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Petty cash book" sheetId="3" state="visible" r:id="rId3"/>
    <sheet xmlns:r="http://schemas.openxmlformats.org/officeDocument/2006/relationships" name="Monthly summary" sheetId="4" state="visible" r:id="rId4"/>
    <sheet xmlns:r="http://schemas.openxmlformats.org/officeDocument/2006/relationships" name="Top-up request" sheetId="5" state="visible" r:id="rId5"/>
  </sheets>
  <definedNames>
    <definedName name="Branches">'Settings'!$A$8:$A$37</definedName>
    <definedName name="Floats">'Settings'!$B$8:$B$37</definedName>
    <definedName name="Staff">'Settings'!$D$8:$D$37</definedName>
    <definedName name="Types">'Settings'!$F$8:$F$37</definedName>
    <definedName name="YesNo">'Settings'!$H$8:$H$37</definedName>
    <definedName name="BranchFilter">'Settings'!$M$8:$M$37</definedName>
    <definedName name="_xlnm._FilterDatabase" localSheetId="2" hidden="1">'Petty cash book'!$A$2:$J$1002</definedName>
    <definedName name="_xlnm.Print_Area" localSheetId="4">'Top-up request'!$A$1:$D$33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8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  <fill>
      <patternFill patternType="solid">
        <fgColor rgb="00D9F2E3"/>
      </patternFill>
    </fill>
  </fills>
  <borders count="6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5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8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4" fontId="2" fillId="4" borderId="1" applyAlignment="1" pivotButton="0" quotePrefix="0" xfId="9">
      <alignment horizontal="center" vertical="center" readingOrder="1"/>
    </xf>
    <xf numFmtId="167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7" fillId="0" borderId="2" applyAlignment="1" pivotButton="0" quotePrefix="0" xfId="14">
      <alignment horizontal="left" vertical="center" readingOrder="1"/>
    </xf>
    <xf numFmtId="167" fontId="2" fillId="3" borderId="1" applyAlignment="1" applyProtection="1" pivotButton="0" quotePrefix="0" xfId="6">
      <alignment horizontal="center" vertical="center" readingOrder="1"/>
      <protection locked="0" hidden="0"/>
    </xf>
    <xf numFmtId="0" fontId="0" fillId="0" borderId="5" applyProtection="1" pivotButton="0" quotePrefix="0" xfId="0">
      <protection locked="0" hidden="0"/>
    </xf>
    <xf numFmtId="167" fontId="1" fillId="2" borderId="1" applyAlignment="1" pivotButton="0" quotePrefix="0" xfId="1">
      <alignment horizontal="center" vertical="center" wrapText="1" readingOrder="1"/>
    </xf>
    <xf numFmtId="4" fontId="3" fillId="4" borderId="1" applyAlignment="1" pivotButton="0" quotePrefix="0" xfId="9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3" fontId="3" fillId="4" borderId="1" applyAlignment="1" pivotButton="0" quotePrefix="0" xfId="10">
      <alignment horizontal="center" vertical="center" readingOrder="1"/>
    </xf>
    <xf numFmtId="0" fontId="0" fillId="0" borderId="5" pivotButton="0" quotePrefix="0" xfId="0"/>
    <xf numFmtId="4" fontId="3" fillId="7" borderId="1" applyAlignment="1" pivotButton="0" quotePrefix="0" xfId="9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Spent by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summary'!B6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summary'!$A$7:$A$13</f>
            </numRef>
          </cat>
          <val>
            <numRef>
              <f>'Monthly summary'!$B$7:$B$13</f>
            </numRef>
          </val>
        </ser>
        <ser>
          <idx val="1"/>
          <order val="1"/>
          <tx>
            <strRef>
              <f>'Monthly summary'!C6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summary'!$A$7:$A$13</f>
            </numRef>
          </cat>
          <val>
            <numRef>
              <f>'Monthly summary'!$C$7:$C$13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petty-cash-book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petty-cash-book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M37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18" customWidth="1" min="4" max="4"/>
    <col width="24" customWidth="1" min="6" max="6"/>
    <col width="13" customWidth="1" min="8" max="8"/>
    <col width="16" customWidth="1" min="13" max="13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Noor Medical Centre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I6" s="2" t="inlineStr">
        <is>
          <t>The first type is a top-up from the main cash office and adds to the balance. Every other type is spent and comes off it.</t>
        </is>
      </c>
    </row>
    <row r="7" ht="30" customHeight="1">
      <c r="A7" s="5" t="inlineStr">
        <is>
          <t>Branch</t>
        </is>
      </c>
      <c r="B7" s="5" t="inlineStr">
        <is>
          <t>Float</t>
        </is>
      </c>
      <c r="D7" s="5" t="inlineStr">
        <is>
          <t>Staff</t>
        </is>
      </c>
      <c r="F7" s="5" t="inlineStr">
        <is>
          <t>Type</t>
        </is>
      </c>
      <c r="H7" s="5" t="inlineStr">
        <is>
          <t>Receipt</t>
        </is>
      </c>
      <c r="M7" s="5" t="inlineStr">
        <is>
          <t>Branch filter</t>
        </is>
      </c>
    </row>
    <row r="8">
      <c r="A8" s="4" t="inlineStr">
        <is>
          <t>Main branch</t>
        </is>
      </c>
      <c r="B8" s="6" t="n">
        <v>3000</v>
      </c>
      <c r="D8" s="4" t="inlineStr">
        <is>
          <t>Reem Abdullah</t>
        </is>
      </c>
      <c r="F8" s="7" t="inlineStr">
        <is>
          <t>Float top-up</t>
        </is>
      </c>
      <c r="H8" s="7" t="inlineStr">
        <is>
          <t>Yes</t>
        </is>
      </c>
      <c r="M8" s="7" t="inlineStr">
        <is>
          <t>All</t>
        </is>
      </c>
    </row>
    <row r="9">
      <c r="A9" s="4" t="inlineStr">
        <is>
          <t>North branch</t>
        </is>
      </c>
      <c r="B9" s="6" t="n">
        <v>2000</v>
      </c>
      <c r="D9" s="4" t="inlineStr">
        <is>
          <t>Hala Samir</t>
        </is>
      </c>
      <c r="F9" s="4" t="inlineStr">
        <is>
          <t>Urgent consumables</t>
        </is>
      </c>
      <c r="H9" s="7" t="inlineStr">
        <is>
          <t>No</t>
        </is>
      </c>
      <c r="M9" s="7">
        <f>IF(INDEX(Branches,1)="","",INDEX(Branches,1))</f>
        <v/>
      </c>
    </row>
    <row r="10">
      <c r="A10" s="4" t="n"/>
      <c r="B10" s="6" t="n"/>
      <c r="D10" s="4" t="inlineStr">
        <is>
          <t>Mona Fahad</t>
        </is>
      </c>
      <c r="F10" s="4" t="inlineStr">
        <is>
          <t>Hospitality</t>
        </is>
      </c>
      <c r="H10" s="7" t="n"/>
      <c r="M10" s="7">
        <f>IF(INDEX(Branches,2)="","",INDEX(Branches,2))</f>
        <v/>
      </c>
    </row>
    <row r="11">
      <c r="A11" s="4" t="n"/>
      <c r="B11" s="6" t="n"/>
      <c r="D11" s="4" t="inlineStr">
        <is>
          <t>Salma Nasser</t>
        </is>
      </c>
      <c r="F11" s="4" t="inlineStr">
        <is>
          <t>Transport and delivery</t>
        </is>
      </c>
      <c r="H11" s="7" t="n"/>
      <c r="M11" s="7">
        <f>IF(INDEX(Branches,3)="","",INDEX(Branches,3))</f>
        <v/>
      </c>
    </row>
    <row r="12">
      <c r="A12" s="4" t="n"/>
      <c r="B12" s="6" t="n"/>
      <c r="D12" s="4" t="inlineStr">
        <is>
          <t>Omar Hassan</t>
        </is>
      </c>
      <c r="F12" s="4" t="inlineStr">
        <is>
          <t>Minor repairs</t>
        </is>
      </c>
      <c r="H12" s="7" t="n"/>
      <c r="M12" s="7">
        <f>IF(INDEX(Branches,4)="","",INDEX(Branches,4))</f>
        <v/>
      </c>
    </row>
    <row r="13">
      <c r="A13" s="4" t="n"/>
      <c r="B13" s="6" t="n"/>
      <c r="D13" s="4" t="inlineStr">
        <is>
          <t>Yasmin Ali</t>
        </is>
      </c>
      <c r="F13" s="4" t="inlineStr">
        <is>
          <t>Stationery and printing</t>
        </is>
      </c>
      <c r="H13" s="7" t="n"/>
      <c r="M13" s="7">
        <f>IF(INDEX(Branches,5)="","",INDEX(Branches,5))</f>
        <v/>
      </c>
    </row>
    <row r="14">
      <c r="A14" s="4" t="n"/>
      <c r="B14" s="6" t="n"/>
      <c r="D14" s="4" t="inlineStr">
        <is>
          <t>Fatima Saad</t>
        </is>
      </c>
      <c r="F14" s="4" t="inlineStr">
        <is>
          <t>Cleaning supplies</t>
        </is>
      </c>
      <c r="H14" s="7" t="n"/>
      <c r="M14" s="7">
        <f>IF(INDEX(Branches,6)="","",INDEX(Branches,6))</f>
        <v/>
      </c>
    </row>
    <row r="15">
      <c r="A15" s="4" t="n"/>
      <c r="B15" s="6" t="n"/>
      <c r="D15" s="4" t="inlineStr">
        <is>
          <t>Youssef Kamal</t>
        </is>
      </c>
      <c r="F15" s="4" t="inlineStr">
        <is>
          <t>Other</t>
        </is>
      </c>
      <c r="H15" s="7" t="n"/>
      <c r="M15" s="7">
        <f>IF(INDEX(Branches,7)="","",INDEX(Branches,7))</f>
        <v/>
      </c>
    </row>
    <row r="16">
      <c r="A16" s="4" t="n"/>
      <c r="B16" s="6" t="n"/>
      <c r="D16" s="4" t="inlineStr">
        <is>
          <t>Dina Mahmoud</t>
        </is>
      </c>
      <c r="F16" s="4" t="n"/>
      <c r="H16" s="7" t="n"/>
      <c r="M16" s="7">
        <f>IF(INDEX(Branches,8)="","",INDEX(Branches,8))</f>
        <v/>
      </c>
    </row>
    <row r="17">
      <c r="A17" s="4" t="n"/>
      <c r="B17" s="6" t="n"/>
      <c r="D17" s="4" t="n"/>
      <c r="F17" s="4" t="n"/>
      <c r="H17" s="7" t="n"/>
      <c r="M17" s="7">
        <f>IF(INDEX(Branches,9)="","",INDEX(Branches,9))</f>
        <v/>
      </c>
    </row>
    <row r="18">
      <c r="A18" s="4" t="n"/>
      <c r="B18" s="6" t="n"/>
      <c r="D18" s="4" t="n"/>
      <c r="F18" s="4" t="n"/>
      <c r="H18" s="7" t="n"/>
      <c r="M18" s="7">
        <f>IF(INDEX(Branches,10)="","",INDEX(Branches,10))</f>
        <v/>
      </c>
    </row>
    <row r="19">
      <c r="A19" s="4" t="n"/>
      <c r="B19" s="6" t="n"/>
      <c r="D19" s="4" t="n"/>
      <c r="F19" s="4" t="n"/>
      <c r="H19" s="7" t="n"/>
      <c r="M19" s="7">
        <f>IF(INDEX(Branches,11)="","",INDEX(Branches,11))</f>
        <v/>
      </c>
    </row>
    <row r="20">
      <c r="A20" s="4" t="n"/>
      <c r="B20" s="6" t="n"/>
      <c r="D20" s="4" t="n"/>
      <c r="F20" s="4" t="n"/>
      <c r="H20" s="7" t="n"/>
      <c r="M20" s="7">
        <f>IF(INDEX(Branches,12)="","",INDEX(Branches,12))</f>
        <v/>
      </c>
    </row>
    <row r="21">
      <c r="A21" s="4" t="n"/>
      <c r="B21" s="6" t="n"/>
      <c r="D21" s="4" t="n"/>
      <c r="F21" s="4" t="n"/>
      <c r="H21" s="7" t="n"/>
      <c r="M21" s="7">
        <f>IF(INDEX(Branches,13)="","",INDEX(Branches,13))</f>
        <v/>
      </c>
    </row>
    <row r="22">
      <c r="A22" s="4" t="n"/>
      <c r="B22" s="6" t="n"/>
      <c r="D22" s="4" t="n"/>
      <c r="F22" s="4" t="n"/>
      <c r="H22" s="7" t="n"/>
      <c r="M22" s="7">
        <f>IF(INDEX(Branches,14)="","",INDEX(Branches,14))</f>
        <v/>
      </c>
    </row>
    <row r="23">
      <c r="A23" s="4" t="n"/>
      <c r="B23" s="6" t="n"/>
      <c r="D23" s="4" t="n"/>
      <c r="F23" s="4" t="n"/>
      <c r="H23" s="7" t="n"/>
      <c r="M23" s="7">
        <f>IF(INDEX(Branches,15)="","",INDEX(Branches,15))</f>
        <v/>
      </c>
    </row>
    <row r="24">
      <c r="A24" s="4" t="n"/>
      <c r="B24" s="6" t="n"/>
      <c r="D24" s="4" t="n"/>
      <c r="F24" s="4" t="n"/>
      <c r="H24" s="7" t="n"/>
      <c r="M24" s="7">
        <f>IF(INDEX(Branches,16)="","",INDEX(Branches,16))</f>
        <v/>
      </c>
    </row>
    <row r="25">
      <c r="A25" s="4" t="n"/>
      <c r="B25" s="6" t="n"/>
      <c r="D25" s="4" t="n"/>
      <c r="F25" s="4" t="n"/>
      <c r="H25" s="7" t="n"/>
      <c r="M25" s="7">
        <f>IF(INDEX(Branches,17)="","",INDEX(Branches,17))</f>
        <v/>
      </c>
    </row>
    <row r="26">
      <c r="A26" s="4" t="n"/>
      <c r="B26" s="6" t="n"/>
      <c r="D26" s="4" t="n"/>
      <c r="F26" s="4" t="n"/>
      <c r="H26" s="7" t="n"/>
      <c r="M26" s="7">
        <f>IF(INDEX(Branches,18)="","",INDEX(Branches,18))</f>
        <v/>
      </c>
    </row>
    <row r="27">
      <c r="A27" s="4" t="n"/>
      <c r="B27" s="6" t="n"/>
      <c r="D27" s="4" t="n"/>
      <c r="F27" s="4" t="n"/>
      <c r="H27" s="7" t="n"/>
      <c r="M27" s="7">
        <f>IF(INDEX(Branches,19)="","",INDEX(Branches,19))</f>
        <v/>
      </c>
    </row>
    <row r="28">
      <c r="A28" s="4" t="n"/>
      <c r="B28" s="6" t="n"/>
      <c r="D28" s="4" t="n"/>
      <c r="F28" s="4" t="n"/>
      <c r="H28" s="7" t="n"/>
      <c r="M28" s="7">
        <f>IF(INDEX(Branches,20)="","",INDEX(Branches,20))</f>
        <v/>
      </c>
    </row>
    <row r="29">
      <c r="A29" s="4" t="n"/>
      <c r="B29" s="6" t="n"/>
      <c r="D29" s="4" t="n"/>
      <c r="F29" s="4" t="n"/>
      <c r="H29" s="7" t="n"/>
      <c r="M29" s="7">
        <f>IF(INDEX(Branches,21)="","",INDEX(Branches,21))</f>
        <v/>
      </c>
    </row>
    <row r="30">
      <c r="A30" s="4" t="n"/>
      <c r="B30" s="6" t="n"/>
      <c r="D30" s="4" t="n"/>
      <c r="F30" s="4" t="n"/>
      <c r="H30" s="7" t="n"/>
      <c r="M30" s="7">
        <f>IF(INDEX(Branches,22)="","",INDEX(Branches,22))</f>
        <v/>
      </c>
    </row>
    <row r="31">
      <c r="A31" s="4" t="n"/>
      <c r="B31" s="6" t="n"/>
      <c r="D31" s="4" t="n"/>
      <c r="F31" s="4" t="n"/>
      <c r="H31" s="7" t="n"/>
      <c r="M31" s="7">
        <f>IF(INDEX(Branches,23)="","",INDEX(Branches,23))</f>
        <v/>
      </c>
    </row>
    <row r="32">
      <c r="A32" s="4" t="n"/>
      <c r="B32" s="6" t="n"/>
      <c r="D32" s="4" t="n"/>
      <c r="F32" s="4" t="n"/>
      <c r="H32" s="7" t="n"/>
      <c r="M32" s="7">
        <f>IF(INDEX(Branches,24)="","",INDEX(Branches,24))</f>
        <v/>
      </c>
    </row>
    <row r="33">
      <c r="A33" s="4" t="n"/>
      <c r="B33" s="6" t="n"/>
      <c r="D33" s="4" t="n"/>
      <c r="F33" s="4" t="n"/>
      <c r="H33" s="7" t="n"/>
      <c r="M33" s="7">
        <f>IF(INDEX(Branches,25)="","",INDEX(Branches,25))</f>
        <v/>
      </c>
    </row>
    <row r="34">
      <c r="A34" s="4" t="n"/>
      <c r="B34" s="6" t="n"/>
      <c r="D34" s="4" t="n"/>
      <c r="F34" s="4" t="n"/>
      <c r="H34" s="7" t="n"/>
      <c r="M34" s="7">
        <f>IF(INDEX(Branches,26)="","",INDEX(Branches,26))</f>
        <v/>
      </c>
    </row>
    <row r="35">
      <c r="A35" s="4" t="n"/>
      <c r="B35" s="6" t="n"/>
      <c r="D35" s="4" t="n"/>
      <c r="F35" s="4" t="n"/>
      <c r="H35" s="7" t="n"/>
      <c r="M35" s="7">
        <f>IF(INDEX(Branches,27)="","",INDEX(Branches,27))</f>
        <v/>
      </c>
    </row>
    <row r="36">
      <c r="A36" s="4" t="n"/>
      <c r="B36" s="6" t="n"/>
      <c r="D36" s="4" t="n"/>
      <c r="F36" s="4" t="n"/>
      <c r="H36" s="7" t="n"/>
      <c r="M36" s="7">
        <f>IF(INDEX(Branches,28)="","",INDEX(Branches,28))</f>
        <v/>
      </c>
    </row>
    <row r="37">
      <c r="A37" s="4" t="n"/>
      <c r="B37" s="6" t="n"/>
      <c r="D37" s="4" t="n"/>
      <c r="F37" s="4" t="n"/>
      <c r="H37" s="7" t="n"/>
      <c r="M37" s="7">
        <f>IF(INDEX(Branches,29)="","",INDEX(Branches,29))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8" t="inlineStr">
        <is>
          <t>On Settings list your branches with each one’s float, the staff and the expense types. Keep the first type, Float top-up, as it is.</t>
        </is>
      </c>
    </row>
    <row r="4" ht="30" customHeight="1">
      <c r="A4" s="3" t="n">
        <v>2</v>
      </c>
      <c r="B4" s="8" t="inlineStr">
        <is>
          <t>Record every payment in the Petty cash book: date, branch, type, description, amount, who paid, who approved and whether the receipt is attached. The balance runs per branch.</t>
        </is>
      </c>
    </row>
    <row r="5" ht="30" customHeight="1">
      <c r="A5" s="3" t="n">
        <v>3</v>
      </c>
      <c r="B5" s="8" t="inlineStr">
        <is>
          <t>When cash comes from the main cash office, record it as Float top-up and the balance goes back up.</t>
        </is>
      </c>
    </row>
    <row r="6" ht="30" customHeight="1">
      <c r="A6" s="3" t="n">
        <v>4</v>
      </c>
      <c r="B6" s="8" t="inlineStr">
        <is>
          <t>Monthly summary compares the types month by month and colours what doubled. Top-up request is one page to print and sign: pick the branch and the period.</t>
        </is>
      </c>
    </row>
    <row r="7" ht="30" customHeight="1">
      <c r="A7" s="3" t="n">
        <v>5</v>
      </c>
      <c r="B7" s="8" t="inlineStr">
        <is>
          <t>Grey cells are formulas, protected without a password. To lift it: Review → Unprotect sheet.</t>
        </is>
      </c>
    </row>
    <row r="9">
      <c r="B9" s="9" t="inlineStr">
        <is>
          <t>Clearing the sample data</t>
        </is>
      </c>
    </row>
    <row r="10" ht="30" customHeight="1">
      <c r="B10" s="8" t="inlineStr">
        <is>
          <t>Select these ranges and press Delete. Do not delete the rows themselves: the formulas in the grey columns stay and work with your numbers.</t>
        </is>
      </c>
    </row>
    <row r="11">
      <c r="B11" s="10" t="inlineStr">
        <is>
          <t>Petty cash book: A3:H111</t>
        </is>
      </c>
    </row>
    <row r="13">
      <c r="B13" s="9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L10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32" customWidth="1" min="4" max="4"/>
    <col width="11" customWidth="1" min="5" max="5"/>
    <col width="16" customWidth="1" min="6" max="6"/>
    <col width="16" customWidth="1" min="7" max="7"/>
    <col width="10" customWidth="1" min="8" max="8"/>
    <col width="12" customWidth="1" min="9" max="9"/>
    <col width="11" customWidth="1" min="10" max="10"/>
  </cols>
  <sheetData>
    <row r="1" ht="22" customHeight="1">
      <c r="A1" s="11" t="inlineStr">
        <is>
          <t>Sample data: delete it and start. How to clear it is on the How to use sheet.</t>
        </is>
      </c>
    </row>
    <row r="2" ht="30" customHeight="1">
      <c r="A2" s="5" t="inlineStr">
        <is>
          <t>Date</t>
        </is>
      </c>
      <c r="B2" s="5" t="inlineStr">
        <is>
          <t>Branch</t>
        </is>
      </c>
      <c r="C2" s="5" t="inlineStr">
        <is>
          <t>Type</t>
        </is>
      </c>
      <c r="D2" s="5" t="inlineStr">
        <is>
          <t>Description</t>
        </is>
      </c>
      <c r="E2" s="5" t="inlineStr">
        <is>
          <t>Amount</t>
        </is>
      </c>
      <c r="F2" s="5" t="inlineStr">
        <is>
          <t>Paid by</t>
        </is>
      </c>
      <c r="G2" s="5" t="inlineStr">
        <is>
          <t>Approved by</t>
        </is>
      </c>
      <c r="H2" s="5" t="inlineStr">
        <is>
          <t>Receipt attached</t>
        </is>
      </c>
      <c r="I2" s="5" t="inlineStr">
        <is>
          <t>Balance</t>
        </is>
      </c>
      <c r="J2" s="5" t="inlineStr">
        <is>
          <t>Month</t>
        </is>
      </c>
      <c r="L2" s="2" t="inlineStr">
        <is>
          <t>Green: a top-up. Red: no receipt, or a balance below zero.</t>
        </is>
      </c>
    </row>
    <row r="3">
      <c r="A3" s="12" t="n">
        <v>46236</v>
      </c>
      <c r="B3" s="4" t="inlineStr">
        <is>
          <t>Main branch</t>
        </is>
      </c>
      <c r="C3" s="4" t="inlineStr">
        <is>
          <t>Hospitality</t>
        </is>
      </c>
      <c r="D3" s="4" t="inlineStr">
        <is>
          <t>Water for the waiting room</t>
        </is>
      </c>
      <c r="E3" s="6" t="n">
        <v>70</v>
      </c>
      <c r="F3" s="4" t="inlineStr">
        <is>
          <t>Hala Samir</t>
        </is>
      </c>
      <c r="G3" s="4" t="inlineStr">
        <is>
          <t>Youssef Kamal</t>
        </is>
      </c>
      <c r="H3" s="4" t="inlineStr">
        <is>
          <t>Yes</t>
        </is>
      </c>
      <c r="I3" s="13">
        <f>IF($A3="","",IFERROR(INDEX(Floats,MATCH($B3,Branches,0)),0)+SUMIFS($E$3:$E3,$B$3:$B3,$B3,$C$3:$C3,'Settings'!$F$8)-SUMIFS($E$3:$E3,$B$3:$B3,$B3,$C$3:$C3,"&lt;&gt;"&amp;'Settings'!$F$8))</f>
        <v/>
      </c>
      <c r="J3" s="14">
        <f>IF($A3="","",DATE(YEAR($A3),MONTH($A3),1))</f>
        <v/>
      </c>
    </row>
    <row r="4">
      <c r="A4" s="12" t="n">
        <v>46236</v>
      </c>
      <c r="B4" s="4" t="inlineStr">
        <is>
          <t>North branch</t>
        </is>
      </c>
      <c r="C4" s="4" t="inlineStr">
        <is>
          <t>Hospitality</t>
        </is>
      </c>
      <c r="D4" s="4" t="inlineStr">
        <is>
          <t>Dates and pastries</t>
        </is>
      </c>
      <c r="E4" s="6" t="n">
        <v>25</v>
      </c>
      <c r="F4" s="4" t="inlineStr">
        <is>
          <t>Fatima Saad</t>
        </is>
      </c>
      <c r="G4" s="4" t="inlineStr">
        <is>
          <t>Dina Mahmoud</t>
        </is>
      </c>
      <c r="H4" s="4" t="inlineStr">
        <is>
          <t>Yes</t>
        </is>
      </c>
      <c r="I4" s="13">
        <f>IF($A4="","",IFERROR(INDEX(Floats,MATCH($B4,Branches,0)),0)+SUMIFS($E$3:$E4,$B$3:$B4,$B4,$C$3:$C4,'Settings'!$F$8)-SUMIFS($E$3:$E4,$B$3:$B4,$B4,$C$3:$C4,"&lt;&gt;"&amp;'Settings'!$F$8))</f>
        <v/>
      </c>
      <c r="J4" s="14">
        <f>IF($A4="","",DATE(YEAR($A4),MONTH($A4),1))</f>
        <v/>
      </c>
    </row>
    <row r="5">
      <c r="A5" s="12" t="n">
        <v>46236</v>
      </c>
      <c r="B5" s="4" t="inlineStr">
        <is>
          <t>North branch</t>
        </is>
      </c>
      <c r="C5" s="4" t="inlineStr">
        <is>
          <t>Minor repairs</t>
        </is>
      </c>
      <c r="D5" s="4" t="inlineStr">
        <is>
          <t>Sink unblocked</t>
        </is>
      </c>
      <c r="E5" s="6" t="n">
        <v>160</v>
      </c>
      <c r="F5" s="4" t="inlineStr">
        <is>
          <t>Mona Fahad</t>
        </is>
      </c>
      <c r="G5" s="4" t="inlineStr">
        <is>
          <t>Dina Mahmoud</t>
        </is>
      </c>
      <c r="H5" s="4" t="inlineStr">
        <is>
          <t>No</t>
        </is>
      </c>
      <c r="I5" s="13">
        <f>IF($A5="","",IFERROR(INDEX(Floats,MATCH($B5,Branches,0)),0)+SUMIFS($E$3:$E5,$B$3:$B5,$B5,$C$3:$C5,'Settings'!$F$8)-SUMIFS($E$3:$E5,$B$3:$B5,$B5,$C$3:$C5,"&lt;&gt;"&amp;'Settings'!$F$8))</f>
        <v/>
      </c>
      <c r="J5" s="14">
        <f>IF($A5="","",DATE(YEAR($A5),MONTH($A5),1))</f>
        <v/>
      </c>
    </row>
    <row r="6">
      <c r="A6" s="12" t="n">
        <v>46236</v>
      </c>
      <c r="B6" s="4" t="inlineStr">
        <is>
          <t>North branch</t>
        </is>
      </c>
      <c r="C6" s="4" t="inlineStr">
        <is>
          <t>Stationery and printing</t>
        </is>
      </c>
      <c r="D6" s="4" t="inlineStr">
        <is>
          <t>Printer paper</t>
        </is>
      </c>
      <c r="E6" s="6" t="n">
        <v>105</v>
      </c>
      <c r="F6" s="4" t="inlineStr">
        <is>
          <t>Mona Fahad</t>
        </is>
      </c>
      <c r="G6" s="4" t="inlineStr">
        <is>
          <t>Dina Mahmoud</t>
        </is>
      </c>
      <c r="H6" s="4" t="inlineStr">
        <is>
          <t>Yes</t>
        </is>
      </c>
      <c r="I6" s="13">
        <f>IF($A6="","",IFERROR(INDEX(Floats,MATCH($B6,Branches,0)),0)+SUMIFS($E$3:$E6,$B$3:$B6,$B6,$C$3:$C6,'Settings'!$F$8)-SUMIFS($E$3:$E6,$B$3:$B6,$B6,$C$3:$C6,"&lt;&gt;"&amp;'Settings'!$F$8))</f>
        <v/>
      </c>
      <c r="J6" s="14">
        <f>IF($A6="","",DATE(YEAR($A6),MONTH($A6),1))</f>
        <v/>
      </c>
    </row>
    <row r="7">
      <c r="A7" s="12" t="n">
        <v>46237</v>
      </c>
      <c r="B7" s="4" t="inlineStr">
        <is>
          <t>Main branch</t>
        </is>
      </c>
      <c r="C7" s="4" t="inlineStr">
        <is>
          <t>Stationery and printing</t>
        </is>
      </c>
      <c r="D7" s="4" t="inlineStr">
        <is>
          <t>Printer ink</t>
        </is>
      </c>
      <c r="E7" s="6" t="n">
        <v>90</v>
      </c>
      <c r="F7" s="4" t="inlineStr">
        <is>
          <t>Reem Abdullah</t>
        </is>
      </c>
      <c r="G7" s="4" t="inlineStr">
        <is>
          <t>Youssef Kamal</t>
        </is>
      </c>
      <c r="H7" s="4" t="inlineStr">
        <is>
          <t>Yes</t>
        </is>
      </c>
      <c r="I7" s="13">
        <f>IF($A7="","",IFERROR(INDEX(Floats,MATCH($B7,Branches,0)),0)+SUMIFS($E$3:$E7,$B$3:$B7,$B7,$C$3:$C7,'Settings'!$F$8)-SUMIFS($E$3:$E7,$B$3:$B7,$B7,$C$3:$C7,"&lt;&gt;"&amp;'Settings'!$F$8))</f>
        <v/>
      </c>
      <c r="J7" s="14">
        <f>IF($A7="","",DATE(YEAR($A7),MONTH($A7),1))</f>
        <v/>
      </c>
    </row>
    <row r="8">
      <c r="A8" s="12" t="n">
        <v>46238</v>
      </c>
      <c r="B8" s="4" t="inlineStr">
        <is>
          <t>Main branch</t>
        </is>
      </c>
      <c r="C8" s="4" t="inlineStr">
        <is>
          <t>Urgent consumables</t>
        </is>
      </c>
      <c r="D8" s="4" t="inlineStr">
        <is>
          <t>Gauze and cotton from the pharmacy</t>
        </is>
      </c>
      <c r="E8" s="6" t="n">
        <v>65</v>
      </c>
      <c r="F8" s="4" t="inlineStr">
        <is>
          <t>Yasmin Ali</t>
        </is>
      </c>
      <c r="G8" s="4" t="inlineStr">
        <is>
          <t>Youssef Kamal</t>
        </is>
      </c>
      <c r="H8" s="4" t="inlineStr">
        <is>
          <t>Yes</t>
        </is>
      </c>
      <c r="I8" s="13">
        <f>IF($A8="","",IFERROR(INDEX(Floats,MATCH($B8,Branches,0)),0)+SUMIFS($E$3:$E8,$B$3:$B8,$B8,$C$3:$C8,'Settings'!$F$8)-SUMIFS($E$3:$E8,$B$3:$B8,$B8,$C$3:$C8,"&lt;&gt;"&amp;'Settings'!$F$8))</f>
        <v/>
      </c>
      <c r="J8" s="14">
        <f>IF($A8="","",DATE(YEAR($A8),MONTH($A8),1))</f>
        <v/>
      </c>
    </row>
    <row r="9">
      <c r="A9" s="12" t="n">
        <v>46238</v>
      </c>
      <c r="B9" s="4" t="inlineStr">
        <is>
          <t>North branch</t>
        </is>
      </c>
      <c r="C9" s="4" t="inlineStr">
        <is>
          <t>Urgent consumables</t>
        </is>
      </c>
      <c r="D9" s="4" t="inlineStr">
        <is>
          <t>Alcohol and sanitiser</t>
        </is>
      </c>
      <c r="E9" s="6" t="n">
        <v>70</v>
      </c>
      <c r="F9" s="4" t="inlineStr">
        <is>
          <t>Salma Nasser</t>
        </is>
      </c>
      <c r="G9" s="4" t="inlineStr">
        <is>
          <t>Dina Mahmoud</t>
        </is>
      </c>
      <c r="H9" s="4" t="inlineStr">
        <is>
          <t>Yes</t>
        </is>
      </c>
      <c r="I9" s="13">
        <f>IF($A9="","",IFERROR(INDEX(Floats,MATCH($B9,Branches,0)),0)+SUMIFS($E$3:$E9,$B$3:$B9,$B9,$C$3:$C9,'Settings'!$F$8)-SUMIFS($E$3:$E9,$B$3:$B9,$B9,$C$3:$C9,"&lt;&gt;"&amp;'Settings'!$F$8))</f>
        <v/>
      </c>
      <c r="J9" s="14">
        <f>IF($A9="","",DATE(YEAR($A9),MONTH($A9),1))</f>
        <v/>
      </c>
    </row>
    <row r="10">
      <c r="A10" s="12" t="n">
        <v>46239</v>
      </c>
      <c r="B10" s="4" t="inlineStr">
        <is>
          <t>Main branch</t>
        </is>
      </c>
      <c r="C10" s="4" t="inlineStr">
        <is>
          <t>Hospitality</t>
        </is>
      </c>
      <c r="D10" s="4" t="inlineStr">
        <is>
          <t>Dates and pastries</t>
        </is>
      </c>
      <c r="E10" s="6" t="n">
        <v>50</v>
      </c>
      <c r="F10" s="4" t="inlineStr">
        <is>
          <t>Reem Abdullah</t>
        </is>
      </c>
      <c r="G10" s="4" t="inlineStr">
        <is>
          <t>Youssef Kamal</t>
        </is>
      </c>
      <c r="H10" s="4" t="inlineStr">
        <is>
          <t>Yes</t>
        </is>
      </c>
      <c r="I10" s="13">
        <f>IF($A10="","",IFERROR(INDEX(Floats,MATCH($B10,Branches,0)),0)+SUMIFS($E$3:$E10,$B$3:$B10,$B10,$C$3:$C10,'Settings'!$F$8)-SUMIFS($E$3:$E10,$B$3:$B10,$B10,$C$3:$C10,"&lt;&gt;"&amp;'Settings'!$F$8))</f>
        <v/>
      </c>
      <c r="J10" s="14">
        <f>IF($A10="","",DATE(YEAR($A10),MONTH($A10),1))</f>
        <v/>
      </c>
    </row>
    <row r="11">
      <c r="A11" s="12" t="n">
        <v>46239</v>
      </c>
      <c r="B11" s="4" t="inlineStr">
        <is>
          <t>North branch</t>
        </is>
      </c>
      <c r="C11" s="4" t="inlineStr">
        <is>
          <t>Hospitality</t>
        </is>
      </c>
      <c r="D11" s="4" t="inlineStr">
        <is>
          <t>Dates and pastries</t>
        </is>
      </c>
      <c r="E11" s="6" t="n">
        <v>80</v>
      </c>
      <c r="F11" s="4" t="inlineStr">
        <is>
          <t>Mona Fahad</t>
        </is>
      </c>
      <c r="G11" s="4" t="inlineStr">
        <is>
          <t>Dina Mahmoud</t>
        </is>
      </c>
      <c r="H11" s="4" t="inlineStr">
        <is>
          <t>Yes</t>
        </is>
      </c>
      <c r="I11" s="13">
        <f>IF($A11="","",IFERROR(INDEX(Floats,MATCH($B11,Branches,0)),0)+SUMIFS($E$3:$E11,$B$3:$B11,$B11,$C$3:$C11,'Settings'!$F$8)-SUMIFS($E$3:$E11,$B$3:$B11,$B11,$C$3:$C11,"&lt;&gt;"&amp;'Settings'!$F$8))</f>
        <v/>
      </c>
      <c r="J11" s="14">
        <f>IF($A11="","",DATE(YEAR($A11),MONTH($A11),1))</f>
        <v/>
      </c>
    </row>
    <row r="12">
      <c r="A12" s="12" t="n">
        <v>46240</v>
      </c>
      <c r="B12" s="4" t="inlineStr">
        <is>
          <t>North branch</t>
        </is>
      </c>
      <c r="C12" s="4" t="inlineStr">
        <is>
          <t>Hospitality</t>
        </is>
      </c>
      <c r="D12" s="4" t="inlineStr">
        <is>
          <t>Water for the waiting room</t>
        </is>
      </c>
      <c r="E12" s="6" t="n">
        <v>60</v>
      </c>
      <c r="F12" s="4" t="inlineStr">
        <is>
          <t>Fatima Saad</t>
        </is>
      </c>
      <c r="G12" s="4" t="inlineStr">
        <is>
          <t>Dina Mahmoud</t>
        </is>
      </c>
      <c r="H12" s="4" t="inlineStr">
        <is>
          <t>No</t>
        </is>
      </c>
      <c r="I12" s="13">
        <f>IF($A12="","",IFERROR(INDEX(Floats,MATCH($B12,Branches,0)),0)+SUMIFS($E$3:$E12,$B$3:$B12,$B12,$C$3:$C12,'Settings'!$F$8)-SUMIFS($E$3:$E12,$B$3:$B12,$B12,$C$3:$C12,"&lt;&gt;"&amp;'Settings'!$F$8))</f>
        <v/>
      </c>
      <c r="J12" s="14">
        <f>IF($A12="","",DATE(YEAR($A12),MONTH($A12),1))</f>
        <v/>
      </c>
    </row>
    <row r="13">
      <c r="A13" s="12" t="n">
        <v>46242</v>
      </c>
      <c r="B13" s="4" t="inlineStr">
        <is>
          <t>Main branch</t>
        </is>
      </c>
      <c r="C13" s="4" t="inlineStr">
        <is>
          <t>Urgent consumables</t>
        </is>
      </c>
      <c r="D13" s="4" t="inlineStr">
        <is>
          <t>Gauze and cotton from the pharmacy</t>
        </is>
      </c>
      <c r="E13" s="6" t="n">
        <v>120</v>
      </c>
      <c r="F13" s="4" t="inlineStr">
        <is>
          <t>Omar Hassan</t>
        </is>
      </c>
      <c r="G13" s="4" t="inlineStr">
        <is>
          <t>Youssef Kamal</t>
        </is>
      </c>
      <c r="H13" s="4" t="inlineStr">
        <is>
          <t>Yes</t>
        </is>
      </c>
      <c r="I13" s="13">
        <f>IF($A13="","",IFERROR(INDEX(Floats,MATCH($B13,Branches,0)),0)+SUMIFS($E$3:$E13,$B$3:$B13,$B13,$C$3:$C13,'Settings'!$F$8)-SUMIFS($E$3:$E13,$B$3:$B13,$B13,$C$3:$C13,"&lt;&gt;"&amp;'Settings'!$F$8))</f>
        <v/>
      </c>
      <c r="J13" s="14">
        <f>IF($A13="","",DATE(YEAR($A13),MONTH($A13),1))</f>
        <v/>
      </c>
    </row>
    <row r="14">
      <c r="A14" s="12" t="n">
        <v>46242</v>
      </c>
      <c r="B14" s="4" t="inlineStr">
        <is>
          <t>Main branch</t>
        </is>
      </c>
      <c r="C14" s="4" t="inlineStr">
        <is>
          <t>Transport and delivery</t>
        </is>
      </c>
      <c r="D14" s="4" t="inlineStr">
        <is>
          <t>Samples to the lab</t>
        </is>
      </c>
      <c r="E14" s="6" t="n">
        <v>25</v>
      </c>
      <c r="F14" s="4" t="inlineStr">
        <is>
          <t>Omar Hassan</t>
        </is>
      </c>
      <c r="G14" s="4" t="inlineStr">
        <is>
          <t>Youssef Kamal</t>
        </is>
      </c>
      <c r="H14" s="4" t="inlineStr">
        <is>
          <t>Yes</t>
        </is>
      </c>
      <c r="I14" s="13">
        <f>IF($A14="","",IFERROR(INDEX(Floats,MATCH($B14,Branches,0)),0)+SUMIFS($E$3:$E14,$B$3:$B14,$B14,$C$3:$C14,'Settings'!$F$8)-SUMIFS($E$3:$E14,$B$3:$B14,$B14,$C$3:$C14,"&lt;&gt;"&amp;'Settings'!$F$8))</f>
        <v/>
      </c>
      <c r="J14" s="14">
        <f>IF($A14="","",DATE(YEAR($A14),MONTH($A14),1))</f>
        <v/>
      </c>
    </row>
    <row r="15">
      <c r="A15" s="12" t="n">
        <v>46243</v>
      </c>
      <c r="B15" s="4" t="inlineStr">
        <is>
          <t>Main branch</t>
        </is>
      </c>
      <c r="C15" s="4" t="inlineStr">
        <is>
          <t>Transport and delivery</t>
        </is>
      </c>
      <c r="D15" s="4" t="inlineStr">
        <is>
          <t>Samples to the lab</t>
        </is>
      </c>
      <c r="E15" s="6" t="n">
        <v>75</v>
      </c>
      <c r="F15" s="4" t="inlineStr">
        <is>
          <t>Yasmin Ali</t>
        </is>
      </c>
      <c r="G15" s="4" t="inlineStr">
        <is>
          <t>Youssef Kamal</t>
        </is>
      </c>
      <c r="H15" s="4" t="inlineStr">
        <is>
          <t>Yes</t>
        </is>
      </c>
      <c r="I15" s="13">
        <f>IF($A15="","",IFERROR(INDEX(Floats,MATCH($B15,Branches,0)),0)+SUMIFS($E$3:$E15,$B$3:$B15,$B15,$C$3:$C15,'Settings'!$F$8)-SUMIFS($E$3:$E15,$B$3:$B15,$B15,$C$3:$C15,"&lt;&gt;"&amp;'Settings'!$F$8))</f>
        <v/>
      </c>
      <c r="J15" s="14">
        <f>IF($A15="","",DATE(YEAR($A15),MONTH($A15),1))</f>
        <v/>
      </c>
    </row>
    <row r="16">
      <c r="A16" s="12" t="n">
        <v>46244</v>
      </c>
      <c r="B16" s="4" t="inlineStr">
        <is>
          <t>Main branch</t>
        </is>
      </c>
      <c r="C16" s="4" t="inlineStr">
        <is>
          <t>Transport and delivery</t>
        </is>
      </c>
      <c r="D16" s="4" t="inlineStr">
        <is>
          <t>Courier parcel</t>
        </is>
      </c>
      <c r="E16" s="6" t="n">
        <v>50</v>
      </c>
      <c r="F16" s="4" t="inlineStr">
        <is>
          <t>Yasmin Ali</t>
        </is>
      </c>
      <c r="G16" s="4" t="inlineStr">
        <is>
          <t>Youssef Kamal</t>
        </is>
      </c>
      <c r="H16" s="4" t="inlineStr">
        <is>
          <t>Yes</t>
        </is>
      </c>
      <c r="I16" s="13">
        <f>IF($A16="","",IFERROR(INDEX(Floats,MATCH($B16,Branches,0)),0)+SUMIFS($E$3:$E16,$B$3:$B16,$B16,$C$3:$C16,'Settings'!$F$8)-SUMIFS($E$3:$E16,$B$3:$B16,$B16,$C$3:$C16,"&lt;&gt;"&amp;'Settings'!$F$8))</f>
        <v/>
      </c>
      <c r="J16" s="14">
        <f>IF($A16="","",DATE(YEAR($A16),MONTH($A16),1))</f>
        <v/>
      </c>
    </row>
    <row r="17">
      <c r="A17" s="12" t="n">
        <v>46246</v>
      </c>
      <c r="B17" s="4" t="inlineStr">
        <is>
          <t>Main branch</t>
        </is>
      </c>
      <c r="C17" s="4" t="inlineStr">
        <is>
          <t>Hospitality</t>
        </is>
      </c>
      <c r="D17" s="4" t="inlineStr">
        <is>
          <t>Dates and pastries</t>
        </is>
      </c>
      <c r="E17" s="6" t="n">
        <v>65</v>
      </c>
      <c r="F17" s="4" t="inlineStr">
        <is>
          <t>Omar Hassan</t>
        </is>
      </c>
      <c r="G17" s="4" t="inlineStr">
        <is>
          <t>Youssef Kamal</t>
        </is>
      </c>
      <c r="H17" s="4" t="inlineStr">
        <is>
          <t>Yes</t>
        </is>
      </c>
      <c r="I17" s="13">
        <f>IF($A17="","",IFERROR(INDEX(Floats,MATCH($B17,Branches,0)),0)+SUMIFS($E$3:$E17,$B$3:$B17,$B17,$C$3:$C17,'Settings'!$F$8)-SUMIFS($E$3:$E17,$B$3:$B17,$B17,$C$3:$C17,"&lt;&gt;"&amp;'Settings'!$F$8))</f>
        <v/>
      </c>
      <c r="J17" s="14">
        <f>IF($A17="","",DATE(YEAR($A17),MONTH($A17),1))</f>
        <v/>
      </c>
    </row>
    <row r="18">
      <c r="A18" s="12" t="n">
        <v>46246</v>
      </c>
      <c r="B18" s="4" t="inlineStr">
        <is>
          <t>Main branch</t>
        </is>
      </c>
      <c r="C18" s="4" t="inlineStr">
        <is>
          <t>Cleaning supplies</t>
        </is>
      </c>
      <c r="D18" s="4" t="inlineStr">
        <is>
          <t>Tissues and surface spray</t>
        </is>
      </c>
      <c r="E18" s="6" t="n">
        <v>35</v>
      </c>
      <c r="F18" s="4" t="inlineStr">
        <is>
          <t>Yasmin Ali</t>
        </is>
      </c>
      <c r="G18" s="4" t="inlineStr">
        <is>
          <t>Youssef Kamal</t>
        </is>
      </c>
      <c r="H18" s="4" t="inlineStr">
        <is>
          <t>Yes</t>
        </is>
      </c>
      <c r="I18" s="13">
        <f>IF($A18="","",IFERROR(INDEX(Floats,MATCH($B18,Branches,0)),0)+SUMIFS($E$3:$E18,$B$3:$B18,$B18,$C$3:$C18,'Settings'!$F$8)-SUMIFS($E$3:$E18,$B$3:$B18,$B18,$C$3:$C18,"&lt;&gt;"&amp;'Settings'!$F$8))</f>
        <v/>
      </c>
      <c r="J18" s="14">
        <f>IF($A18="","",DATE(YEAR($A18),MONTH($A18),1))</f>
        <v/>
      </c>
    </row>
    <row r="19">
      <c r="A19" s="12" t="n">
        <v>46246</v>
      </c>
      <c r="B19" s="4" t="inlineStr">
        <is>
          <t>North branch</t>
        </is>
      </c>
      <c r="C19" s="4" t="inlineStr">
        <is>
          <t>Transport and delivery</t>
        </is>
      </c>
      <c r="D19" s="4" t="inlineStr">
        <is>
          <t>Trip to the bank</t>
        </is>
      </c>
      <c r="E19" s="6" t="n">
        <v>75</v>
      </c>
      <c r="F19" s="4" t="inlineStr">
        <is>
          <t>Salma Nasser</t>
        </is>
      </c>
      <c r="G19" s="4" t="inlineStr">
        <is>
          <t>Dina Mahmoud</t>
        </is>
      </c>
      <c r="H19" s="4" t="inlineStr">
        <is>
          <t>Yes</t>
        </is>
      </c>
      <c r="I19" s="13">
        <f>IF($A19="","",IFERROR(INDEX(Floats,MATCH($B19,Branches,0)),0)+SUMIFS($E$3:$E19,$B$3:$B19,$B19,$C$3:$C19,'Settings'!$F$8)-SUMIFS($E$3:$E19,$B$3:$B19,$B19,$C$3:$C19,"&lt;&gt;"&amp;'Settings'!$F$8))</f>
        <v/>
      </c>
      <c r="J19" s="14">
        <f>IF($A19="","",DATE(YEAR($A19),MONTH($A19),1))</f>
        <v/>
      </c>
    </row>
    <row r="20">
      <c r="A20" s="12" t="n">
        <v>46247</v>
      </c>
      <c r="B20" s="4" t="inlineStr">
        <is>
          <t>Main branch</t>
        </is>
      </c>
      <c r="C20" s="4" t="inlineStr">
        <is>
          <t>Transport and delivery</t>
        </is>
      </c>
      <c r="D20" s="4" t="inlineStr">
        <is>
          <t>Samples to the lab</t>
        </is>
      </c>
      <c r="E20" s="6" t="n">
        <v>60</v>
      </c>
      <c r="F20" s="4" t="inlineStr">
        <is>
          <t>Hala Samir</t>
        </is>
      </c>
      <c r="G20" s="4" t="inlineStr">
        <is>
          <t>Youssef Kamal</t>
        </is>
      </c>
      <c r="H20" s="4" t="inlineStr">
        <is>
          <t>No</t>
        </is>
      </c>
      <c r="I20" s="13">
        <f>IF($A20="","",IFERROR(INDEX(Floats,MATCH($B20,Branches,0)),0)+SUMIFS($E$3:$E20,$B$3:$B20,$B20,$C$3:$C20,'Settings'!$F$8)-SUMIFS($E$3:$E20,$B$3:$B20,$B20,$C$3:$C20,"&lt;&gt;"&amp;'Settings'!$F$8))</f>
        <v/>
      </c>
      <c r="J20" s="14">
        <f>IF($A20="","",DATE(YEAR($A20),MONTH($A20),1))</f>
        <v/>
      </c>
    </row>
    <row r="21">
      <c r="A21" s="12" t="n">
        <v>46247</v>
      </c>
      <c r="B21" s="4" t="inlineStr">
        <is>
          <t>Main branch</t>
        </is>
      </c>
      <c r="C21" s="4" t="inlineStr">
        <is>
          <t>Cleaning supplies</t>
        </is>
      </c>
      <c r="D21" s="4" t="inlineStr">
        <is>
          <t>Tissues and surface spray</t>
        </is>
      </c>
      <c r="E21" s="6" t="n">
        <v>110</v>
      </c>
      <c r="F21" s="4" t="inlineStr">
        <is>
          <t>Omar Hassan</t>
        </is>
      </c>
      <c r="G21" s="4" t="inlineStr">
        <is>
          <t>Youssef Kamal</t>
        </is>
      </c>
      <c r="H21" s="4" t="inlineStr">
        <is>
          <t>Yes</t>
        </is>
      </c>
      <c r="I21" s="13">
        <f>IF($A21="","",IFERROR(INDEX(Floats,MATCH($B21,Branches,0)),0)+SUMIFS($E$3:$E21,$B$3:$B21,$B21,$C$3:$C21,'Settings'!$F$8)-SUMIFS($E$3:$E21,$B$3:$B21,$B21,$C$3:$C21,"&lt;&gt;"&amp;'Settings'!$F$8))</f>
        <v/>
      </c>
      <c r="J21" s="14">
        <f>IF($A21="","",DATE(YEAR($A21),MONTH($A21),1))</f>
        <v/>
      </c>
    </row>
    <row r="22">
      <c r="A22" s="12" t="n">
        <v>46247</v>
      </c>
      <c r="B22" s="4" t="inlineStr">
        <is>
          <t>North branch</t>
        </is>
      </c>
      <c r="C22" s="4" t="inlineStr">
        <is>
          <t>Urgent consumables</t>
        </is>
      </c>
      <c r="D22" s="4" t="inlineStr">
        <is>
          <t>Gloves, ran out before delivery</t>
        </is>
      </c>
      <c r="E22" s="6" t="n">
        <v>60</v>
      </c>
      <c r="F22" s="4" t="inlineStr">
        <is>
          <t>Salma Nasser</t>
        </is>
      </c>
      <c r="G22" s="4" t="inlineStr">
        <is>
          <t>Dina Mahmoud</t>
        </is>
      </c>
      <c r="H22" s="4" t="inlineStr">
        <is>
          <t>Yes</t>
        </is>
      </c>
      <c r="I22" s="13">
        <f>IF($A22="","",IFERROR(INDEX(Floats,MATCH($B22,Branches,0)),0)+SUMIFS($E$3:$E22,$B$3:$B22,$B22,$C$3:$C22,'Settings'!$F$8)-SUMIFS($E$3:$E22,$B$3:$B22,$B22,$C$3:$C22,"&lt;&gt;"&amp;'Settings'!$F$8))</f>
        <v/>
      </c>
      <c r="J22" s="14">
        <f>IF($A22="","",DATE(YEAR($A22),MONTH($A22),1))</f>
        <v/>
      </c>
    </row>
    <row r="23">
      <c r="A23" s="12" t="n">
        <v>46249</v>
      </c>
      <c r="B23" s="4" t="inlineStr">
        <is>
          <t>Main branch</t>
        </is>
      </c>
      <c r="C23" s="4" t="inlineStr">
        <is>
          <t>Urgent consumables</t>
        </is>
      </c>
      <c r="D23" s="4" t="inlineStr">
        <is>
          <t>Sample cups and lids</t>
        </is>
      </c>
      <c r="E23" s="6" t="n">
        <v>145</v>
      </c>
      <c r="F23" s="4" t="inlineStr">
        <is>
          <t>Yasmin Ali</t>
        </is>
      </c>
      <c r="G23" s="4" t="inlineStr">
        <is>
          <t>Youssef Kamal</t>
        </is>
      </c>
      <c r="H23" s="4" t="inlineStr">
        <is>
          <t>Yes</t>
        </is>
      </c>
      <c r="I23" s="13">
        <f>IF($A23="","",IFERROR(INDEX(Floats,MATCH($B23,Branches,0)),0)+SUMIFS($E$3:$E23,$B$3:$B23,$B23,$C$3:$C23,'Settings'!$F$8)-SUMIFS($E$3:$E23,$B$3:$B23,$B23,$C$3:$C23,"&lt;&gt;"&amp;'Settings'!$F$8))</f>
        <v/>
      </c>
      <c r="J23" s="14">
        <f>IF($A23="","",DATE(YEAR($A23),MONTH($A23),1))</f>
        <v/>
      </c>
    </row>
    <row r="24">
      <c r="A24" s="12" t="n">
        <v>46249</v>
      </c>
      <c r="B24" s="4" t="inlineStr">
        <is>
          <t>Main branch</t>
        </is>
      </c>
      <c r="C24" s="4" t="inlineStr">
        <is>
          <t>Cleaning supplies</t>
        </is>
      </c>
      <c r="D24" s="4" t="inlineStr">
        <is>
          <t>Bin bags</t>
        </is>
      </c>
      <c r="E24" s="6" t="n">
        <v>40</v>
      </c>
      <c r="F24" s="4" t="inlineStr">
        <is>
          <t>Reem Abdullah</t>
        </is>
      </c>
      <c r="G24" s="4" t="inlineStr">
        <is>
          <t>Youssef Kamal</t>
        </is>
      </c>
      <c r="H24" s="4" t="inlineStr">
        <is>
          <t>Yes</t>
        </is>
      </c>
      <c r="I24" s="13">
        <f>IF($A24="","",IFERROR(INDEX(Floats,MATCH($B24,Branches,0)),0)+SUMIFS($E$3:$E24,$B$3:$B24,$B24,$C$3:$C24,'Settings'!$F$8)-SUMIFS($E$3:$E24,$B$3:$B24,$B24,$C$3:$C24,"&lt;&gt;"&amp;'Settings'!$F$8))</f>
        <v/>
      </c>
      <c r="J24" s="14">
        <f>IF($A24="","",DATE(YEAR($A24),MONTH($A24),1))</f>
        <v/>
      </c>
    </row>
    <row r="25">
      <c r="A25" s="12" t="n">
        <v>46250</v>
      </c>
      <c r="B25" s="4" t="inlineStr">
        <is>
          <t>Main branch</t>
        </is>
      </c>
      <c r="C25" s="4" t="inlineStr">
        <is>
          <t>Urgent consumables</t>
        </is>
      </c>
      <c r="D25" s="4" t="inlineStr">
        <is>
          <t>Sample cups and lids</t>
        </is>
      </c>
      <c r="E25" s="6" t="n">
        <v>50</v>
      </c>
      <c r="F25" s="4" t="inlineStr">
        <is>
          <t>Reem Abdullah</t>
        </is>
      </c>
      <c r="G25" s="4" t="inlineStr">
        <is>
          <t>Youssef Kamal</t>
        </is>
      </c>
      <c r="H25" s="4" t="inlineStr">
        <is>
          <t>Yes</t>
        </is>
      </c>
      <c r="I25" s="13">
        <f>IF($A25="","",IFERROR(INDEX(Floats,MATCH($B25,Branches,0)),0)+SUMIFS($E$3:$E25,$B$3:$B25,$B25,$C$3:$C25,'Settings'!$F$8)-SUMIFS($E$3:$E25,$B$3:$B25,$B25,$C$3:$C25,"&lt;&gt;"&amp;'Settings'!$F$8))</f>
        <v/>
      </c>
      <c r="J25" s="14">
        <f>IF($A25="","",DATE(YEAR($A25),MONTH($A25),1))</f>
        <v/>
      </c>
    </row>
    <row r="26">
      <c r="A26" s="12" t="n">
        <v>46250</v>
      </c>
      <c r="B26" s="4" t="inlineStr">
        <is>
          <t>Main branch</t>
        </is>
      </c>
      <c r="C26" s="4" t="inlineStr">
        <is>
          <t>Other</t>
        </is>
      </c>
      <c r="D26" s="4" t="inlineStr">
        <is>
          <t>Postage</t>
        </is>
      </c>
      <c r="E26" s="6" t="n">
        <v>40</v>
      </c>
      <c r="F26" s="4" t="inlineStr">
        <is>
          <t>Yasmin Ali</t>
        </is>
      </c>
      <c r="G26" s="4" t="inlineStr">
        <is>
          <t>Youssef Kamal</t>
        </is>
      </c>
      <c r="H26" s="4" t="inlineStr">
        <is>
          <t>Yes</t>
        </is>
      </c>
      <c r="I26" s="13">
        <f>IF($A26="","",IFERROR(INDEX(Floats,MATCH($B26,Branches,0)),0)+SUMIFS($E$3:$E26,$B$3:$B26,$B26,$C$3:$C26,'Settings'!$F$8)-SUMIFS($E$3:$E26,$B$3:$B26,$B26,$C$3:$C26,"&lt;&gt;"&amp;'Settings'!$F$8))</f>
        <v/>
      </c>
      <c r="J26" s="14">
        <f>IF($A26="","",DATE(YEAR($A26),MONTH($A26),1))</f>
        <v/>
      </c>
    </row>
    <row r="27">
      <c r="A27" s="12" t="n">
        <v>46250</v>
      </c>
      <c r="B27" s="4" t="inlineStr">
        <is>
          <t>North branch</t>
        </is>
      </c>
      <c r="C27" s="4" t="inlineStr">
        <is>
          <t>Urgent consumables</t>
        </is>
      </c>
      <c r="D27" s="4" t="inlineStr">
        <is>
          <t>Gloves, ran out before delivery</t>
        </is>
      </c>
      <c r="E27" s="6" t="n">
        <v>120</v>
      </c>
      <c r="F27" s="4" t="inlineStr">
        <is>
          <t>Salma Nasser</t>
        </is>
      </c>
      <c r="G27" s="4" t="inlineStr">
        <is>
          <t>Dina Mahmoud</t>
        </is>
      </c>
      <c r="H27" s="4" t="inlineStr">
        <is>
          <t>Yes</t>
        </is>
      </c>
      <c r="I27" s="13">
        <f>IF($A27="","",IFERROR(INDEX(Floats,MATCH($B27,Branches,0)),0)+SUMIFS($E$3:$E27,$B$3:$B27,$B27,$C$3:$C27,'Settings'!$F$8)-SUMIFS($E$3:$E27,$B$3:$B27,$B27,$C$3:$C27,"&lt;&gt;"&amp;'Settings'!$F$8))</f>
        <v/>
      </c>
      <c r="J27" s="14">
        <f>IF($A27="","",DATE(YEAR($A27),MONTH($A27),1))</f>
        <v/>
      </c>
    </row>
    <row r="28">
      <c r="A28" s="12" t="n">
        <v>46250</v>
      </c>
      <c r="B28" s="4" t="inlineStr">
        <is>
          <t>North branch</t>
        </is>
      </c>
      <c r="C28" s="4" t="inlineStr">
        <is>
          <t>Stationery and printing</t>
        </is>
      </c>
      <c r="D28" s="4" t="inlineStr">
        <is>
          <t>Printer ink</t>
        </is>
      </c>
      <c r="E28" s="6" t="n">
        <v>100</v>
      </c>
      <c r="F28" s="4" t="inlineStr">
        <is>
          <t>Salma Nasser</t>
        </is>
      </c>
      <c r="G28" s="4" t="inlineStr">
        <is>
          <t>Dina Mahmoud</t>
        </is>
      </c>
      <c r="H28" s="4" t="inlineStr">
        <is>
          <t>Yes</t>
        </is>
      </c>
      <c r="I28" s="13">
        <f>IF($A28="","",IFERROR(INDEX(Floats,MATCH($B28,Branches,0)),0)+SUMIFS($E$3:$E28,$B$3:$B28,$B28,$C$3:$C28,'Settings'!$F$8)-SUMIFS($E$3:$E28,$B$3:$B28,$B28,$C$3:$C28,"&lt;&gt;"&amp;'Settings'!$F$8))</f>
        <v/>
      </c>
      <c r="J28" s="14">
        <f>IF($A28="","",DATE(YEAR($A28),MONTH($A28),1))</f>
        <v/>
      </c>
    </row>
    <row r="29">
      <c r="A29" s="12" t="n">
        <v>46251</v>
      </c>
      <c r="B29" s="4" t="inlineStr">
        <is>
          <t>Main branch</t>
        </is>
      </c>
      <c r="C29" s="4" t="inlineStr">
        <is>
          <t>Urgent consumables</t>
        </is>
      </c>
      <c r="D29" s="4" t="inlineStr">
        <is>
          <t>Gloves, ran out before delivery</t>
        </is>
      </c>
      <c r="E29" s="6" t="n">
        <v>65</v>
      </c>
      <c r="F29" s="4" t="inlineStr">
        <is>
          <t>Yasmin Ali</t>
        </is>
      </c>
      <c r="G29" s="4" t="inlineStr">
        <is>
          <t>Youssef Kamal</t>
        </is>
      </c>
      <c r="H29" s="4" t="inlineStr">
        <is>
          <t>Yes</t>
        </is>
      </c>
      <c r="I29" s="13">
        <f>IF($A29="","",IFERROR(INDEX(Floats,MATCH($B29,Branches,0)),0)+SUMIFS($E$3:$E29,$B$3:$B29,$B29,$C$3:$C29,'Settings'!$F$8)-SUMIFS($E$3:$E29,$B$3:$B29,$B29,$C$3:$C29,"&lt;&gt;"&amp;'Settings'!$F$8))</f>
        <v/>
      </c>
      <c r="J29" s="14">
        <f>IF($A29="","",DATE(YEAR($A29),MONTH($A29),1))</f>
        <v/>
      </c>
    </row>
    <row r="30">
      <c r="A30" s="12" t="n">
        <v>46251</v>
      </c>
      <c r="B30" s="4" t="inlineStr">
        <is>
          <t>North branch</t>
        </is>
      </c>
      <c r="C30" s="4" t="inlineStr">
        <is>
          <t>Urgent consumables</t>
        </is>
      </c>
      <c r="D30" s="4" t="inlineStr">
        <is>
          <t>Alcohol and sanitiser</t>
        </is>
      </c>
      <c r="E30" s="6" t="n">
        <v>125</v>
      </c>
      <c r="F30" s="4" t="inlineStr">
        <is>
          <t>Mona Fahad</t>
        </is>
      </c>
      <c r="G30" s="4" t="inlineStr">
        <is>
          <t>Dina Mahmoud</t>
        </is>
      </c>
      <c r="H30" s="4" t="inlineStr">
        <is>
          <t>Yes</t>
        </is>
      </c>
      <c r="I30" s="13">
        <f>IF($A30="","",IFERROR(INDEX(Floats,MATCH($B30,Branches,0)),0)+SUMIFS($E$3:$E30,$B$3:$B30,$B30,$C$3:$C30,'Settings'!$F$8)-SUMIFS($E$3:$E30,$B$3:$B30,$B30,$C$3:$C30,"&lt;&gt;"&amp;'Settings'!$F$8))</f>
        <v/>
      </c>
      <c r="J30" s="14">
        <f>IF($A30="","",DATE(YEAR($A30),MONTH($A30),1))</f>
        <v/>
      </c>
    </row>
    <row r="31">
      <c r="A31" s="12" t="n">
        <v>46253</v>
      </c>
      <c r="B31" s="4" t="inlineStr">
        <is>
          <t>Main branch</t>
        </is>
      </c>
      <c r="C31" s="4" t="inlineStr">
        <is>
          <t>Urgent consumables</t>
        </is>
      </c>
      <c r="D31" s="4" t="inlineStr">
        <is>
          <t>Gloves, ran out before delivery</t>
        </is>
      </c>
      <c r="E31" s="6" t="n">
        <v>55</v>
      </c>
      <c r="F31" s="4" t="inlineStr">
        <is>
          <t>Yasmin Ali</t>
        </is>
      </c>
      <c r="G31" s="4" t="inlineStr">
        <is>
          <t>Youssef Kamal</t>
        </is>
      </c>
      <c r="H31" s="4" t="inlineStr">
        <is>
          <t>Yes</t>
        </is>
      </c>
      <c r="I31" s="13">
        <f>IF($A31="","",IFERROR(INDEX(Floats,MATCH($B31,Branches,0)),0)+SUMIFS($E$3:$E31,$B$3:$B31,$B31,$C$3:$C31,'Settings'!$F$8)-SUMIFS($E$3:$E31,$B$3:$B31,$B31,$C$3:$C31,"&lt;&gt;"&amp;'Settings'!$F$8))</f>
        <v/>
      </c>
      <c r="J31" s="14">
        <f>IF($A31="","",DATE(YEAR($A31),MONTH($A31),1))</f>
        <v/>
      </c>
    </row>
    <row r="32">
      <c r="A32" s="12" t="n">
        <v>46253</v>
      </c>
      <c r="B32" s="4" t="inlineStr">
        <is>
          <t>Main branch</t>
        </is>
      </c>
      <c r="C32" s="4" t="inlineStr">
        <is>
          <t>Minor repairs</t>
        </is>
      </c>
      <c r="D32" s="4" t="inlineStr">
        <is>
          <t>Door lock</t>
        </is>
      </c>
      <c r="E32" s="6" t="n">
        <v>80</v>
      </c>
      <c r="F32" s="4" t="inlineStr">
        <is>
          <t>Hala Samir</t>
        </is>
      </c>
      <c r="G32" s="4" t="inlineStr">
        <is>
          <t>Youssef Kamal</t>
        </is>
      </c>
      <c r="H32" s="4" t="inlineStr">
        <is>
          <t>Yes</t>
        </is>
      </c>
      <c r="I32" s="13">
        <f>IF($A32="","",IFERROR(INDEX(Floats,MATCH($B32,Branches,0)),0)+SUMIFS($E$3:$E32,$B$3:$B32,$B32,$C$3:$C32,'Settings'!$F$8)-SUMIFS($E$3:$E32,$B$3:$B32,$B32,$C$3:$C32,"&lt;&gt;"&amp;'Settings'!$F$8))</f>
        <v/>
      </c>
      <c r="J32" s="14">
        <f>IF($A32="","",DATE(YEAR($A32),MONTH($A32),1))</f>
        <v/>
      </c>
    </row>
    <row r="33">
      <c r="A33" s="12" t="n">
        <v>46253</v>
      </c>
      <c r="B33" s="4" t="inlineStr">
        <is>
          <t>Main branch</t>
        </is>
      </c>
      <c r="C33" s="4" t="inlineStr">
        <is>
          <t>Other</t>
        </is>
      </c>
      <c r="D33" s="4" t="inlineStr">
        <is>
          <t>Batteries</t>
        </is>
      </c>
      <c r="E33" s="6" t="n">
        <v>35</v>
      </c>
      <c r="F33" s="4" t="inlineStr">
        <is>
          <t>Hala Samir</t>
        </is>
      </c>
      <c r="G33" s="4" t="inlineStr">
        <is>
          <t>Youssef Kamal</t>
        </is>
      </c>
      <c r="H33" s="4" t="inlineStr">
        <is>
          <t>Yes</t>
        </is>
      </c>
      <c r="I33" s="13">
        <f>IF($A33="","",IFERROR(INDEX(Floats,MATCH($B33,Branches,0)),0)+SUMIFS($E$3:$E33,$B$3:$B33,$B33,$C$3:$C33,'Settings'!$F$8)-SUMIFS($E$3:$E33,$B$3:$B33,$B33,$C$3:$C33,"&lt;&gt;"&amp;'Settings'!$F$8))</f>
        <v/>
      </c>
      <c r="J33" s="14">
        <f>IF($A33="","",DATE(YEAR($A33),MONTH($A33),1))</f>
        <v/>
      </c>
    </row>
    <row r="34">
      <c r="A34" s="12" t="n">
        <v>46253</v>
      </c>
      <c r="B34" s="4" t="inlineStr">
        <is>
          <t>North branch</t>
        </is>
      </c>
      <c r="C34" s="4" t="inlineStr">
        <is>
          <t>Cleaning supplies</t>
        </is>
      </c>
      <c r="D34" s="4" t="inlineStr">
        <is>
          <t>Bin bags</t>
        </is>
      </c>
      <c r="E34" s="6" t="n">
        <v>80</v>
      </c>
      <c r="F34" s="4" t="inlineStr">
        <is>
          <t>Salma Nasser</t>
        </is>
      </c>
      <c r="G34" s="4" t="inlineStr">
        <is>
          <t>Dina Mahmoud</t>
        </is>
      </c>
      <c r="H34" s="4" t="inlineStr">
        <is>
          <t>Yes</t>
        </is>
      </c>
      <c r="I34" s="13">
        <f>IF($A34="","",IFERROR(INDEX(Floats,MATCH($B34,Branches,0)),0)+SUMIFS($E$3:$E34,$B$3:$B34,$B34,$C$3:$C34,'Settings'!$F$8)-SUMIFS($E$3:$E34,$B$3:$B34,$B34,$C$3:$C34,"&lt;&gt;"&amp;'Settings'!$F$8))</f>
        <v/>
      </c>
      <c r="J34" s="14">
        <f>IF($A34="","",DATE(YEAR($A34),MONTH($A34),1))</f>
        <v/>
      </c>
    </row>
    <row r="35">
      <c r="A35" s="12" t="n">
        <v>46254</v>
      </c>
      <c r="B35" s="4" t="inlineStr">
        <is>
          <t>Main branch</t>
        </is>
      </c>
      <c r="C35" s="4" t="inlineStr">
        <is>
          <t>Hospitality</t>
        </is>
      </c>
      <c r="D35" s="4" t="inlineStr">
        <is>
          <t>Coffee and tea</t>
        </is>
      </c>
      <c r="E35" s="6" t="n">
        <v>65</v>
      </c>
      <c r="F35" s="4" t="inlineStr">
        <is>
          <t>Omar Hassan</t>
        </is>
      </c>
      <c r="G35" s="4" t="inlineStr">
        <is>
          <t>Youssef Kamal</t>
        </is>
      </c>
      <c r="H35" s="4" t="inlineStr">
        <is>
          <t>Yes</t>
        </is>
      </c>
      <c r="I35" s="13">
        <f>IF($A35="","",IFERROR(INDEX(Floats,MATCH($B35,Branches,0)),0)+SUMIFS($E$3:$E35,$B$3:$B35,$B35,$C$3:$C35,'Settings'!$F$8)-SUMIFS($E$3:$E35,$B$3:$B35,$B35,$C$3:$C35,"&lt;&gt;"&amp;'Settings'!$F$8))</f>
        <v/>
      </c>
      <c r="J35" s="14">
        <f>IF($A35="","",DATE(YEAR($A35),MONTH($A35),1))</f>
        <v/>
      </c>
    </row>
    <row r="36">
      <c r="A36" s="12" t="n">
        <v>46256</v>
      </c>
      <c r="B36" s="4" t="inlineStr">
        <is>
          <t>Main branch</t>
        </is>
      </c>
      <c r="C36" s="4" t="inlineStr">
        <is>
          <t>Hospitality</t>
        </is>
      </c>
      <c r="D36" s="4" t="inlineStr">
        <is>
          <t>Water for the waiting room</t>
        </is>
      </c>
      <c r="E36" s="6" t="n">
        <v>85</v>
      </c>
      <c r="F36" s="4" t="inlineStr">
        <is>
          <t>Hala Samir</t>
        </is>
      </c>
      <c r="G36" s="4" t="inlineStr">
        <is>
          <t>Youssef Kamal</t>
        </is>
      </c>
      <c r="H36" s="4" t="inlineStr">
        <is>
          <t>Yes</t>
        </is>
      </c>
      <c r="I36" s="13">
        <f>IF($A36="","",IFERROR(INDEX(Floats,MATCH($B36,Branches,0)),0)+SUMIFS($E$3:$E36,$B$3:$B36,$B36,$C$3:$C36,'Settings'!$F$8)-SUMIFS($E$3:$E36,$B$3:$B36,$B36,$C$3:$C36,"&lt;&gt;"&amp;'Settings'!$F$8))</f>
        <v/>
      </c>
      <c r="J36" s="14">
        <f>IF($A36="","",DATE(YEAR($A36),MONTH($A36),1))</f>
        <v/>
      </c>
    </row>
    <row r="37">
      <c r="A37" s="12" t="n">
        <v>46256</v>
      </c>
      <c r="B37" s="4" t="inlineStr">
        <is>
          <t>Main branch</t>
        </is>
      </c>
      <c r="C37" s="4" t="inlineStr">
        <is>
          <t>Stationery and printing</t>
        </is>
      </c>
      <c r="D37" s="4" t="inlineStr">
        <is>
          <t>Printer paper</t>
        </is>
      </c>
      <c r="E37" s="6" t="n">
        <v>75</v>
      </c>
      <c r="F37" s="4" t="inlineStr">
        <is>
          <t>Omar Hassan</t>
        </is>
      </c>
      <c r="G37" s="4" t="inlineStr">
        <is>
          <t>Youssef Kamal</t>
        </is>
      </c>
      <c r="H37" s="4" t="inlineStr">
        <is>
          <t>Yes</t>
        </is>
      </c>
      <c r="I37" s="13">
        <f>IF($A37="","",IFERROR(INDEX(Floats,MATCH($B37,Branches,0)),0)+SUMIFS($E$3:$E37,$B$3:$B37,$B37,$C$3:$C37,'Settings'!$F$8)-SUMIFS($E$3:$E37,$B$3:$B37,$B37,$C$3:$C37,"&lt;&gt;"&amp;'Settings'!$F$8))</f>
        <v/>
      </c>
      <c r="J37" s="14">
        <f>IF($A37="","",DATE(YEAR($A37),MONTH($A37),1))</f>
        <v/>
      </c>
    </row>
    <row r="38">
      <c r="A38" s="12" t="n">
        <v>46256</v>
      </c>
      <c r="B38" s="4" t="inlineStr">
        <is>
          <t>North branch</t>
        </is>
      </c>
      <c r="C38" s="4" t="inlineStr">
        <is>
          <t>Transport and delivery</t>
        </is>
      </c>
      <c r="D38" s="4" t="inlineStr">
        <is>
          <t>Samples to the lab</t>
        </is>
      </c>
      <c r="E38" s="6" t="n">
        <v>80</v>
      </c>
      <c r="F38" s="4" t="inlineStr">
        <is>
          <t>Salma Nasser</t>
        </is>
      </c>
      <c r="G38" s="4" t="inlineStr">
        <is>
          <t>Dina Mahmoud</t>
        </is>
      </c>
      <c r="H38" s="4" t="inlineStr">
        <is>
          <t>Yes</t>
        </is>
      </c>
      <c r="I38" s="13">
        <f>IF($A38="","",IFERROR(INDEX(Floats,MATCH($B38,Branches,0)),0)+SUMIFS($E$3:$E38,$B$3:$B38,$B38,$C$3:$C38,'Settings'!$F$8)-SUMIFS($E$3:$E38,$B$3:$B38,$B38,$C$3:$C38,"&lt;&gt;"&amp;'Settings'!$F$8))</f>
        <v/>
      </c>
      <c r="J38" s="14">
        <f>IF($A38="","",DATE(YEAR($A38),MONTH($A38),1))</f>
        <v/>
      </c>
    </row>
    <row r="39">
      <c r="A39" s="12" t="n">
        <v>46256</v>
      </c>
      <c r="B39" s="4" t="inlineStr">
        <is>
          <t>North branch</t>
        </is>
      </c>
      <c r="C39" s="4" t="inlineStr">
        <is>
          <t>Transport and delivery</t>
        </is>
      </c>
      <c r="D39" s="4" t="inlineStr">
        <is>
          <t>Samples to the lab</t>
        </is>
      </c>
      <c r="E39" s="6" t="n">
        <v>40</v>
      </c>
      <c r="F39" s="4" t="inlineStr">
        <is>
          <t>Salma Nasser</t>
        </is>
      </c>
      <c r="G39" s="4" t="inlineStr">
        <is>
          <t>Dina Mahmoud</t>
        </is>
      </c>
      <c r="H39" s="4" t="inlineStr">
        <is>
          <t>Yes</t>
        </is>
      </c>
      <c r="I39" s="13">
        <f>IF($A39="","",IFERROR(INDEX(Floats,MATCH($B39,Branches,0)),0)+SUMIFS($E$3:$E39,$B$3:$B39,$B39,$C$3:$C39,'Settings'!$F$8)-SUMIFS($E$3:$E39,$B$3:$B39,$B39,$C$3:$C39,"&lt;&gt;"&amp;'Settings'!$F$8))</f>
        <v/>
      </c>
      <c r="J39" s="14">
        <f>IF($A39="","",DATE(YEAR($A39),MONTH($A39),1))</f>
        <v/>
      </c>
    </row>
    <row r="40">
      <c r="A40" s="12" t="n">
        <v>46259</v>
      </c>
      <c r="B40" s="4" t="inlineStr">
        <is>
          <t>North branch</t>
        </is>
      </c>
      <c r="C40" s="4" t="inlineStr">
        <is>
          <t>Hospitality</t>
        </is>
      </c>
      <c r="D40" s="4" t="inlineStr">
        <is>
          <t>Water for the waiting room</t>
        </is>
      </c>
      <c r="E40" s="6" t="n">
        <v>45</v>
      </c>
      <c r="F40" s="4" t="inlineStr">
        <is>
          <t>Fatima Saad</t>
        </is>
      </c>
      <c r="G40" s="4" t="inlineStr">
        <is>
          <t>Dina Mahmoud</t>
        </is>
      </c>
      <c r="H40" s="4" t="inlineStr">
        <is>
          <t>Yes</t>
        </is>
      </c>
      <c r="I40" s="13">
        <f>IF($A40="","",IFERROR(INDEX(Floats,MATCH($B40,Branches,0)),0)+SUMIFS($E$3:$E40,$B$3:$B40,$B40,$C$3:$C40,'Settings'!$F$8)-SUMIFS($E$3:$E40,$B$3:$B40,$B40,$C$3:$C40,"&lt;&gt;"&amp;'Settings'!$F$8))</f>
        <v/>
      </c>
      <c r="J40" s="14">
        <f>IF($A40="","",DATE(YEAR($A40),MONTH($A40),1))</f>
        <v/>
      </c>
    </row>
    <row r="41">
      <c r="A41" s="12" t="n">
        <v>46260</v>
      </c>
      <c r="B41" s="4" t="inlineStr">
        <is>
          <t>Main branch</t>
        </is>
      </c>
      <c r="C41" s="4" t="inlineStr">
        <is>
          <t>Minor repairs</t>
        </is>
      </c>
      <c r="D41" s="4" t="inlineStr">
        <is>
          <t>Door lock</t>
        </is>
      </c>
      <c r="E41" s="6" t="n">
        <v>85</v>
      </c>
      <c r="F41" s="4" t="inlineStr">
        <is>
          <t>Omar Hassan</t>
        </is>
      </c>
      <c r="G41" s="4" t="inlineStr">
        <is>
          <t>Youssef Kamal</t>
        </is>
      </c>
      <c r="H41" s="4" t="inlineStr">
        <is>
          <t>Yes</t>
        </is>
      </c>
      <c r="I41" s="13">
        <f>IF($A41="","",IFERROR(INDEX(Floats,MATCH($B41,Branches,0)),0)+SUMIFS($E$3:$E41,$B$3:$B41,$B41,$C$3:$C41,'Settings'!$F$8)-SUMIFS($E$3:$E41,$B$3:$B41,$B41,$C$3:$C41,"&lt;&gt;"&amp;'Settings'!$F$8))</f>
        <v/>
      </c>
      <c r="J41" s="14">
        <f>IF($A41="","",DATE(YEAR($A41),MONTH($A41),1))</f>
        <v/>
      </c>
    </row>
    <row r="42">
      <c r="A42" s="12" t="n">
        <v>46260</v>
      </c>
      <c r="B42" s="4" t="inlineStr">
        <is>
          <t>North branch</t>
        </is>
      </c>
      <c r="C42" s="4" t="inlineStr">
        <is>
          <t>Cleaning supplies</t>
        </is>
      </c>
      <c r="D42" s="4" t="inlineStr">
        <is>
          <t>Tissues and surface spray</t>
        </is>
      </c>
      <c r="E42" s="6" t="n">
        <v>55</v>
      </c>
      <c r="F42" s="4" t="inlineStr">
        <is>
          <t>Salma Nasser</t>
        </is>
      </c>
      <c r="G42" s="4" t="inlineStr">
        <is>
          <t>Dina Mahmoud</t>
        </is>
      </c>
      <c r="H42" s="4" t="inlineStr">
        <is>
          <t>Yes</t>
        </is>
      </c>
      <c r="I42" s="13">
        <f>IF($A42="","",IFERROR(INDEX(Floats,MATCH($B42,Branches,0)),0)+SUMIFS($E$3:$E42,$B$3:$B42,$B42,$C$3:$C42,'Settings'!$F$8)-SUMIFS($E$3:$E42,$B$3:$B42,$B42,$C$3:$C42,"&lt;&gt;"&amp;'Settings'!$F$8))</f>
        <v/>
      </c>
      <c r="J42" s="14">
        <f>IF($A42="","",DATE(YEAR($A42),MONTH($A42),1))</f>
        <v/>
      </c>
    </row>
    <row r="43">
      <c r="A43" s="12" t="n">
        <v>46263</v>
      </c>
      <c r="B43" s="4" t="inlineStr">
        <is>
          <t>Main branch</t>
        </is>
      </c>
      <c r="C43" s="4" t="inlineStr">
        <is>
          <t>Hospitality</t>
        </is>
      </c>
      <c r="D43" s="4" t="inlineStr">
        <is>
          <t>Dates and pastries</t>
        </is>
      </c>
      <c r="E43" s="6" t="n">
        <v>45</v>
      </c>
      <c r="F43" s="4" t="inlineStr">
        <is>
          <t>Yasmin Ali</t>
        </is>
      </c>
      <c r="G43" s="4" t="inlineStr">
        <is>
          <t>Youssef Kamal</t>
        </is>
      </c>
      <c r="H43" s="4" t="inlineStr">
        <is>
          <t>Yes</t>
        </is>
      </c>
      <c r="I43" s="13">
        <f>IF($A43="","",IFERROR(INDEX(Floats,MATCH($B43,Branches,0)),0)+SUMIFS($E$3:$E43,$B$3:$B43,$B43,$C$3:$C43,'Settings'!$F$8)-SUMIFS($E$3:$E43,$B$3:$B43,$B43,$C$3:$C43,"&lt;&gt;"&amp;'Settings'!$F$8))</f>
        <v/>
      </c>
      <c r="J43" s="14">
        <f>IF($A43="","",DATE(YEAR($A43),MONTH($A43),1))</f>
        <v/>
      </c>
    </row>
    <row r="44">
      <c r="A44" s="12" t="n">
        <v>46263</v>
      </c>
      <c r="B44" s="4" t="inlineStr">
        <is>
          <t>Main branch</t>
        </is>
      </c>
      <c r="C44" s="4" t="inlineStr">
        <is>
          <t>Hospitality</t>
        </is>
      </c>
      <c r="D44" s="4" t="inlineStr">
        <is>
          <t>Water for the waiting room</t>
        </is>
      </c>
      <c r="E44" s="6" t="n">
        <v>70</v>
      </c>
      <c r="F44" s="4" t="inlineStr">
        <is>
          <t>Omar Hassan</t>
        </is>
      </c>
      <c r="G44" s="4" t="inlineStr">
        <is>
          <t>Youssef Kamal</t>
        </is>
      </c>
      <c r="H44" s="4" t="inlineStr">
        <is>
          <t>Yes</t>
        </is>
      </c>
      <c r="I44" s="13">
        <f>IF($A44="","",IFERROR(INDEX(Floats,MATCH($B44,Branches,0)),0)+SUMIFS($E$3:$E44,$B$3:$B44,$B44,$C$3:$C44,'Settings'!$F$8)-SUMIFS($E$3:$E44,$B$3:$B44,$B44,$C$3:$C44,"&lt;&gt;"&amp;'Settings'!$F$8))</f>
        <v/>
      </c>
      <c r="J44" s="14">
        <f>IF($A44="","",DATE(YEAR($A44),MONTH($A44),1))</f>
        <v/>
      </c>
    </row>
    <row r="45">
      <c r="A45" s="12" t="n">
        <v>46263</v>
      </c>
      <c r="B45" s="4" t="inlineStr">
        <is>
          <t>Main branch</t>
        </is>
      </c>
      <c r="C45" s="4" t="inlineStr">
        <is>
          <t>Hospitality</t>
        </is>
      </c>
      <c r="D45" s="4" t="inlineStr">
        <is>
          <t>Water for the waiting room</t>
        </is>
      </c>
      <c r="E45" s="6" t="n">
        <v>55</v>
      </c>
      <c r="F45" s="4" t="inlineStr">
        <is>
          <t>Hala Samir</t>
        </is>
      </c>
      <c r="G45" s="4" t="inlineStr">
        <is>
          <t>Youssef Kamal</t>
        </is>
      </c>
      <c r="H45" s="4" t="inlineStr">
        <is>
          <t>Yes</t>
        </is>
      </c>
      <c r="I45" s="13">
        <f>IF($A45="","",IFERROR(INDEX(Floats,MATCH($B45,Branches,0)),0)+SUMIFS($E$3:$E45,$B$3:$B45,$B45,$C$3:$C45,'Settings'!$F$8)-SUMIFS($E$3:$E45,$B$3:$B45,$B45,$C$3:$C45,"&lt;&gt;"&amp;'Settings'!$F$8))</f>
        <v/>
      </c>
      <c r="J45" s="14">
        <f>IF($A45="","",DATE(YEAR($A45),MONTH($A45),1))</f>
        <v/>
      </c>
    </row>
    <row r="46">
      <c r="A46" s="12" t="n">
        <v>46263</v>
      </c>
      <c r="B46" s="4" t="inlineStr">
        <is>
          <t>Main branch</t>
        </is>
      </c>
      <c r="C46" s="4" t="inlineStr">
        <is>
          <t>Transport and delivery</t>
        </is>
      </c>
      <c r="D46" s="4" t="inlineStr">
        <is>
          <t>Samples to the lab</t>
        </is>
      </c>
      <c r="E46" s="6" t="n">
        <v>35</v>
      </c>
      <c r="F46" s="4" t="inlineStr">
        <is>
          <t>Hala Samir</t>
        </is>
      </c>
      <c r="G46" s="4" t="inlineStr">
        <is>
          <t>Youssef Kamal</t>
        </is>
      </c>
      <c r="H46" s="4" t="inlineStr">
        <is>
          <t>No</t>
        </is>
      </c>
      <c r="I46" s="13">
        <f>IF($A46="","",IFERROR(INDEX(Floats,MATCH($B46,Branches,0)),0)+SUMIFS($E$3:$E46,$B$3:$B46,$B46,$C$3:$C46,'Settings'!$F$8)-SUMIFS($E$3:$E46,$B$3:$B46,$B46,$C$3:$C46,"&lt;&gt;"&amp;'Settings'!$F$8))</f>
        <v/>
      </c>
      <c r="J46" s="14">
        <f>IF($A46="","",DATE(YEAR($A46),MONTH($A46),1))</f>
        <v/>
      </c>
    </row>
    <row r="47">
      <c r="A47" s="12" t="n">
        <v>46263</v>
      </c>
      <c r="B47" s="4" t="inlineStr">
        <is>
          <t>Main branch</t>
        </is>
      </c>
      <c r="C47" s="4" t="inlineStr">
        <is>
          <t>Cleaning supplies</t>
        </is>
      </c>
      <c r="D47" s="4" t="inlineStr">
        <is>
          <t>Tissues and surface spray</t>
        </is>
      </c>
      <c r="E47" s="6" t="n">
        <v>30</v>
      </c>
      <c r="F47" s="4" t="inlineStr">
        <is>
          <t>Hala Samir</t>
        </is>
      </c>
      <c r="G47" s="4" t="inlineStr">
        <is>
          <t>Youssef Kamal</t>
        </is>
      </c>
      <c r="H47" s="4" t="inlineStr">
        <is>
          <t>Yes</t>
        </is>
      </c>
      <c r="I47" s="13">
        <f>IF($A47="","",IFERROR(INDEX(Floats,MATCH($B47,Branches,0)),0)+SUMIFS($E$3:$E47,$B$3:$B47,$B47,$C$3:$C47,'Settings'!$F$8)-SUMIFS($E$3:$E47,$B$3:$B47,$B47,$C$3:$C47,"&lt;&gt;"&amp;'Settings'!$F$8))</f>
        <v/>
      </c>
      <c r="J47" s="14">
        <f>IF($A47="","",DATE(YEAR($A47),MONTH($A47),1))</f>
        <v/>
      </c>
    </row>
    <row r="48">
      <c r="A48" s="12" t="n">
        <v>46263</v>
      </c>
      <c r="B48" s="4" t="inlineStr">
        <is>
          <t>North branch</t>
        </is>
      </c>
      <c r="C48" s="4" t="inlineStr">
        <is>
          <t>Hospitality</t>
        </is>
      </c>
      <c r="D48" s="4" t="inlineStr">
        <is>
          <t>Coffee and tea</t>
        </is>
      </c>
      <c r="E48" s="6" t="n">
        <v>50</v>
      </c>
      <c r="F48" s="4" t="inlineStr">
        <is>
          <t>Salma Nasser</t>
        </is>
      </c>
      <c r="G48" s="4" t="inlineStr">
        <is>
          <t>Dina Mahmoud</t>
        </is>
      </c>
      <c r="H48" s="4" t="inlineStr">
        <is>
          <t>No</t>
        </is>
      </c>
      <c r="I48" s="13">
        <f>IF($A48="","",IFERROR(INDEX(Floats,MATCH($B48,Branches,0)),0)+SUMIFS($E$3:$E48,$B$3:$B48,$B48,$C$3:$C48,'Settings'!$F$8)-SUMIFS($E$3:$E48,$B$3:$B48,$B48,$C$3:$C48,"&lt;&gt;"&amp;'Settings'!$F$8))</f>
        <v/>
      </c>
      <c r="J48" s="14">
        <f>IF($A48="","",DATE(YEAR($A48),MONTH($A48),1))</f>
        <v/>
      </c>
    </row>
    <row r="49">
      <c r="A49" s="12" t="n">
        <v>46263</v>
      </c>
      <c r="B49" s="4" t="inlineStr">
        <is>
          <t>North branch</t>
        </is>
      </c>
      <c r="C49" s="4" t="inlineStr">
        <is>
          <t>Other</t>
        </is>
      </c>
      <c r="D49" s="4" t="inlineStr">
        <is>
          <t>Batteries</t>
        </is>
      </c>
      <c r="E49" s="6" t="n">
        <v>30</v>
      </c>
      <c r="F49" s="4" t="inlineStr">
        <is>
          <t>Salma Nasser</t>
        </is>
      </c>
      <c r="G49" s="4" t="inlineStr">
        <is>
          <t>Dina Mahmoud</t>
        </is>
      </c>
      <c r="H49" s="4" t="inlineStr">
        <is>
          <t>Yes</t>
        </is>
      </c>
      <c r="I49" s="13">
        <f>IF($A49="","",IFERROR(INDEX(Floats,MATCH($B49,Branches,0)),0)+SUMIFS($E$3:$E49,$B$3:$B49,$B49,$C$3:$C49,'Settings'!$F$8)-SUMIFS($E$3:$E49,$B$3:$B49,$B49,$C$3:$C49,"&lt;&gt;"&amp;'Settings'!$F$8))</f>
        <v/>
      </c>
      <c r="J49" s="14">
        <f>IF($A49="","",DATE(YEAR($A49),MONTH($A49),1))</f>
        <v/>
      </c>
    </row>
    <row r="50">
      <c r="A50" s="12" t="n">
        <v>46264</v>
      </c>
      <c r="B50" s="4" t="inlineStr">
        <is>
          <t>Main branch</t>
        </is>
      </c>
      <c r="C50" s="4" t="inlineStr">
        <is>
          <t>Stationery and printing</t>
        </is>
      </c>
      <c r="D50" s="4" t="inlineStr">
        <is>
          <t>Pens and folders</t>
        </is>
      </c>
      <c r="E50" s="6" t="n">
        <v>40</v>
      </c>
      <c r="F50" s="4" t="inlineStr">
        <is>
          <t>Yasmin Ali</t>
        </is>
      </c>
      <c r="G50" s="4" t="inlineStr">
        <is>
          <t>Youssef Kamal</t>
        </is>
      </c>
      <c r="H50" s="4" t="inlineStr">
        <is>
          <t>Yes</t>
        </is>
      </c>
      <c r="I50" s="13">
        <f>IF($A50="","",IFERROR(INDEX(Floats,MATCH($B50,Branches,0)),0)+SUMIFS($E$3:$E50,$B$3:$B50,$B50,$C$3:$C50,'Settings'!$F$8)-SUMIFS($E$3:$E50,$B$3:$B50,$B50,$C$3:$C50,"&lt;&gt;"&amp;'Settings'!$F$8))</f>
        <v/>
      </c>
      <c r="J50" s="14">
        <f>IF($A50="","",DATE(YEAR($A50),MONTH($A50),1))</f>
        <v/>
      </c>
    </row>
    <row r="51">
      <c r="A51" s="12" t="n">
        <v>46266</v>
      </c>
      <c r="B51" s="4" t="inlineStr">
        <is>
          <t>North branch</t>
        </is>
      </c>
      <c r="C51" s="4" t="inlineStr">
        <is>
          <t>Float top-up</t>
        </is>
      </c>
      <c r="D51" s="4" t="inlineStr">
        <is>
          <t>From the main cash office</t>
        </is>
      </c>
      <c r="E51" s="6" t="n">
        <v>1360</v>
      </c>
      <c r="F51" s="4" t="inlineStr">
        <is>
          <t>Dina Mahmoud</t>
        </is>
      </c>
      <c r="G51" s="4" t="inlineStr">
        <is>
          <t>Omar Hassan</t>
        </is>
      </c>
      <c r="H51" s="4" t="inlineStr">
        <is>
          <t>Yes</t>
        </is>
      </c>
      <c r="I51" s="13">
        <f>IF($A51="","",IFERROR(INDEX(Floats,MATCH($B51,Branches,0)),0)+SUMIFS($E$3:$E51,$B$3:$B51,$B51,$C$3:$C51,'Settings'!$F$8)-SUMIFS($E$3:$E51,$B$3:$B51,$B51,$C$3:$C51,"&lt;&gt;"&amp;'Settings'!$F$8))</f>
        <v/>
      </c>
      <c r="J51" s="14">
        <f>IF($A51="","",DATE(YEAR($A51),MONTH($A51),1))</f>
        <v/>
      </c>
    </row>
    <row r="52">
      <c r="A52" s="12" t="n">
        <v>46266</v>
      </c>
      <c r="B52" s="4" t="inlineStr">
        <is>
          <t>North branch</t>
        </is>
      </c>
      <c r="C52" s="4" t="inlineStr">
        <is>
          <t>Urgent consumables</t>
        </is>
      </c>
      <c r="D52" s="4" t="inlineStr">
        <is>
          <t>Gauze and cotton from the pharmacy</t>
        </is>
      </c>
      <c r="E52" s="6" t="n">
        <v>80</v>
      </c>
      <c r="F52" s="4" t="inlineStr">
        <is>
          <t>Salma Nasser</t>
        </is>
      </c>
      <c r="G52" s="4" t="inlineStr">
        <is>
          <t>Dina Mahmoud</t>
        </is>
      </c>
      <c r="H52" s="4" t="inlineStr">
        <is>
          <t>Yes</t>
        </is>
      </c>
      <c r="I52" s="13">
        <f>IF($A52="","",IFERROR(INDEX(Floats,MATCH($B52,Branches,0)),0)+SUMIFS($E$3:$E52,$B$3:$B52,$B52,$C$3:$C52,'Settings'!$F$8)-SUMIFS($E$3:$E52,$B$3:$B52,$B52,$C$3:$C52,"&lt;&gt;"&amp;'Settings'!$F$8))</f>
        <v/>
      </c>
      <c r="J52" s="14">
        <f>IF($A52="","",DATE(YEAR($A52),MONTH($A52),1))</f>
        <v/>
      </c>
    </row>
    <row r="53">
      <c r="A53" s="12" t="n">
        <v>46266</v>
      </c>
      <c r="B53" s="4" t="inlineStr">
        <is>
          <t>North branch</t>
        </is>
      </c>
      <c r="C53" s="4" t="inlineStr">
        <is>
          <t>Hospitality</t>
        </is>
      </c>
      <c r="D53" s="4" t="inlineStr">
        <is>
          <t>Dates and pastries</t>
        </is>
      </c>
      <c r="E53" s="6" t="n">
        <v>35</v>
      </c>
      <c r="F53" s="4" t="inlineStr">
        <is>
          <t>Mona Fahad</t>
        </is>
      </c>
      <c r="G53" s="4" t="inlineStr">
        <is>
          <t>Dina Mahmoud</t>
        </is>
      </c>
      <c r="H53" s="4" t="inlineStr">
        <is>
          <t>Yes</t>
        </is>
      </c>
      <c r="I53" s="13">
        <f>IF($A53="","",IFERROR(INDEX(Floats,MATCH($B53,Branches,0)),0)+SUMIFS($E$3:$E53,$B$3:$B53,$B53,$C$3:$C53,'Settings'!$F$8)-SUMIFS($E$3:$E53,$B$3:$B53,$B53,$C$3:$C53,"&lt;&gt;"&amp;'Settings'!$F$8))</f>
        <v/>
      </c>
      <c r="J53" s="14">
        <f>IF($A53="","",DATE(YEAR($A53),MONTH($A53),1))</f>
        <v/>
      </c>
    </row>
    <row r="54">
      <c r="A54" s="12" t="n">
        <v>46266</v>
      </c>
      <c r="B54" s="4" t="inlineStr">
        <is>
          <t>Main branch</t>
        </is>
      </c>
      <c r="C54" s="4" t="inlineStr">
        <is>
          <t>Float top-up</t>
        </is>
      </c>
      <c r="D54" s="4" t="inlineStr">
        <is>
          <t>From the main cash office</t>
        </is>
      </c>
      <c r="E54" s="6" t="n">
        <v>1910</v>
      </c>
      <c r="F54" s="4" t="inlineStr">
        <is>
          <t>Youssef Kamal</t>
        </is>
      </c>
      <c r="G54" s="4" t="inlineStr">
        <is>
          <t>Omar Hassan</t>
        </is>
      </c>
      <c r="H54" s="4" t="inlineStr">
        <is>
          <t>Yes</t>
        </is>
      </c>
      <c r="I54" s="13">
        <f>IF($A54="","",IFERROR(INDEX(Floats,MATCH($B54,Branches,0)),0)+SUMIFS($E$3:$E54,$B$3:$B54,$B54,$C$3:$C54,'Settings'!$F$8)-SUMIFS($E$3:$E54,$B$3:$B54,$B54,$C$3:$C54,"&lt;&gt;"&amp;'Settings'!$F$8))</f>
        <v/>
      </c>
      <c r="J54" s="14">
        <f>IF($A54="","",DATE(YEAR($A54),MONTH($A54),1))</f>
        <v/>
      </c>
    </row>
    <row r="55">
      <c r="A55" s="12" t="n">
        <v>46267</v>
      </c>
      <c r="B55" s="4" t="inlineStr">
        <is>
          <t>Main branch</t>
        </is>
      </c>
      <c r="C55" s="4" t="inlineStr">
        <is>
          <t>Urgent consumables</t>
        </is>
      </c>
      <c r="D55" s="4" t="inlineStr">
        <is>
          <t>Sample cups and lids</t>
        </is>
      </c>
      <c r="E55" s="6" t="n">
        <v>75</v>
      </c>
      <c r="F55" s="4" t="inlineStr">
        <is>
          <t>Reem Abdullah</t>
        </is>
      </c>
      <c r="G55" s="4" t="inlineStr">
        <is>
          <t>Youssef Kamal</t>
        </is>
      </c>
      <c r="H55" s="4" t="inlineStr">
        <is>
          <t>Yes</t>
        </is>
      </c>
      <c r="I55" s="13">
        <f>IF($A55="","",IFERROR(INDEX(Floats,MATCH($B55,Branches,0)),0)+SUMIFS($E$3:$E55,$B$3:$B55,$B55,$C$3:$C55,'Settings'!$F$8)-SUMIFS($E$3:$E55,$B$3:$B55,$B55,$C$3:$C55,"&lt;&gt;"&amp;'Settings'!$F$8))</f>
        <v/>
      </c>
      <c r="J55" s="14">
        <f>IF($A55="","",DATE(YEAR($A55),MONTH($A55),1))</f>
        <v/>
      </c>
    </row>
    <row r="56">
      <c r="A56" s="12" t="n">
        <v>46267</v>
      </c>
      <c r="B56" s="4" t="inlineStr">
        <is>
          <t>North branch</t>
        </is>
      </c>
      <c r="C56" s="4" t="inlineStr">
        <is>
          <t>Urgent consumables</t>
        </is>
      </c>
      <c r="D56" s="4" t="inlineStr">
        <is>
          <t>Gauze and cotton from the pharmacy</t>
        </is>
      </c>
      <c r="E56" s="6" t="n">
        <v>130</v>
      </c>
      <c r="F56" s="4" t="inlineStr">
        <is>
          <t>Fatima Saad</t>
        </is>
      </c>
      <c r="G56" s="4" t="inlineStr">
        <is>
          <t>Dina Mahmoud</t>
        </is>
      </c>
      <c r="H56" s="4" t="inlineStr">
        <is>
          <t>Yes</t>
        </is>
      </c>
      <c r="I56" s="13">
        <f>IF($A56="","",IFERROR(INDEX(Floats,MATCH($B56,Branches,0)),0)+SUMIFS($E$3:$E56,$B$3:$B56,$B56,$C$3:$C56,'Settings'!$F$8)-SUMIFS($E$3:$E56,$B$3:$B56,$B56,$C$3:$C56,"&lt;&gt;"&amp;'Settings'!$F$8))</f>
        <v/>
      </c>
      <c r="J56" s="14">
        <f>IF($A56="","",DATE(YEAR($A56),MONTH($A56),1))</f>
        <v/>
      </c>
    </row>
    <row r="57">
      <c r="A57" s="12" t="n">
        <v>46267</v>
      </c>
      <c r="B57" s="4" t="inlineStr">
        <is>
          <t>North branch</t>
        </is>
      </c>
      <c r="C57" s="4" t="inlineStr">
        <is>
          <t>Hospitality</t>
        </is>
      </c>
      <c r="D57" s="4" t="inlineStr">
        <is>
          <t>Coffee and tea</t>
        </is>
      </c>
      <c r="E57" s="6" t="n">
        <v>25</v>
      </c>
      <c r="F57" s="4" t="inlineStr">
        <is>
          <t>Salma Nasser</t>
        </is>
      </c>
      <c r="G57" s="4" t="inlineStr">
        <is>
          <t>Dina Mahmoud</t>
        </is>
      </c>
      <c r="H57" s="4" t="inlineStr">
        <is>
          <t>Yes</t>
        </is>
      </c>
      <c r="I57" s="13">
        <f>IF($A57="","",IFERROR(INDEX(Floats,MATCH($B57,Branches,0)),0)+SUMIFS($E$3:$E57,$B$3:$B57,$B57,$C$3:$C57,'Settings'!$F$8)-SUMIFS($E$3:$E57,$B$3:$B57,$B57,$C$3:$C57,"&lt;&gt;"&amp;'Settings'!$F$8))</f>
        <v/>
      </c>
      <c r="J57" s="14">
        <f>IF($A57="","",DATE(YEAR($A57),MONTH($A57),1))</f>
        <v/>
      </c>
    </row>
    <row r="58">
      <c r="A58" s="12" t="n">
        <v>46268</v>
      </c>
      <c r="B58" s="4" t="inlineStr">
        <is>
          <t>Main branch</t>
        </is>
      </c>
      <c r="C58" s="4" t="inlineStr">
        <is>
          <t>Transport and delivery</t>
        </is>
      </c>
      <c r="D58" s="4" t="inlineStr">
        <is>
          <t>Samples to the lab</t>
        </is>
      </c>
      <c r="E58" s="6" t="n">
        <v>30</v>
      </c>
      <c r="F58" s="4" t="inlineStr">
        <is>
          <t>Omar Hassan</t>
        </is>
      </c>
      <c r="G58" s="4" t="inlineStr">
        <is>
          <t>Youssef Kamal</t>
        </is>
      </c>
      <c r="H58" s="4" t="inlineStr">
        <is>
          <t>Yes</t>
        </is>
      </c>
      <c r="I58" s="13">
        <f>IF($A58="","",IFERROR(INDEX(Floats,MATCH($B58,Branches,0)),0)+SUMIFS($E$3:$E58,$B$3:$B58,$B58,$C$3:$C58,'Settings'!$F$8)-SUMIFS($E$3:$E58,$B$3:$B58,$B58,$C$3:$C58,"&lt;&gt;"&amp;'Settings'!$F$8))</f>
        <v/>
      </c>
      <c r="J58" s="14">
        <f>IF($A58="","",DATE(YEAR($A58),MONTH($A58),1))</f>
        <v/>
      </c>
    </row>
    <row r="59">
      <c r="A59" s="12" t="n">
        <v>46268</v>
      </c>
      <c r="B59" s="4" t="inlineStr">
        <is>
          <t>Main branch</t>
        </is>
      </c>
      <c r="C59" s="4" t="inlineStr">
        <is>
          <t>Minor repairs</t>
        </is>
      </c>
      <c r="D59" s="4" t="inlineStr">
        <is>
          <t>Sink unblocked</t>
        </is>
      </c>
      <c r="E59" s="6" t="n">
        <v>110</v>
      </c>
      <c r="F59" s="4" t="inlineStr">
        <is>
          <t>Reem Abdullah</t>
        </is>
      </c>
      <c r="G59" s="4" t="inlineStr">
        <is>
          <t>Youssef Kamal</t>
        </is>
      </c>
      <c r="H59" s="4" t="inlineStr">
        <is>
          <t>Yes</t>
        </is>
      </c>
      <c r="I59" s="13">
        <f>IF($A59="","",IFERROR(INDEX(Floats,MATCH($B59,Branches,0)),0)+SUMIFS($E$3:$E59,$B$3:$B59,$B59,$C$3:$C59,'Settings'!$F$8)-SUMIFS($E$3:$E59,$B$3:$B59,$B59,$C$3:$C59,"&lt;&gt;"&amp;'Settings'!$F$8))</f>
        <v/>
      </c>
      <c r="J59" s="14">
        <f>IF($A59="","",DATE(YEAR($A59),MONTH($A59),1))</f>
        <v/>
      </c>
    </row>
    <row r="60">
      <c r="A60" s="12" t="n">
        <v>46268</v>
      </c>
      <c r="B60" s="4" t="inlineStr">
        <is>
          <t>Main branch</t>
        </is>
      </c>
      <c r="C60" s="4" t="inlineStr">
        <is>
          <t>Stationery and printing</t>
        </is>
      </c>
      <c r="D60" s="4" t="inlineStr">
        <is>
          <t>Printer ink</t>
        </is>
      </c>
      <c r="E60" s="6" t="n">
        <v>45</v>
      </c>
      <c r="F60" s="4" t="inlineStr">
        <is>
          <t>Hala Samir</t>
        </is>
      </c>
      <c r="G60" s="4" t="inlineStr">
        <is>
          <t>Youssef Kamal</t>
        </is>
      </c>
      <c r="H60" s="4" t="inlineStr">
        <is>
          <t>Yes</t>
        </is>
      </c>
      <c r="I60" s="13">
        <f>IF($A60="","",IFERROR(INDEX(Floats,MATCH($B60,Branches,0)),0)+SUMIFS($E$3:$E60,$B$3:$B60,$B60,$C$3:$C60,'Settings'!$F$8)-SUMIFS($E$3:$E60,$B$3:$B60,$B60,$C$3:$C60,"&lt;&gt;"&amp;'Settings'!$F$8))</f>
        <v/>
      </c>
      <c r="J60" s="14">
        <f>IF($A60="","",DATE(YEAR($A60),MONTH($A60),1))</f>
        <v/>
      </c>
    </row>
    <row r="61">
      <c r="A61" s="12" t="n">
        <v>46268</v>
      </c>
      <c r="B61" s="4" t="inlineStr">
        <is>
          <t>Main branch</t>
        </is>
      </c>
      <c r="C61" s="4" t="inlineStr">
        <is>
          <t>Cleaning supplies</t>
        </is>
      </c>
      <c r="D61" s="4" t="inlineStr">
        <is>
          <t>Tissues and surface spray</t>
        </is>
      </c>
      <c r="E61" s="6" t="n">
        <v>35</v>
      </c>
      <c r="F61" s="4" t="inlineStr">
        <is>
          <t>Hala Samir</t>
        </is>
      </c>
      <c r="G61" s="4" t="inlineStr">
        <is>
          <t>Youssef Kamal</t>
        </is>
      </c>
      <c r="H61" s="4" t="inlineStr">
        <is>
          <t>Yes</t>
        </is>
      </c>
      <c r="I61" s="13">
        <f>IF($A61="","",IFERROR(INDEX(Floats,MATCH($B61,Branches,0)),0)+SUMIFS($E$3:$E61,$B$3:$B61,$B61,$C$3:$C61,'Settings'!$F$8)-SUMIFS($E$3:$E61,$B$3:$B61,$B61,$C$3:$C61,"&lt;&gt;"&amp;'Settings'!$F$8))</f>
        <v/>
      </c>
      <c r="J61" s="14">
        <f>IF($A61="","",DATE(YEAR($A61),MONTH($A61),1))</f>
        <v/>
      </c>
    </row>
    <row r="62">
      <c r="A62" s="12" t="n">
        <v>46268</v>
      </c>
      <c r="B62" s="4" t="inlineStr">
        <is>
          <t>North branch</t>
        </is>
      </c>
      <c r="C62" s="4" t="inlineStr">
        <is>
          <t>Hospitality</t>
        </is>
      </c>
      <c r="D62" s="4" t="inlineStr">
        <is>
          <t>Water for the waiting room</t>
        </is>
      </c>
      <c r="E62" s="6" t="n">
        <v>25</v>
      </c>
      <c r="F62" s="4" t="inlineStr">
        <is>
          <t>Mona Fahad</t>
        </is>
      </c>
      <c r="G62" s="4" t="inlineStr">
        <is>
          <t>Dina Mahmoud</t>
        </is>
      </c>
      <c r="H62" s="4" t="inlineStr">
        <is>
          <t>Yes</t>
        </is>
      </c>
      <c r="I62" s="13">
        <f>IF($A62="","",IFERROR(INDEX(Floats,MATCH($B62,Branches,0)),0)+SUMIFS($E$3:$E62,$B$3:$B62,$B62,$C$3:$C62,'Settings'!$F$8)-SUMIFS($E$3:$E62,$B$3:$B62,$B62,$C$3:$C62,"&lt;&gt;"&amp;'Settings'!$F$8))</f>
        <v/>
      </c>
      <c r="J62" s="14">
        <f>IF($A62="","",DATE(YEAR($A62),MONTH($A62),1))</f>
        <v/>
      </c>
    </row>
    <row r="63">
      <c r="A63" s="12" t="n">
        <v>46268</v>
      </c>
      <c r="B63" s="4" t="inlineStr">
        <is>
          <t>North branch</t>
        </is>
      </c>
      <c r="C63" s="4" t="inlineStr">
        <is>
          <t>Minor repairs</t>
        </is>
      </c>
      <c r="D63" s="4" t="inlineStr">
        <is>
          <t>Door lock</t>
        </is>
      </c>
      <c r="E63" s="6" t="n">
        <v>65</v>
      </c>
      <c r="F63" s="4" t="inlineStr">
        <is>
          <t>Salma Nasser</t>
        </is>
      </c>
      <c r="G63" s="4" t="inlineStr">
        <is>
          <t>Dina Mahmoud</t>
        </is>
      </c>
      <c r="H63" s="4" t="inlineStr">
        <is>
          <t>Yes</t>
        </is>
      </c>
      <c r="I63" s="13">
        <f>IF($A63="","",IFERROR(INDEX(Floats,MATCH($B63,Branches,0)),0)+SUMIFS($E$3:$E63,$B$3:$B63,$B63,$C$3:$C63,'Settings'!$F$8)-SUMIFS($E$3:$E63,$B$3:$B63,$B63,$C$3:$C63,"&lt;&gt;"&amp;'Settings'!$F$8))</f>
        <v/>
      </c>
      <c r="J63" s="14">
        <f>IF($A63="","",DATE(YEAR($A63),MONTH($A63),1))</f>
        <v/>
      </c>
    </row>
    <row r="64">
      <c r="A64" s="12" t="n">
        <v>46270</v>
      </c>
      <c r="B64" s="4" t="inlineStr">
        <is>
          <t>Main branch</t>
        </is>
      </c>
      <c r="C64" s="4" t="inlineStr">
        <is>
          <t>Urgent consumables</t>
        </is>
      </c>
      <c r="D64" s="4" t="inlineStr">
        <is>
          <t>Gloves, ran out before delivery</t>
        </is>
      </c>
      <c r="E64" s="6" t="n">
        <v>50</v>
      </c>
      <c r="F64" s="4" t="inlineStr">
        <is>
          <t>Yasmin Ali</t>
        </is>
      </c>
      <c r="G64" s="4" t="inlineStr">
        <is>
          <t>Youssef Kamal</t>
        </is>
      </c>
      <c r="H64" s="4" t="inlineStr">
        <is>
          <t>Yes</t>
        </is>
      </c>
      <c r="I64" s="13">
        <f>IF($A64="","",IFERROR(INDEX(Floats,MATCH($B64,Branches,0)),0)+SUMIFS($E$3:$E64,$B$3:$B64,$B64,$C$3:$C64,'Settings'!$F$8)-SUMIFS($E$3:$E64,$B$3:$B64,$B64,$C$3:$C64,"&lt;&gt;"&amp;'Settings'!$F$8))</f>
        <v/>
      </c>
      <c r="J64" s="14">
        <f>IF($A64="","",DATE(YEAR($A64),MONTH($A64),1))</f>
        <v/>
      </c>
    </row>
    <row r="65">
      <c r="A65" s="12" t="n">
        <v>46270</v>
      </c>
      <c r="B65" s="4" t="inlineStr">
        <is>
          <t>North branch</t>
        </is>
      </c>
      <c r="C65" s="4" t="inlineStr">
        <is>
          <t>Urgent consumables</t>
        </is>
      </c>
      <c r="D65" s="4" t="inlineStr">
        <is>
          <t>Alcohol and sanitiser</t>
        </is>
      </c>
      <c r="E65" s="6" t="n">
        <v>120</v>
      </c>
      <c r="F65" s="4" t="inlineStr">
        <is>
          <t>Fatima Saad</t>
        </is>
      </c>
      <c r="G65" s="4" t="inlineStr">
        <is>
          <t>Dina Mahmoud</t>
        </is>
      </c>
      <c r="H65" s="4" t="inlineStr">
        <is>
          <t>Yes</t>
        </is>
      </c>
      <c r="I65" s="13">
        <f>IF($A65="","",IFERROR(INDEX(Floats,MATCH($B65,Branches,0)),0)+SUMIFS($E$3:$E65,$B$3:$B65,$B65,$C$3:$C65,'Settings'!$F$8)-SUMIFS($E$3:$E65,$B$3:$B65,$B65,$C$3:$C65,"&lt;&gt;"&amp;'Settings'!$F$8))</f>
        <v/>
      </c>
      <c r="J65" s="14">
        <f>IF($A65="","",DATE(YEAR($A65),MONTH($A65),1))</f>
        <v/>
      </c>
    </row>
    <row r="66">
      <c r="A66" s="12" t="n">
        <v>46271</v>
      </c>
      <c r="B66" s="4" t="inlineStr">
        <is>
          <t>Main branch</t>
        </is>
      </c>
      <c r="C66" s="4" t="inlineStr">
        <is>
          <t>Cleaning supplies</t>
        </is>
      </c>
      <c r="D66" s="4" t="inlineStr">
        <is>
          <t>Tissues and surface spray</t>
        </is>
      </c>
      <c r="E66" s="6" t="n">
        <v>45</v>
      </c>
      <c r="F66" s="4" t="inlineStr">
        <is>
          <t>Omar Hassan</t>
        </is>
      </c>
      <c r="G66" s="4" t="inlineStr">
        <is>
          <t>Youssef Kamal</t>
        </is>
      </c>
      <c r="H66" s="4" t="inlineStr">
        <is>
          <t>Yes</t>
        </is>
      </c>
      <c r="I66" s="13">
        <f>IF($A66="","",IFERROR(INDEX(Floats,MATCH($B66,Branches,0)),0)+SUMIFS($E$3:$E66,$B$3:$B66,$B66,$C$3:$C66,'Settings'!$F$8)-SUMIFS($E$3:$E66,$B$3:$B66,$B66,$C$3:$C66,"&lt;&gt;"&amp;'Settings'!$F$8))</f>
        <v/>
      </c>
      <c r="J66" s="14">
        <f>IF($A66="","",DATE(YEAR($A66),MONTH($A66),1))</f>
        <v/>
      </c>
    </row>
    <row r="67">
      <c r="A67" s="12" t="n">
        <v>46272</v>
      </c>
      <c r="B67" s="4" t="inlineStr">
        <is>
          <t>Main branch</t>
        </is>
      </c>
      <c r="C67" s="4" t="inlineStr">
        <is>
          <t>Cleaning supplies</t>
        </is>
      </c>
      <c r="D67" s="4" t="inlineStr">
        <is>
          <t>Bin bags</t>
        </is>
      </c>
      <c r="E67" s="6" t="n">
        <v>95</v>
      </c>
      <c r="F67" s="4" t="inlineStr">
        <is>
          <t>Hala Samir</t>
        </is>
      </c>
      <c r="G67" s="4" t="inlineStr">
        <is>
          <t>Youssef Kamal</t>
        </is>
      </c>
      <c r="H67" s="4" t="inlineStr">
        <is>
          <t>Yes</t>
        </is>
      </c>
      <c r="I67" s="13">
        <f>IF($A67="","",IFERROR(INDEX(Floats,MATCH($B67,Branches,0)),0)+SUMIFS($E$3:$E67,$B$3:$B67,$B67,$C$3:$C67,'Settings'!$F$8)-SUMIFS($E$3:$E67,$B$3:$B67,$B67,$C$3:$C67,"&lt;&gt;"&amp;'Settings'!$F$8))</f>
        <v/>
      </c>
      <c r="J67" s="14">
        <f>IF($A67="","",DATE(YEAR($A67),MONTH($A67),1))</f>
        <v/>
      </c>
    </row>
    <row r="68">
      <c r="A68" s="12" t="n">
        <v>46272</v>
      </c>
      <c r="B68" s="4" t="inlineStr">
        <is>
          <t>North branch</t>
        </is>
      </c>
      <c r="C68" s="4" t="inlineStr">
        <is>
          <t>Urgent consumables</t>
        </is>
      </c>
      <c r="D68" s="4" t="inlineStr">
        <is>
          <t>Gloves, ran out before delivery</t>
        </is>
      </c>
      <c r="E68" s="6" t="n">
        <v>135</v>
      </c>
      <c r="F68" s="4" t="inlineStr">
        <is>
          <t>Mona Fahad</t>
        </is>
      </c>
      <c r="G68" s="4" t="inlineStr">
        <is>
          <t>Dina Mahmoud</t>
        </is>
      </c>
      <c r="H68" s="4" t="inlineStr">
        <is>
          <t>Yes</t>
        </is>
      </c>
      <c r="I68" s="13">
        <f>IF($A68="","",IFERROR(INDEX(Floats,MATCH($B68,Branches,0)),0)+SUMIFS($E$3:$E68,$B$3:$B68,$B68,$C$3:$C68,'Settings'!$F$8)-SUMIFS($E$3:$E68,$B$3:$B68,$B68,$C$3:$C68,"&lt;&gt;"&amp;'Settings'!$F$8))</f>
        <v/>
      </c>
      <c r="J68" s="14">
        <f>IF($A68="","",DATE(YEAR($A68),MONTH($A68),1))</f>
        <v/>
      </c>
    </row>
    <row r="69">
      <c r="A69" s="12" t="n">
        <v>46272</v>
      </c>
      <c r="B69" s="4" t="inlineStr">
        <is>
          <t>North branch</t>
        </is>
      </c>
      <c r="C69" s="4" t="inlineStr">
        <is>
          <t>Urgent consumables</t>
        </is>
      </c>
      <c r="D69" s="4" t="inlineStr">
        <is>
          <t>Alcohol and sanitiser</t>
        </is>
      </c>
      <c r="E69" s="6" t="n">
        <v>80</v>
      </c>
      <c r="F69" s="4" t="inlineStr">
        <is>
          <t>Salma Nasser</t>
        </is>
      </c>
      <c r="G69" s="4" t="inlineStr">
        <is>
          <t>Dina Mahmoud</t>
        </is>
      </c>
      <c r="H69" s="4" t="inlineStr">
        <is>
          <t>Yes</t>
        </is>
      </c>
      <c r="I69" s="13">
        <f>IF($A69="","",IFERROR(INDEX(Floats,MATCH($B69,Branches,0)),0)+SUMIFS($E$3:$E69,$B$3:$B69,$B69,$C$3:$C69,'Settings'!$F$8)-SUMIFS($E$3:$E69,$B$3:$B69,$B69,$C$3:$C69,"&lt;&gt;"&amp;'Settings'!$F$8))</f>
        <v/>
      </c>
      <c r="J69" s="14">
        <f>IF($A69="","",DATE(YEAR($A69),MONTH($A69),1))</f>
        <v/>
      </c>
    </row>
    <row r="70">
      <c r="A70" s="12" t="n">
        <v>46272</v>
      </c>
      <c r="B70" s="4" t="inlineStr">
        <is>
          <t>North branch</t>
        </is>
      </c>
      <c r="C70" s="4" t="inlineStr">
        <is>
          <t>Hospitality</t>
        </is>
      </c>
      <c r="D70" s="4" t="inlineStr">
        <is>
          <t>Water for the waiting room</t>
        </is>
      </c>
      <c r="E70" s="6" t="n">
        <v>45</v>
      </c>
      <c r="F70" s="4" t="inlineStr">
        <is>
          <t>Fatima Saad</t>
        </is>
      </c>
      <c r="G70" s="4" t="inlineStr">
        <is>
          <t>Dina Mahmoud</t>
        </is>
      </c>
      <c r="H70" s="4" t="inlineStr">
        <is>
          <t>Yes</t>
        </is>
      </c>
      <c r="I70" s="13">
        <f>IF($A70="","",IFERROR(INDEX(Floats,MATCH($B70,Branches,0)),0)+SUMIFS($E$3:$E70,$B$3:$B70,$B70,$C$3:$C70,'Settings'!$F$8)-SUMIFS($E$3:$E70,$B$3:$B70,$B70,$C$3:$C70,"&lt;&gt;"&amp;'Settings'!$F$8))</f>
        <v/>
      </c>
      <c r="J70" s="14">
        <f>IF($A70="","",DATE(YEAR($A70),MONTH($A70),1))</f>
        <v/>
      </c>
    </row>
    <row r="71">
      <c r="A71" s="12" t="n">
        <v>46273</v>
      </c>
      <c r="B71" s="4" t="inlineStr">
        <is>
          <t>Main branch</t>
        </is>
      </c>
      <c r="C71" s="4" t="inlineStr">
        <is>
          <t>Hospitality</t>
        </is>
      </c>
      <c r="D71" s="4" t="inlineStr">
        <is>
          <t>Coffee and tea</t>
        </is>
      </c>
      <c r="E71" s="6" t="n">
        <v>60</v>
      </c>
      <c r="F71" s="4" t="inlineStr">
        <is>
          <t>Yasmin Ali</t>
        </is>
      </c>
      <c r="G71" s="4" t="inlineStr">
        <is>
          <t>Youssef Kamal</t>
        </is>
      </c>
      <c r="H71" s="4" t="inlineStr">
        <is>
          <t>Yes</t>
        </is>
      </c>
      <c r="I71" s="13">
        <f>IF($A71="","",IFERROR(INDEX(Floats,MATCH($B71,Branches,0)),0)+SUMIFS($E$3:$E71,$B$3:$B71,$B71,$C$3:$C71,'Settings'!$F$8)-SUMIFS($E$3:$E71,$B$3:$B71,$B71,$C$3:$C71,"&lt;&gt;"&amp;'Settings'!$F$8))</f>
        <v/>
      </c>
      <c r="J71" s="14">
        <f>IF($A71="","",DATE(YEAR($A71),MONTH($A71),1))</f>
        <v/>
      </c>
    </row>
    <row r="72">
      <c r="A72" s="12" t="n">
        <v>46273</v>
      </c>
      <c r="B72" s="4" t="inlineStr">
        <is>
          <t>Main branch</t>
        </is>
      </c>
      <c r="C72" s="4" t="inlineStr">
        <is>
          <t>Cleaning supplies</t>
        </is>
      </c>
      <c r="D72" s="4" t="inlineStr">
        <is>
          <t>Bin bags</t>
        </is>
      </c>
      <c r="E72" s="6" t="n">
        <v>105</v>
      </c>
      <c r="F72" s="4" t="inlineStr">
        <is>
          <t>Reem Abdullah</t>
        </is>
      </c>
      <c r="G72" s="4" t="inlineStr">
        <is>
          <t>Youssef Kamal</t>
        </is>
      </c>
      <c r="H72" s="4" t="inlineStr">
        <is>
          <t>Yes</t>
        </is>
      </c>
      <c r="I72" s="13">
        <f>IF($A72="","",IFERROR(INDEX(Floats,MATCH($B72,Branches,0)),0)+SUMIFS($E$3:$E72,$B$3:$B72,$B72,$C$3:$C72,'Settings'!$F$8)-SUMIFS($E$3:$E72,$B$3:$B72,$B72,$C$3:$C72,"&lt;&gt;"&amp;'Settings'!$F$8))</f>
        <v/>
      </c>
      <c r="J72" s="14">
        <f>IF($A72="","",DATE(YEAR($A72),MONTH($A72),1))</f>
        <v/>
      </c>
    </row>
    <row r="73">
      <c r="A73" s="12" t="n">
        <v>46274</v>
      </c>
      <c r="B73" s="4" t="inlineStr">
        <is>
          <t>North branch</t>
        </is>
      </c>
      <c r="C73" s="4" t="inlineStr">
        <is>
          <t>Stationery and printing</t>
        </is>
      </c>
      <c r="D73" s="4" t="inlineStr">
        <is>
          <t>Pens and folders</t>
        </is>
      </c>
      <c r="E73" s="6" t="n">
        <v>75</v>
      </c>
      <c r="F73" s="4" t="inlineStr">
        <is>
          <t>Mona Fahad</t>
        </is>
      </c>
      <c r="G73" s="4" t="inlineStr">
        <is>
          <t>Dina Mahmoud</t>
        </is>
      </c>
      <c r="H73" s="4" t="inlineStr">
        <is>
          <t>Yes</t>
        </is>
      </c>
      <c r="I73" s="13">
        <f>IF($A73="","",IFERROR(INDEX(Floats,MATCH($B73,Branches,0)),0)+SUMIFS($E$3:$E73,$B$3:$B73,$B73,$C$3:$C73,'Settings'!$F$8)-SUMIFS($E$3:$E73,$B$3:$B73,$B73,$C$3:$C73,"&lt;&gt;"&amp;'Settings'!$F$8))</f>
        <v/>
      </c>
      <c r="J73" s="14">
        <f>IF($A73="","",DATE(YEAR($A73),MONTH($A73),1))</f>
        <v/>
      </c>
    </row>
    <row r="74">
      <c r="A74" s="12" t="n">
        <v>46275</v>
      </c>
      <c r="B74" s="4" t="inlineStr">
        <is>
          <t>Main branch</t>
        </is>
      </c>
      <c r="C74" s="4" t="inlineStr">
        <is>
          <t>Urgent consumables</t>
        </is>
      </c>
      <c r="D74" s="4" t="inlineStr">
        <is>
          <t>Gauze and cotton from the pharmacy</t>
        </is>
      </c>
      <c r="E74" s="6" t="n">
        <v>65</v>
      </c>
      <c r="F74" s="4" t="inlineStr">
        <is>
          <t>Omar Hassan</t>
        </is>
      </c>
      <c r="G74" s="4" t="inlineStr">
        <is>
          <t>Youssef Kamal</t>
        </is>
      </c>
      <c r="H74" s="4" t="inlineStr">
        <is>
          <t>No</t>
        </is>
      </c>
      <c r="I74" s="13">
        <f>IF($A74="","",IFERROR(INDEX(Floats,MATCH($B74,Branches,0)),0)+SUMIFS($E$3:$E74,$B$3:$B74,$B74,$C$3:$C74,'Settings'!$F$8)-SUMIFS($E$3:$E74,$B$3:$B74,$B74,$C$3:$C74,"&lt;&gt;"&amp;'Settings'!$F$8))</f>
        <v/>
      </c>
      <c r="J74" s="14">
        <f>IF($A74="","",DATE(YEAR($A74),MONTH($A74),1))</f>
        <v/>
      </c>
    </row>
    <row r="75">
      <c r="A75" s="12" t="n">
        <v>46275</v>
      </c>
      <c r="B75" s="4" t="inlineStr">
        <is>
          <t>Main branch</t>
        </is>
      </c>
      <c r="C75" s="4" t="inlineStr">
        <is>
          <t>Minor repairs</t>
        </is>
      </c>
      <c r="D75" s="4" t="inlineStr">
        <is>
          <t>Sink unblocked</t>
        </is>
      </c>
      <c r="E75" s="6" t="n">
        <v>155</v>
      </c>
      <c r="F75" s="4" t="inlineStr">
        <is>
          <t>Omar Hassan</t>
        </is>
      </c>
      <c r="G75" s="4" t="inlineStr">
        <is>
          <t>Youssef Kamal</t>
        </is>
      </c>
      <c r="H75" s="4" t="inlineStr">
        <is>
          <t>No</t>
        </is>
      </c>
      <c r="I75" s="13">
        <f>IF($A75="","",IFERROR(INDEX(Floats,MATCH($B75,Branches,0)),0)+SUMIFS($E$3:$E75,$B$3:$B75,$B75,$C$3:$C75,'Settings'!$F$8)-SUMIFS($E$3:$E75,$B$3:$B75,$B75,$C$3:$C75,"&lt;&gt;"&amp;'Settings'!$F$8))</f>
        <v/>
      </c>
      <c r="J75" s="14">
        <f>IF($A75="","",DATE(YEAR($A75),MONTH($A75),1))</f>
        <v/>
      </c>
    </row>
    <row r="76">
      <c r="A76" s="12" t="n">
        <v>46277</v>
      </c>
      <c r="B76" s="4" t="inlineStr">
        <is>
          <t>Main branch</t>
        </is>
      </c>
      <c r="C76" s="4" t="inlineStr">
        <is>
          <t>Transport and delivery</t>
        </is>
      </c>
      <c r="D76" s="4" t="inlineStr">
        <is>
          <t>Samples to the lab</t>
        </is>
      </c>
      <c r="E76" s="6" t="n">
        <v>25</v>
      </c>
      <c r="F76" s="4" t="inlineStr">
        <is>
          <t>Hala Samir</t>
        </is>
      </c>
      <c r="G76" s="4" t="inlineStr">
        <is>
          <t>Youssef Kamal</t>
        </is>
      </c>
      <c r="H76" s="4" t="inlineStr">
        <is>
          <t>Yes</t>
        </is>
      </c>
      <c r="I76" s="13">
        <f>IF($A76="","",IFERROR(INDEX(Floats,MATCH($B76,Branches,0)),0)+SUMIFS($E$3:$E76,$B$3:$B76,$B76,$C$3:$C76,'Settings'!$F$8)-SUMIFS($E$3:$E76,$B$3:$B76,$B76,$C$3:$C76,"&lt;&gt;"&amp;'Settings'!$F$8))</f>
        <v/>
      </c>
      <c r="J76" s="14">
        <f>IF($A76="","",DATE(YEAR($A76),MONTH($A76),1))</f>
        <v/>
      </c>
    </row>
    <row r="77">
      <c r="A77" s="12" t="n">
        <v>46278</v>
      </c>
      <c r="B77" s="4" t="inlineStr">
        <is>
          <t>Main branch</t>
        </is>
      </c>
      <c r="C77" s="4" t="inlineStr">
        <is>
          <t>Urgent consumables</t>
        </is>
      </c>
      <c r="D77" s="4" t="inlineStr">
        <is>
          <t>Gloves, ran out before delivery</t>
        </is>
      </c>
      <c r="E77" s="6" t="n">
        <v>60</v>
      </c>
      <c r="F77" s="4" t="inlineStr">
        <is>
          <t>Reem Abdullah</t>
        </is>
      </c>
      <c r="G77" s="4" t="inlineStr">
        <is>
          <t>Youssef Kamal</t>
        </is>
      </c>
      <c r="H77" s="4" t="inlineStr">
        <is>
          <t>Yes</t>
        </is>
      </c>
      <c r="I77" s="13">
        <f>IF($A77="","",IFERROR(INDEX(Floats,MATCH($B77,Branches,0)),0)+SUMIFS($E$3:$E77,$B$3:$B77,$B77,$C$3:$C77,'Settings'!$F$8)-SUMIFS($E$3:$E77,$B$3:$B77,$B77,$C$3:$C77,"&lt;&gt;"&amp;'Settings'!$F$8))</f>
        <v/>
      </c>
      <c r="J77" s="14">
        <f>IF($A77="","",DATE(YEAR($A77),MONTH($A77),1))</f>
        <v/>
      </c>
    </row>
    <row r="78">
      <c r="A78" s="12" t="n">
        <v>46278</v>
      </c>
      <c r="B78" s="4" t="inlineStr">
        <is>
          <t>Main branch</t>
        </is>
      </c>
      <c r="C78" s="4" t="inlineStr">
        <is>
          <t>Urgent consumables</t>
        </is>
      </c>
      <c r="D78" s="4" t="inlineStr">
        <is>
          <t>Gloves, ran out before delivery</t>
        </is>
      </c>
      <c r="E78" s="6" t="n">
        <v>125</v>
      </c>
      <c r="F78" s="4" t="inlineStr">
        <is>
          <t>Omar Hassan</t>
        </is>
      </c>
      <c r="G78" s="4" t="inlineStr">
        <is>
          <t>Youssef Kamal</t>
        </is>
      </c>
      <c r="H78" s="4" t="inlineStr">
        <is>
          <t>Yes</t>
        </is>
      </c>
      <c r="I78" s="13">
        <f>IF($A78="","",IFERROR(INDEX(Floats,MATCH($B78,Branches,0)),0)+SUMIFS($E$3:$E78,$B$3:$B78,$B78,$C$3:$C78,'Settings'!$F$8)-SUMIFS($E$3:$E78,$B$3:$B78,$B78,$C$3:$C78,"&lt;&gt;"&amp;'Settings'!$F$8))</f>
        <v/>
      </c>
      <c r="J78" s="14">
        <f>IF($A78="","",DATE(YEAR($A78),MONTH($A78),1))</f>
        <v/>
      </c>
    </row>
    <row r="79">
      <c r="A79" s="12" t="n">
        <v>46278</v>
      </c>
      <c r="B79" s="4" t="inlineStr">
        <is>
          <t>North branch</t>
        </is>
      </c>
      <c r="C79" s="4" t="inlineStr">
        <is>
          <t>Urgent consumables</t>
        </is>
      </c>
      <c r="D79" s="4" t="inlineStr">
        <is>
          <t>Alcohol and sanitiser</t>
        </is>
      </c>
      <c r="E79" s="6" t="n">
        <v>60</v>
      </c>
      <c r="F79" s="4" t="inlineStr">
        <is>
          <t>Mona Fahad</t>
        </is>
      </c>
      <c r="G79" s="4" t="inlineStr">
        <is>
          <t>Dina Mahmoud</t>
        </is>
      </c>
      <c r="H79" s="4" t="inlineStr">
        <is>
          <t>No</t>
        </is>
      </c>
      <c r="I79" s="13">
        <f>IF($A79="","",IFERROR(INDEX(Floats,MATCH($B79,Branches,0)),0)+SUMIFS($E$3:$E79,$B$3:$B79,$B79,$C$3:$C79,'Settings'!$F$8)-SUMIFS($E$3:$E79,$B$3:$B79,$B79,$C$3:$C79,"&lt;&gt;"&amp;'Settings'!$F$8))</f>
        <v/>
      </c>
      <c r="J79" s="14">
        <f>IF($A79="","",DATE(YEAR($A79),MONTH($A79),1))</f>
        <v/>
      </c>
    </row>
    <row r="80">
      <c r="A80" s="12" t="n">
        <v>46279</v>
      </c>
      <c r="B80" s="4" t="inlineStr">
        <is>
          <t>Main branch</t>
        </is>
      </c>
      <c r="C80" s="4" t="inlineStr">
        <is>
          <t>Urgent consumables</t>
        </is>
      </c>
      <c r="D80" s="4" t="inlineStr">
        <is>
          <t>Alcohol and sanitiser</t>
        </is>
      </c>
      <c r="E80" s="6" t="n">
        <v>125</v>
      </c>
      <c r="F80" s="4" t="inlineStr">
        <is>
          <t>Omar Hassan</t>
        </is>
      </c>
      <c r="G80" s="4" t="inlineStr">
        <is>
          <t>Youssef Kamal</t>
        </is>
      </c>
      <c r="H80" s="4" t="inlineStr">
        <is>
          <t>Yes</t>
        </is>
      </c>
      <c r="I80" s="13">
        <f>IF($A80="","",IFERROR(INDEX(Floats,MATCH($B80,Branches,0)),0)+SUMIFS($E$3:$E80,$B$3:$B80,$B80,$C$3:$C80,'Settings'!$F$8)-SUMIFS($E$3:$E80,$B$3:$B80,$B80,$C$3:$C80,"&lt;&gt;"&amp;'Settings'!$F$8))</f>
        <v/>
      </c>
      <c r="J80" s="14">
        <f>IF($A80="","",DATE(YEAR($A80),MONTH($A80),1))</f>
        <v/>
      </c>
    </row>
    <row r="81">
      <c r="A81" s="12" t="n">
        <v>46279</v>
      </c>
      <c r="B81" s="4" t="inlineStr">
        <is>
          <t>Main branch</t>
        </is>
      </c>
      <c r="C81" s="4" t="inlineStr">
        <is>
          <t>Other</t>
        </is>
      </c>
      <c r="D81" s="4" t="inlineStr">
        <is>
          <t>Batteries</t>
        </is>
      </c>
      <c r="E81" s="6" t="n">
        <v>20</v>
      </c>
      <c r="F81" s="4" t="inlineStr">
        <is>
          <t>Yasmin Ali</t>
        </is>
      </c>
      <c r="G81" s="4" t="inlineStr">
        <is>
          <t>Youssef Kamal</t>
        </is>
      </c>
      <c r="H81" s="4" t="inlineStr">
        <is>
          <t>Yes</t>
        </is>
      </c>
      <c r="I81" s="13">
        <f>IF($A81="","",IFERROR(INDEX(Floats,MATCH($B81,Branches,0)),0)+SUMIFS($E$3:$E81,$B$3:$B81,$B81,$C$3:$C81,'Settings'!$F$8)-SUMIFS($E$3:$E81,$B$3:$B81,$B81,$C$3:$C81,"&lt;&gt;"&amp;'Settings'!$F$8))</f>
        <v/>
      </c>
      <c r="J81" s="14">
        <f>IF($A81="","",DATE(YEAR($A81),MONTH($A81),1))</f>
        <v/>
      </c>
    </row>
    <row r="82">
      <c r="A82" s="12" t="n">
        <v>46279</v>
      </c>
      <c r="B82" s="4" t="inlineStr">
        <is>
          <t>North branch</t>
        </is>
      </c>
      <c r="C82" s="4" t="inlineStr">
        <is>
          <t>Hospitality</t>
        </is>
      </c>
      <c r="D82" s="4" t="inlineStr">
        <is>
          <t>Coffee and tea</t>
        </is>
      </c>
      <c r="E82" s="6" t="n">
        <v>45</v>
      </c>
      <c r="F82" s="4" t="inlineStr">
        <is>
          <t>Salma Nasser</t>
        </is>
      </c>
      <c r="G82" s="4" t="inlineStr">
        <is>
          <t>Dina Mahmoud</t>
        </is>
      </c>
      <c r="H82" s="4" t="inlineStr">
        <is>
          <t>Yes</t>
        </is>
      </c>
      <c r="I82" s="13">
        <f>IF($A82="","",IFERROR(INDEX(Floats,MATCH($B82,Branches,0)),0)+SUMIFS($E$3:$E82,$B$3:$B82,$B82,$C$3:$C82,'Settings'!$F$8)-SUMIFS($E$3:$E82,$B$3:$B82,$B82,$C$3:$C82,"&lt;&gt;"&amp;'Settings'!$F$8))</f>
        <v/>
      </c>
      <c r="J82" s="14">
        <f>IF($A82="","",DATE(YEAR($A82),MONTH($A82),1))</f>
        <v/>
      </c>
    </row>
    <row r="83">
      <c r="A83" s="12" t="n">
        <v>46279</v>
      </c>
      <c r="B83" s="4" t="inlineStr">
        <is>
          <t>North branch</t>
        </is>
      </c>
      <c r="C83" s="4" t="inlineStr">
        <is>
          <t>Transport and delivery</t>
        </is>
      </c>
      <c r="D83" s="4" t="inlineStr">
        <is>
          <t>Courier parcel</t>
        </is>
      </c>
      <c r="E83" s="6" t="n">
        <v>65</v>
      </c>
      <c r="F83" s="4" t="inlineStr">
        <is>
          <t>Fatima Saad</t>
        </is>
      </c>
      <c r="G83" s="4" t="inlineStr">
        <is>
          <t>Dina Mahmoud</t>
        </is>
      </c>
      <c r="H83" s="4" t="inlineStr">
        <is>
          <t>Yes</t>
        </is>
      </c>
      <c r="I83" s="13">
        <f>IF($A83="","",IFERROR(INDEX(Floats,MATCH($B83,Branches,0)),0)+SUMIFS($E$3:$E83,$B$3:$B83,$B83,$C$3:$C83,'Settings'!$F$8)-SUMIFS($E$3:$E83,$B$3:$B83,$B83,$C$3:$C83,"&lt;&gt;"&amp;'Settings'!$F$8))</f>
        <v/>
      </c>
      <c r="J83" s="14">
        <f>IF($A83="","",DATE(YEAR($A83),MONTH($A83),1))</f>
        <v/>
      </c>
    </row>
    <row r="84">
      <c r="A84" s="12" t="n">
        <v>46280</v>
      </c>
      <c r="B84" s="4" t="inlineStr">
        <is>
          <t>Main branch</t>
        </is>
      </c>
      <c r="C84" s="4" t="inlineStr">
        <is>
          <t>Transport and delivery</t>
        </is>
      </c>
      <c r="D84" s="4" t="inlineStr">
        <is>
          <t>Trip to the bank</t>
        </is>
      </c>
      <c r="E84" s="6" t="n">
        <v>65</v>
      </c>
      <c r="F84" s="4" t="inlineStr">
        <is>
          <t>Omar Hassan</t>
        </is>
      </c>
      <c r="G84" s="4" t="inlineStr">
        <is>
          <t>Youssef Kamal</t>
        </is>
      </c>
      <c r="H84" s="4" t="inlineStr">
        <is>
          <t>No</t>
        </is>
      </c>
      <c r="I84" s="13">
        <f>IF($A84="","",IFERROR(INDEX(Floats,MATCH($B84,Branches,0)),0)+SUMIFS($E$3:$E84,$B$3:$B84,$B84,$C$3:$C84,'Settings'!$F$8)-SUMIFS($E$3:$E84,$B$3:$B84,$B84,$C$3:$C84,"&lt;&gt;"&amp;'Settings'!$F$8))</f>
        <v/>
      </c>
      <c r="J84" s="14">
        <f>IF($A84="","",DATE(YEAR($A84),MONTH($A84),1))</f>
        <v/>
      </c>
    </row>
    <row r="85">
      <c r="A85" s="12" t="n">
        <v>46280</v>
      </c>
      <c r="B85" s="4" t="inlineStr">
        <is>
          <t>North branch</t>
        </is>
      </c>
      <c r="C85" s="4" t="inlineStr">
        <is>
          <t>Urgent consumables</t>
        </is>
      </c>
      <c r="D85" s="4" t="inlineStr">
        <is>
          <t>Alcohol and sanitiser</t>
        </is>
      </c>
      <c r="E85" s="6" t="n">
        <v>125</v>
      </c>
      <c r="F85" s="4" t="inlineStr">
        <is>
          <t>Salma Nasser</t>
        </is>
      </c>
      <c r="G85" s="4" t="inlineStr">
        <is>
          <t>Dina Mahmoud</t>
        </is>
      </c>
      <c r="H85" s="4" t="inlineStr">
        <is>
          <t>Yes</t>
        </is>
      </c>
      <c r="I85" s="13">
        <f>IF($A85="","",IFERROR(INDEX(Floats,MATCH($B85,Branches,0)),0)+SUMIFS($E$3:$E85,$B$3:$B85,$B85,$C$3:$C85,'Settings'!$F$8)-SUMIFS($E$3:$E85,$B$3:$B85,$B85,$C$3:$C85,"&lt;&gt;"&amp;'Settings'!$F$8))</f>
        <v/>
      </c>
      <c r="J85" s="14">
        <f>IF($A85="","",DATE(YEAR($A85),MONTH($A85),1))</f>
        <v/>
      </c>
    </row>
    <row r="86">
      <c r="A86" s="12" t="n">
        <v>46284</v>
      </c>
      <c r="B86" s="4" t="inlineStr">
        <is>
          <t>Main branch</t>
        </is>
      </c>
      <c r="C86" s="4" t="inlineStr">
        <is>
          <t>Urgent consumables</t>
        </is>
      </c>
      <c r="D86" s="4" t="inlineStr">
        <is>
          <t>Alcohol and sanitiser</t>
        </is>
      </c>
      <c r="E86" s="6" t="n">
        <v>65</v>
      </c>
      <c r="F86" s="4" t="inlineStr">
        <is>
          <t>Hala Samir</t>
        </is>
      </c>
      <c r="G86" s="4" t="inlineStr">
        <is>
          <t>Youssef Kamal</t>
        </is>
      </c>
      <c r="H86" s="4" t="inlineStr">
        <is>
          <t>Yes</t>
        </is>
      </c>
      <c r="I86" s="13">
        <f>IF($A86="","",IFERROR(INDEX(Floats,MATCH($B86,Branches,0)),0)+SUMIFS($E$3:$E86,$B$3:$B86,$B86,$C$3:$C86,'Settings'!$F$8)-SUMIFS($E$3:$E86,$B$3:$B86,$B86,$C$3:$C86,"&lt;&gt;"&amp;'Settings'!$F$8))</f>
        <v/>
      </c>
      <c r="J86" s="14">
        <f>IF($A86="","",DATE(YEAR($A86),MONTH($A86),1))</f>
        <v/>
      </c>
    </row>
    <row r="87">
      <c r="A87" s="12" t="n">
        <v>46285</v>
      </c>
      <c r="B87" s="4" t="inlineStr">
        <is>
          <t>Main branch</t>
        </is>
      </c>
      <c r="C87" s="4" t="inlineStr">
        <is>
          <t>Urgent consumables</t>
        </is>
      </c>
      <c r="D87" s="4" t="inlineStr">
        <is>
          <t>Sample cups and lids</t>
        </is>
      </c>
      <c r="E87" s="6" t="n">
        <v>65</v>
      </c>
      <c r="F87" s="4" t="inlineStr">
        <is>
          <t>Omar Hassan</t>
        </is>
      </c>
      <c r="G87" s="4" t="inlineStr">
        <is>
          <t>Youssef Kamal</t>
        </is>
      </c>
      <c r="H87" s="4" t="inlineStr">
        <is>
          <t>Yes</t>
        </is>
      </c>
      <c r="I87" s="13">
        <f>IF($A87="","",IFERROR(INDEX(Floats,MATCH($B87,Branches,0)),0)+SUMIFS($E$3:$E87,$B$3:$B87,$B87,$C$3:$C87,'Settings'!$F$8)-SUMIFS($E$3:$E87,$B$3:$B87,$B87,$C$3:$C87,"&lt;&gt;"&amp;'Settings'!$F$8))</f>
        <v/>
      </c>
      <c r="J87" s="14">
        <f>IF($A87="","",DATE(YEAR($A87),MONTH($A87),1))</f>
        <v/>
      </c>
    </row>
    <row r="88">
      <c r="A88" s="12" t="n">
        <v>46285</v>
      </c>
      <c r="B88" s="4" t="inlineStr">
        <is>
          <t>Main branch</t>
        </is>
      </c>
      <c r="C88" s="4" t="inlineStr">
        <is>
          <t>Hospitality</t>
        </is>
      </c>
      <c r="D88" s="4" t="inlineStr">
        <is>
          <t>Water for the waiting room</t>
        </is>
      </c>
      <c r="E88" s="6" t="n">
        <v>50</v>
      </c>
      <c r="F88" s="4" t="inlineStr">
        <is>
          <t>Omar Hassan</t>
        </is>
      </c>
      <c r="G88" s="4" t="inlineStr">
        <is>
          <t>Youssef Kamal</t>
        </is>
      </c>
      <c r="H88" s="4" t="inlineStr">
        <is>
          <t>Yes</t>
        </is>
      </c>
      <c r="I88" s="13">
        <f>IF($A88="","",IFERROR(INDEX(Floats,MATCH($B88,Branches,0)),0)+SUMIFS($E$3:$E88,$B$3:$B88,$B88,$C$3:$C88,'Settings'!$F$8)-SUMIFS($E$3:$E88,$B$3:$B88,$B88,$C$3:$C88,"&lt;&gt;"&amp;'Settings'!$F$8))</f>
        <v/>
      </c>
      <c r="J88" s="14">
        <f>IF($A88="","",DATE(YEAR($A88),MONTH($A88),1))</f>
        <v/>
      </c>
    </row>
    <row r="89">
      <c r="A89" s="12" t="n">
        <v>46285</v>
      </c>
      <c r="B89" s="4" t="inlineStr">
        <is>
          <t>North branch</t>
        </is>
      </c>
      <c r="C89" s="4" t="inlineStr">
        <is>
          <t>Transport and delivery</t>
        </is>
      </c>
      <c r="D89" s="4" t="inlineStr">
        <is>
          <t>Trip to the bank</t>
        </is>
      </c>
      <c r="E89" s="6" t="n">
        <v>60</v>
      </c>
      <c r="F89" s="4" t="inlineStr">
        <is>
          <t>Fatima Saad</t>
        </is>
      </c>
      <c r="G89" s="4" t="inlineStr">
        <is>
          <t>Dina Mahmoud</t>
        </is>
      </c>
      <c r="H89" s="4" t="inlineStr">
        <is>
          <t>Yes</t>
        </is>
      </c>
      <c r="I89" s="13">
        <f>IF($A89="","",IFERROR(INDEX(Floats,MATCH($B89,Branches,0)),0)+SUMIFS($E$3:$E89,$B$3:$B89,$B89,$C$3:$C89,'Settings'!$F$8)-SUMIFS($E$3:$E89,$B$3:$B89,$B89,$C$3:$C89,"&lt;&gt;"&amp;'Settings'!$F$8))</f>
        <v/>
      </c>
      <c r="J89" s="14">
        <f>IF($A89="","",DATE(YEAR($A89),MONTH($A89),1))</f>
        <v/>
      </c>
    </row>
    <row r="90">
      <c r="A90" s="12" t="n">
        <v>46286</v>
      </c>
      <c r="B90" s="4" t="inlineStr">
        <is>
          <t>Main branch</t>
        </is>
      </c>
      <c r="C90" s="4" t="inlineStr">
        <is>
          <t>Urgent consumables</t>
        </is>
      </c>
      <c r="D90" s="4" t="inlineStr">
        <is>
          <t>Alcohol and sanitiser</t>
        </is>
      </c>
      <c r="E90" s="6" t="n">
        <v>55</v>
      </c>
      <c r="F90" s="4" t="inlineStr">
        <is>
          <t>Omar Hassan</t>
        </is>
      </c>
      <c r="G90" s="4" t="inlineStr">
        <is>
          <t>Youssef Kamal</t>
        </is>
      </c>
      <c r="H90" s="4" t="inlineStr">
        <is>
          <t>Yes</t>
        </is>
      </c>
      <c r="I90" s="13">
        <f>IF($A90="","",IFERROR(INDEX(Floats,MATCH($B90,Branches,0)),0)+SUMIFS($E$3:$E90,$B$3:$B90,$B90,$C$3:$C90,'Settings'!$F$8)-SUMIFS($E$3:$E90,$B$3:$B90,$B90,$C$3:$C90,"&lt;&gt;"&amp;'Settings'!$F$8))</f>
        <v/>
      </c>
      <c r="J90" s="14">
        <f>IF($A90="","",DATE(YEAR($A90),MONTH($A90),1))</f>
        <v/>
      </c>
    </row>
    <row r="91">
      <c r="A91" s="12" t="n">
        <v>46286</v>
      </c>
      <c r="B91" s="4" t="inlineStr">
        <is>
          <t>Main branch</t>
        </is>
      </c>
      <c r="C91" s="4" t="inlineStr">
        <is>
          <t>Hospitality</t>
        </is>
      </c>
      <c r="D91" s="4" t="inlineStr">
        <is>
          <t>Coffee and tea</t>
        </is>
      </c>
      <c r="E91" s="6" t="n">
        <v>30</v>
      </c>
      <c r="F91" s="4" t="inlineStr">
        <is>
          <t>Yasmin Ali</t>
        </is>
      </c>
      <c r="G91" s="4" t="inlineStr">
        <is>
          <t>Youssef Kamal</t>
        </is>
      </c>
      <c r="H91" s="4" t="inlineStr">
        <is>
          <t>No</t>
        </is>
      </c>
      <c r="I91" s="13">
        <f>IF($A91="","",IFERROR(INDEX(Floats,MATCH($B91,Branches,0)),0)+SUMIFS($E$3:$E91,$B$3:$B91,$B91,$C$3:$C91,'Settings'!$F$8)-SUMIFS($E$3:$E91,$B$3:$B91,$B91,$C$3:$C91,"&lt;&gt;"&amp;'Settings'!$F$8))</f>
        <v/>
      </c>
      <c r="J91" s="14">
        <f>IF($A91="","",DATE(YEAR($A91),MONTH($A91),1))</f>
        <v/>
      </c>
    </row>
    <row r="92">
      <c r="A92" s="12" t="n">
        <v>46286</v>
      </c>
      <c r="B92" s="4" t="inlineStr">
        <is>
          <t>Main branch</t>
        </is>
      </c>
      <c r="C92" s="4" t="inlineStr">
        <is>
          <t>Transport and delivery</t>
        </is>
      </c>
      <c r="D92" s="4" t="inlineStr">
        <is>
          <t>Samples to the lab</t>
        </is>
      </c>
      <c r="E92" s="6" t="n">
        <v>55</v>
      </c>
      <c r="F92" s="4" t="inlineStr">
        <is>
          <t>Omar Hassan</t>
        </is>
      </c>
      <c r="G92" s="4" t="inlineStr">
        <is>
          <t>Youssef Kamal</t>
        </is>
      </c>
      <c r="H92" s="4" t="inlineStr">
        <is>
          <t>Yes</t>
        </is>
      </c>
      <c r="I92" s="13">
        <f>IF($A92="","",IFERROR(INDEX(Floats,MATCH($B92,Branches,0)),0)+SUMIFS($E$3:$E92,$B$3:$B92,$B92,$C$3:$C92,'Settings'!$F$8)-SUMIFS($E$3:$E92,$B$3:$B92,$B92,$C$3:$C92,"&lt;&gt;"&amp;'Settings'!$F$8))</f>
        <v/>
      </c>
      <c r="J92" s="14">
        <f>IF($A92="","",DATE(YEAR($A92),MONTH($A92),1))</f>
        <v/>
      </c>
    </row>
    <row r="93">
      <c r="A93" s="12" t="n">
        <v>46286</v>
      </c>
      <c r="B93" s="4" t="inlineStr">
        <is>
          <t>North branch</t>
        </is>
      </c>
      <c r="C93" s="4" t="inlineStr">
        <is>
          <t>Other</t>
        </is>
      </c>
      <c r="D93" s="4" t="inlineStr">
        <is>
          <t>Postage</t>
        </is>
      </c>
      <c r="E93" s="6" t="n">
        <v>30</v>
      </c>
      <c r="F93" s="4" t="inlineStr">
        <is>
          <t>Salma Nasser</t>
        </is>
      </c>
      <c r="G93" s="4" t="inlineStr">
        <is>
          <t>Dina Mahmoud</t>
        </is>
      </c>
      <c r="H93" s="4" t="inlineStr">
        <is>
          <t>Yes</t>
        </is>
      </c>
      <c r="I93" s="13">
        <f>IF($A93="","",IFERROR(INDEX(Floats,MATCH($B93,Branches,0)),0)+SUMIFS($E$3:$E93,$B$3:$B93,$B93,$C$3:$C93,'Settings'!$F$8)-SUMIFS($E$3:$E93,$B$3:$B93,$B93,$C$3:$C93,"&lt;&gt;"&amp;'Settings'!$F$8))</f>
        <v/>
      </c>
      <c r="J93" s="14">
        <f>IF($A93="","",DATE(YEAR($A93),MONTH($A93),1))</f>
        <v/>
      </c>
    </row>
    <row r="94">
      <c r="A94" s="12" t="n">
        <v>46288</v>
      </c>
      <c r="B94" s="4" t="inlineStr">
        <is>
          <t>North branch</t>
        </is>
      </c>
      <c r="C94" s="4" t="inlineStr">
        <is>
          <t>Stationery and printing</t>
        </is>
      </c>
      <c r="D94" s="4" t="inlineStr">
        <is>
          <t>Printer ink</t>
        </is>
      </c>
      <c r="E94" s="6" t="n">
        <v>55</v>
      </c>
      <c r="F94" s="4" t="inlineStr">
        <is>
          <t>Salma Nasser</t>
        </is>
      </c>
      <c r="G94" s="4" t="inlineStr">
        <is>
          <t>Dina Mahmoud</t>
        </is>
      </c>
      <c r="H94" s="4" t="inlineStr">
        <is>
          <t>Yes</t>
        </is>
      </c>
      <c r="I94" s="13">
        <f>IF($A94="","",IFERROR(INDEX(Floats,MATCH($B94,Branches,0)),0)+SUMIFS($E$3:$E94,$B$3:$B94,$B94,$C$3:$C94,'Settings'!$F$8)-SUMIFS($E$3:$E94,$B$3:$B94,$B94,$C$3:$C94,"&lt;&gt;"&amp;'Settings'!$F$8))</f>
        <v/>
      </c>
      <c r="J94" s="14">
        <f>IF($A94="","",DATE(YEAR($A94),MONTH($A94),1))</f>
        <v/>
      </c>
    </row>
    <row r="95">
      <c r="A95" s="12" t="n">
        <v>46288</v>
      </c>
      <c r="B95" s="4" t="inlineStr">
        <is>
          <t>North branch</t>
        </is>
      </c>
      <c r="C95" s="4" t="inlineStr">
        <is>
          <t>Cleaning supplies</t>
        </is>
      </c>
      <c r="D95" s="4" t="inlineStr">
        <is>
          <t>Tissues and surface spray</t>
        </is>
      </c>
      <c r="E95" s="6" t="n">
        <v>45</v>
      </c>
      <c r="F95" s="4" t="inlineStr">
        <is>
          <t>Mona Fahad</t>
        </is>
      </c>
      <c r="G95" s="4" t="inlineStr">
        <is>
          <t>Dina Mahmoud</t>
        </is>
      </c>
      <c r="H95" s="4" t="inlineStr">
        <is>
          <t>Yes</t>
        </is>
      </c>
      <c r="I95" s="13">
        <f>IF($A95="","",IFERROR(INDEX(Floats,MATCH($B95,Branches,0)),0)+SUMIFS($E$3:$E95,$B$3:$B95,$B95,$C$3:$C95,'Settings'!$F$8)-SUMIFS($E$3:$E95,$B$3:$B95,$B95,$C$3:$C95,"&lt;&gt;"&amp;'Settings'!$F$8))</f>
        <v/>
      </c>
      <c r="J95" s="14">
        <f>IF($A95="","",DATE(YEAR($A95),MONTH($A95),1))</f>
        <v/>
      </c>
    </row>
    <row r="96">
      <c r="A96" s="12" t="n">
        <v>46289</v>
      </c>
      <c r="B96" s="4" t="inlineStr">
        <is>
          <t>Main branch</t>
        </is>
      </c>
      <c r="C96" s="4" t="inlineStr">
        <is>
          <t>Urgent consumables</t>
        </is>
      </c>
      <c r="D96" s="4" t="inlineStr">
        <is>
          <t>Gauze and cotton from the pharmacy</t>
        </is>
      </c>
      <c r="E96" s="6" t="n">
        <v>75</v>
      </c>
      <c r="F96" s="4" t="inlineStr">
        <is>
          <t>Reem Abdullah</t>
        </is>
      </c>
      <c r="G96" s="4" t="inlineStr">
        <is>
          <t>Youssef Kamal</t>
        </is>
      </c>
      <c r="H96" s="4" t="inlineStr">
        <is>
          <t>Yes</t>
        </is>
      </c>
      <c r="I96" s="13">
        <f>IF($A96="","",IFERROR(INDEX(Floats,MATCH($B96,Branches,0)),0)+SUMIFS($E$3:$E96,$B$3:$B96,$B96,$C$3:$C96,'Settings'!$F$8)-SUMIFS($E$3:$E96,$B$3:$B96,$B96,$C$3:$C96,"&lt;&gt;"&amp;'Settings'!$F$8))</f>
        <v/>
      </c>
      <c r="J96" s="14">
        <f>IF($A96="","",DATE(YEAR($A96),MONTH($A96),1))</f>
        <v/>
      </c>
    </row>
    <row r="97">
      <c r="A97" s="12" t="n">
        <v>46289</v>
      </c>
      <c r="B97" s="4" t="inlineStr">
        <is>
          <t>Main branch</t>
        </is>
      </c>
      <c r="C97" s="4" t="inlineStr">
        <is>
          <t>Urgent consumables</t>
        </is>
      </c>
      <c r="D97" s="4" t="inlineStr">
        <is>
          <t>Gloves, ran out before delivery</t>
        </is>
      </c>
      <c r="E97" s="6" t="n">
        <v>155</v>
      </c>
      <c r="F97" s="4" t="inlineStr">
        <is>
          <t>Hala Samir</t>
        </is>
      </c>
      <c r="G97" s="4" t="inlineStr">
        <is>
          <t>Youssef Kamal</t>
        </is>
      </c>
      <c r="H97" s="4" t="inlineStr">
        <is>
          <t>Yes</t>
        </is>
      </c>
      <c r="I97" s="13">
        <f>IF($A97="","",IFERROR(INDEX(Floats,MATCH($B97,Branches,0)),0)+SUMIFS($E$3:$E97,$B$3:$B97,$B97,$C$3:$C97,'Settings'!$F$8)-SUMIFS($E$3:$E97,$B$3:$B97,$B97,$C$3:$C97,"&lt;&gt;"&amp;'Settings'!$F$8))</f>
        <v/>
      </c>
      <c r="J97" s="14">
        <f>IF($A97="","",DATE(YEAR($A97),MONTH($A97),1))</f>
        <v/>
      </c>
    </row>
    <row r="98">
      <c r="A98" s="12" t="n">
        <v>46289</v>
      </c>
      <c r="B98" s="4" t="inlineStr">
        <is>
          <t>Main branch</t>
        </is>
      </c>
      <c r="C98" s="4" t="inlineStr">
        <is>
          <t>Hospitality</t>
        </is>
      </c>
      <c r="D98" s="4" t="inlineStr">
        <is>
          <t>Water for the waiting room</t>
        </is>
      </c>
      <c r="E98" s="6" t="n">
        <v>65</v>
      </c>
      <c r="F98" s="4" t="inlineStr">
        <is>
          <t>Yasmin Ali</t>
        </is>
      </c>
      <c r="G98" s="4" t="inlineStr">
        <is>
          <t>Youssef Kamal</t>
        </is>
      </c>
      <c r="H98" s="4" t="inlineStr">
        <is>
          <t>Yes</t>
        </is>
      </c>
      <c r="I98" s="13">
        <f>IF($A98="","",IFERROR(INDEX(Floats,MATCH($B98,Branches,0)),0)+SUMIFS($E$3:$E98,$B$3:$B98,$B98,$C$3:$C98,'Settings'!$F$8)-SUMIFS($E$3:$E98,$B$3:$B98,$B98,$C$3:$C98,"&lt;&gt;"&amp;'Settings'!$F$8))</f>
        <v/>
      </c>
      <c r="J98" s="14">
        <f>IF($A98="","",DATE(YEAR($A98),MONTH($A98),1))</f>
        <v/>
      </c>
    </row>
    <row r="99">
      <c r="A99" s="12" t="n">
        <v>46291</v>
      </c>
      <c r="B99" s="4" t="inlineStr">
        <is>
          <t>Main branch</t>
        </is>
      </c>
      <c r="C99" s="4" t="inlineStr">
        <is>
          <t>Hospitality</t>
        </is>
      </c>
      <c r="D99" s="4" t="inlineStr">
        <is>
          <t>Coffee and tea</t>
        </is>
      </c>
      <c r="E99" s="6" t="n">
        <v>40</v>
      </c>
      <c r="F99" s="4" t="inlineStr">
        <is>
          <t>Reem Abdullah</t>
        </is>
      </c>
      <c r="G99" s="4" t="inlineStr">
        <is>
          <t>Youssef Kamal</t>
        </is>
      </c>
      <c r="H99" s="4" t="inlineStr">
        <is>
          <t>Yes</t>
        </is>
      </c>
      <c r="I99" s="13">
        <f>IF($A99="","",IFERROR(INDEX(Floats,MATCH($B99,Branches,0)),0)+SUMIFS($E$3:$E99,$B$3:$B99,$B99,$C$3:$C99,'Settings'!$F$8)-SUMIFS($E$3:$E99,$B$3:$B99,$B99,$C$3:$C99,"&lt;&gt;"&amp;'Settings'!$F$8))</f>
        <v/>
      </c>
      <c r="J99" s="14">
        <f>IF($A99="","",DATE(YEAR($A99),MONTH($A99),1))</f>
        <v/>
      </c>
    </row>
    <row r="100">
      <c r="A100" s="12" t="n">
        <v>46291</v>
      </c>
      <c r="B100" s="4" t="inlineStr">
        <is>
          <t>Main branch</t>
        </is>
      </c>
      <c r="C100" s="4" t="inlineStr">
        <is>
          <t>Stationery and printing</t>
        </is>
      </c>
      <c r="D100" s="4" t="inlineStr">
        <is>
          <t>Printer paper</t>
        </is>
      </c>
      <c r="E100" s="6" t="n">
        <v>80</v>
      </c>
      <c r="F100" s="4" t="inlineStr">
        <is>
          <t>Reem Abdullah</t>
        </is>
      </c>
      <c r="G100" s="4" t="inlineStr">
        <is>
          <t>Youssef Kamal</t>
        </is>
      </c>
      <c r="H100" s="4" t="inlineStr">
        <is>
          <t>Yes</t>
        </is>
      </c>
      <c r="I100" s="13">
        <f>IF($A100="","",IFERROR(INDEX(Floats,MATCH($B100,Branches,0)),0)+SUMIFS($E$3:$E100,$B$3:$B100,$B100,$C$3:$C100,'Settings'!$F$8)-SUMIFS($E$3:$E100,$B$3:$B100,$B100,$C$3:$C100,"&lt;&gt;"&amp;'Settings'!$F$8))</f>
        <v/>
      </c>
      <c r="J100" s="14">
        <f>IF($A100="","",DATE(YEAR($A100),MONTH($A100),1))</f>
        <v/>
      </c>
    </row>
    <row r="101">
      <c r="A101" s="12" t="n">
        <v>46291</v>
      </c>
      <c r="B101" s="4" t="inlineStr">
        <is>
          <t>North branch</t>
        </is>
      </c>
      <c r="C101" s="4" t="inlineStr">
        <is>
          <t>Urgent consumables</t>
        </is>
      </c>
      <c r="D101" s="4" t="inlineStr">
        <is>
          <t>Alcohol and sanitiser</t>
        </is>
      </c>
      <c r="E101" s="6" t="n">
        <v>65</v>
      </c>
      <c r="F101" s="4" t="inlineStr">
        <is>
          <t>Mona Fahad</t>
        </is>
      </c>
      <c r="G101" s="4" t="inlineStr">
        <is>
          <t>Dina Mahmoud</t>
        </is>
      </c>
      <c r="H101" s="4" t="inlineStr">
        <is>
          <t>Yes</t>
        </is>
      </c>
      <c r="I101" s="13">
        <f>IF($A101="","",IFERROR(INDEX(Floats,MATCH($B101,Branches,0)),0)+SUMIFS($E$3:$E101,$B$3:$B101,$B101,$C$3:$C101,'Settings'!$F$8)-SUMIFS($E$3:$E101,$B$3:$B101,$B101,$C$3:$C101,"&lt;&gt;"&amp;'Settings'!$F$8))</f>
        <v/>
      </c>
      <c r="J101" s="14">
        <f>IF($A101="","",DATE(YEAR($A101),MONTH($A101),1))</f>
        <v/>
      </c>
    </row>
    <row r="102">
      <c r="A102" s="12" t="n">
        <v>46291</v>
      </c>
      <c r="B102" s="4" t="inlineStr">
        <is>
          <t>North branch</t>
        </is>
      </c>
      <c r="C102" s="4" t="inlineStr">
        <is>
          <t>Transport and delivery</t>
        </is>
      </c>
      <c r="D102" s="4" t="inlineStr">
        <is>
          <t>Courier parcel</t>
        </is>
      </c>
      <c r="E102" s="6" t="n">
        <v>25</v>
      </c>
      <c r="F102" s="4" t="inlineStr">
        <is>
          <t>Fatima Saad</t>
        </is>
      </c>
      <c r="G102" s="4" t="inlineStr">
        <is>
          <t>Dina Mahmoud</t>
        </is>
      </c>
      <c r="H102" s="4" t="inlineStr">
        <is>
          <t>Yes</t>
        </is>
      </c>
      <c r="I102" s="13">
        <f>IF($A102="","",IFERROR(INDEX(Floats,MATCH($B102,Branches,0)),0)+SUMIFS($E$3:$E102,$B$3:$B102,$B102,$C$3:$C102,'Settings'!$F$8)-SUMIFS($E$3:$E102,$B$3:$B102,$B102,$C$3:$C102,"&lt;&gt;"&amp;'Settings'!$F$8))</f>
        <v/>
      </c>
      <c r="J102" s="14">
        <f>IF($A102="","",DATE(YEAR($A102),MONTH($A102),1))</f>
        <v/>
      </c>
    </row>
    <row r="103">
      <c r="A103" s="12" t="n">
        <v>46291</v>
      </c>
      <c r="B103" s="4" t="inlineStr">
        <is>
          <t>North branch</t>
        </is>
      </c>
      <c r="C103" s="4" t="inlineStr">
        <is>
          <t>Cleaning supplies</t>
        </is>
      </c>
      <c r="D103" s="4" t="inlineStr">
        <is>
          <t>Bin bags</t>
        </is>
      </c>
      <c r="E103" s="6" t="n">
        <v>85</v>
      </c>
      <c r="F103" s="4" t="inlineStr">
        <is>
          <t>Mona Fahad</t>
        </is>
      </c>
      <c r="G103" s="4" t="inlineStr">
        <is>
          <t>Dina Mahmoud</t>
        </is>
      </c>
      <c r="H103" s="4" t="inlineStr">
        <is>
          <t>Yes</t>
        </is>
      </c>
      <c r="I103" s="13">
        <f>IF($A103="","",IFERROR(INDEX(Floats,MATCH($B103,Branches,0)),0)+SUMIFS($E$3:$E103,$B$3:$B103,$B103,$C$3:$C103,'Settings'!$F$8)-SUMIFS($E$3:$E103,$B$3:$B103,$B103,$C$3:$C103,"&lt;&gt;"&amp;'Settings'!$F$8))</f>
        <v/>
      </c>
      <c r="J103" s="14">
        <f>IF($A103="","",DATE(YEAR($A103),MONTH($A103),1))</f>
        <v/>
      </c>
    </row>
    <row r="104">
      <c r="A104" s="12" t="n">
        <v>46292</v>
      </c>
      <c r="B104" s="4" t="inlineStr">
        <is>
          <t>Main branch</t>
        </is>
      </c>
      <c r="C104" s="4" t="inlineStr">
        <is>
          <t>Urgent consumables</t>
        </is>
      </c>
      <c r="D104" s="4" t="inlineStr">
        <is>
          <t>Sample cups and lids</t>
        </is>
      </c>
      <c r="E104" s="6" t="n">
        <v>145</v>
      </c>
      <c r="F104" s="4" t="inlineStr">
        <is>
          <t>Reem Abdullah</t>
        </is>
      </c>
      <c r="G104" s="4" t="inlineStr">
        <is>
          <t>Youssef Kamal</t>
        </is>
      </c>
      <c r="H104" s="4" t="inlineStr">
        <is>
          <t>No</t>
        </is>
      </c>
      <c r="I104" s="13">
        <f>IF($A104="","",IFERROR(INDEX(Floats,MATCH($B104,Branches,0)),0)+SUMIFS($E$3:$E104,$B$3:$B104,$B104,$C$3:$C104,'Settings'!$F$8)-SUMIFS($E$3:$E104,$B$3:$B104,$B104,$C$3:$C104,"&lt;&gt;"&amp;'Settings'!$F$8))</f>
        <v/>
      </c>
      <c r="J104" s="14">
        <f>IF($A104="","",DATE(YEAR($A104),MONTH($A104),1))</f>
        <v/>
      </c>
    </row>
    <row r="105">
      <c r="A105" s="12" t="n">
        <v>46292</v>
      </c>
      <c r="B105" s="4" t="inlineStr">
        <is>
          <t>Main branch</t>
        </is>
      </c>
      <c r="C105" s="4" t="inlineStr">
        <is>
          <t>Hospitality</t>
        </is>
      </c>
      <c r="D105" s="4" t="inlineStr">
        <is>
          <t>Dates and pastries</t>
        </is>
      </c>
      <c r="E105" s="6" t="n">
        <v>55</v>
      </c>
      <c r="F105" s="4" t="inlineStr">
        <is>
          <t>Omar Hassan</t>
        </is>
      </c>
      <c r="G105" s="4" t="inlineStr">
        <is>
          <t>Youssef Kamal</t>
        </is>
      </c>
      <c r="H105" s="4" t="inlineStr">
        <is>
          <t>Yes</t>
        </is>
      </c>
      <c r="I105" s="13">
        <f>IF($A105="","",IFERROR(INDEX(Floats,MATCH($B105,Branches,0)),0)+SUMIFS($E$3:$E105,$B$3:$B105,$B105,$C$3:$C105,'Settings'!$F$8)-SUMIFS($E$3:$E105,$B$3:$B105,$B105,$C$3:$C105,"&lt;&gt;"&amp;'Settings'!$F$8))</f>
        <v/>
      </c>
      <c r="J105" s="14">
        <f>IF($A105="","",DATE(YEAR($A105),MONTH($A105),1))</f>
        <v/>
      </c>
    </row>
    <row r="106">
      <c r="A106" s="12" t="n">
        <v>46292</v>
      </c>
      <c r="B106" s="4" t="inlineStr">
        <is>
          <t>Main branch</t>
        </is>
      </c>
      <c r="C106" s="4" t="inlineStr">
        <is>
          <t>Hospitality</t>
        </is>
      </c>
      <c r="D106" s="4" t="inlineStr">
        <is>
          <t>Dates and pastries</t>
        </is>
      </c>
      <c r="E106" s="6" t="n">
        <v>80</v>
      </c>
      <c r="F106" s="4" t="inlineStr">
        <is>
          <t>Hala Samir</t>
        </is>
      </c>
      <c r="G106" s="4" t="inlineStr">
        <is>
          <t>Youssef Kamal</t>
        </is>
      </c>
      <c r="H106" s="4" t="inlineStr">
        <is>
          <t>Yes</t>
        </is>
      </c>
      <c r="I106" s="13">
        <f>IF($A106="","",IFERROR(INDEX(Floats,MATCH($B106,Branches,0)),0)+SUMIFS($E$3:$E106,$B$3:$B106,$B106,$C$3:$C106,'Settings'!$F$8)-SUMIFS($E$3:$E106,$B$3:$B106,$B106,$C$3:$C106,"&lt;&gt;"&amp;'Settings'!$F$8))</f>
        <v/>
      </c>
      <c r="J106" s="14">
        <f>IF($A106="","",DATE(YEAR($A106),MONTH($A106),1))</f>
        <v/>
      </c>
    </row>
    <row r="107">
      <c r="A107" s="12" t="n">
        <v>46292</v>
      </c>
      <c r="B107" s="4" t="inlineStr">
        <is>
          <t>Main branch</t>
        </is>
      </c>
      <c r="C107" s="4" t="inlineStr">
        <is>
          <t>Transport and delivery</t>
        </is>
      </c>
      <c r="D107" s="4" t="inlineStr">
        <is>
          <t>Samples to the lab</t>
        </is>
      </c>
      <c r="E107" s="6" t="n">
        <v>60</v>
      </c>
      <c r="F107" s="4" t="inlineStr">
        <is>
          <t>Hala Samir</t>
        </is>
      </c>
      <c r="G107" s="4" t="inlineStr">
        <is>
          <t>Youssef Kamal</t>
        </is>
      </c>
      <c r="H107" s="4" t="inlineStr">
        <is>
          <t>Yes</t>
        </is>
      </c>
      <c r="I107" s="13">
        <f>IF($A107="","",IFERROR(INDEX(Floats,MATCH($B107,Branches,0)),0)+SUMIFS($E$3:$E107,$B$3:$B107,$B107,$C$3:$C107,'Settings'!$F$8)-SUMIFS($E$3:$E107,$B$3:$B107,$B107,$C$3:$C107,"&lt;&gt;"&amp;'Settings'!$F$8))</f>
        <v/>
      </c>
      <c r="J107" s="14">
        <f>IF($A107="","",DATE(YEAR($A107),MONTH($A107),1))</f>
        <v/>
      </c>
    </row>
    <row r="108">
      <c r="A108" s="12" t="n">
        <v>46294</v>
      </c>
      <c r="B108" s="4" t="inlineStr">
        <is>
          <t>Main branch</t>
        </is>
      </c>
      <c r="C108" s="4" t="inlineStr">
        <is>
          <t>Float top-up</t>
        </is>
      </c>
      <c r="D108" s="4" t="inlineStr">
        <is>
          <t>From the main cash office</t>
        </is>
      </c>
      <c r="E108" s="6" t="n">
        <v>2365</v>
      </c>
      <c r="F108" s="4" t="inlineStr">
        <is>
          <t>Youssef Kamal</t>
        </is>
      </c>
      <c r="G108" s="4" t="inlineStr">
        <is>
          <t>Omar Hassan</t>
        </is>
      </c>
      <c r="H108" s="4" t="inlineStr">
        <is>
          <t>Yes</t>
        </is>
      </c>
      <c r="I108" s="13">
        <f>IF($A108="","",IFERROR(INDEX(Floats,MATCH($B108,Branches,0)),0)+SUMIFS($E$3:$E108,$B$3:$B108,$B108,$C$3:$C108,'Settings'!$F$8)-SUMIFS($E$3:$E108,$B$3:$B108,$B108,$C$3:$C108,"&lt;&gt;"&amp;'Settings'!$F$8))</f>
        <v/>
      </c>
      <c r="J108" s="14">
        <f>IF($A108="","",DATE(YEAR($A108),MONTH($A108),1))</f>
        <v/>
      </c>
    </row>
    <row r="109">
      <c r="A109" s="12" t="n">
        <v>46294</v>
      </c>
      <c r="B109" s="4" t="inlineStr">
        <is>
          <t>Main branch</t>
        </is>
      </c>
      <c r="C109" s="4" t="inlineStr">
        <is>
          <t>Hospitality</t>
        </is>
      </c>
      <c r="D109" s="4" t="inlineStr">
        <is>
          <t>Dates and pastries</t>
        </is>
      </c>
      <c r="E109" s="6" t="n">
        <v>55</v>
      </c>
      <c r="F109" s="4" t="inlineStr">
        <is>
          <t>Yasmin Ali</t>
        </is>
      </c>
      <c r="G109" s="4" t="inlineStr">
        <is>
          <t>Youssef Kamal</t>
        </is>
      </c>
      <c r="H109" s="4" t="inlineStr">
        <is>
          <t>Yes</t>
        </is>
      </c>
      <c r="I109" s="13">
        <f>IF($A109="","",IFERROR(INDEX(Floats,MATCH($B109,Branches,0)),0)+SUMIFS($E$3:$E109,$B$3:$B109,$B109,$C$3:$C109,'Settings'!$F$8)-SUMIFS($E$3:$E109,$B$3:$B109,$B109,$C$3:$C109,"&lt;&gt;"&amp;'Settings'!$F$8))</f>
        <v/>
      </c>
      <c r="J109" s="14">
        <f>IF($A109="","",DATE(YEAR($A109),MONTH($A109),1))</f>
        <v/>
      </c>
    </row>
    <row r="110">
      <c r="A110" s="12" t="n">
        <v>46294</v>
      </c>
      <c r="B110" s="4" t="inlineStr">
        <is>
          <t>Main branch</t>
        </is>
      </c>
      <c r="C110" s="4" t="inlineStr">
        <is>
          <t>Stationery and printing</t>
        </is>
      </c>
      <c r="D110" s="4" t="inlineStr">
        <is>
          <t>Printer ink</t>
        </is>
      </c>
      <c r="E110" s="6" t="n">
        <v>95</v>
      </c>
      <c r="F110" s="4" t="inlineStr">
        <is>
          <t>Hala Samir</t>
        </is>
      </c>
      <c r="G110" s="4" t="inlineStr">
        <is>
          <t>Youssef Kamal</t>
        </is>
      </c>
      <c r="H110" s="4" t="inlineStr">
        <is>
          <t>Yes</t>
        </is>
      </c>
      <c r="I110" s="13">
        <f>IF($A110="","",IFERROR(INDEX(Floats,MATCH($B110,Branches,0)),0)+SUMIFS($E$3:$E110,$B$3:$B110,$B110,$C$3:$C110,'Settings'!$F$8)-SUMIFS($E$3:$E110,$B$3:$B110,$B110,$C$3:$C110,"&lt;&gt;"&amp;'Settings'!$F$8))</f>
        <v/>
      </c>
      <c r="J110" s="14">
        <f>IF($A110="","",DATE(YEAR($A110),MONTH($A110),1))</f>
        <v/>
      </c>
    </row>
    <row r="111">
      <c r="A111" s="12" t="n">
        <v>46294</v>
      </c>
      <c r="B111" s="4" t="inlineStr">
        <is>
          <t>Main branch</t>
        </is>
      </c>
      <c r="C111" s="4" t="inlineStr">
        <is>
          <t>Other</t>
        </is>
      </c>
      <c r="D111" s="4" t="inlineStr">
        <is>
          <t>Batteries</t>
        </is>
      </c>
      <c r="E111" s="6" t="n">
        <v>50</v>
      </c>
      <c r="F111" s="4" t="inlineStr">
        <is>
          <t>Omar Hassan</t>
        </is>
      </c>
      <c r="G111" s="4" t="inlineStr">
        <is>
          <t>Youssef Kamal</t>
        </is>
      </c>
      <c r="H111" s="4" t="inlineStr">
        <is>
          <t>Yes</t>
        </is>
      </c>
      <c r="I111" s="13">
        <f>IF($A111="","",IFERROR(INDEX(Floats,MATCH($B111,Branches,0)),0)+SUMIFS($E$3:$E111,$B$3:$B111,$B111,$C$3:$C111,'Settings'!$F$8)-SUMIFS($E$3:$E111,$B$3:$B111,$B111,$C$3:$C111,"&lt;&gt;"&amp;'Settings'!$F$8))</f>
        <v/>
      </c>
      <c r="J111" s="14">
        <f>IF($A111="","",DATE(YEAR($A111),MONTH($A111),1))</f>
        <v/>
      </c>
    </row>
    <row r="112">
      <c r="A112" s="12" t="n"/>
      <c r="B112" s="4" t="n"/>
      <c r="C112" s="4" t="n"/>
      <c r="D112" s="4" t="n"/>
      <c r="E112" s="6" t="n"/>
      <c r="F112" s="4" t="n"/>
      <c r="G112" s="4" t="n"/>
      <c r="H112" s="4" t="n"/>
      <c r="I112" s="13">
        <f>IF($A112="","",IFERROR(INDEX(Floats,MATCH($B112,Branches,0)),0)+SUMIFS($E$3:$E112,$B$3:$B112,$B112,$C$3:$C112,'Settings'!$F$8)-SUMIFS($E$3:$E112,$B$3:$B112,$B112,$C$3:$C112,"&lt;&gt;"&amp;'Settings'!$F$8))</f>
        <v/>
      </c>
      <c r="J112" s="14">
        <f>IF($A112="","",DATE(YEAR($A112),MONTH($A112),1))</f>
        <v/>
      </c>
    </row>
    <row r="113">
      <c r="A113" s="12" t="n"/>
      <c r="B113" s="4" t="n"/>
      <c r="C113" s="4" t="n"/>
      <c r="D113" s="4" t="n"/>
      <c r="E113" s="6" t="n"/>
      <c r="F113" s="4" t="n"/>
      <c r="G113" s="4" t="n"/>
      <c r="H113" s="4" t="n"/>
      <c r="I113" s="13">
        <f>IF($A113="","",IFERROR(INDEX(Floats,MATCH($B113,Branches,0)),0)+SUMIFS($E$3:$E113,$B$3:$B113,$B113,$C$3:$C113,'Settings'!$F$8)-SUMIFS($E$3:$E113,$B$3:$B113,$B113,$C$3:$C113,"&lt;&gt;"&amp;'Settings'!$F$8))</f>
        <v/>
      </c>
      <c r="J113" s="14">
        <f>IF($A113="","",DATE(YEAR($A113),MONTH($A113),1))</f>
        <v/>
      </c>
    </row>
    <row r="114">
      <c r="A114" s="12" t="n"/>
      <c r="B114" s="4" t="n"/>
      <c r="C114" s="4" t="n"/>
      <c r="D114" s="4" t="n"/>
      <c r="E114" s="6" t="n"/>
      <c r="F114" s="4" t="n"/>
      <c r="G114" s="4" t="n"/>
      <c r="H114" s="4" t="n"/>
      <c r="I114" s="13">
        <f>IF($A114="","",IFERROR(INDEX(Floats,MATCH($B114,Branches,0)),0)+SUMIFS($E$3:$E114,$B$3:$B114,$B114,$C$3:$C114,'Settings'!$F$8)-SUMIFS($E$3:$E114,$B$3:$B114,$B114,$C$3:$C114,"&lt;&gt;"&amp;'Settings'!$F$8))</f>
        <v/>
      </c>
      <c r="J114" s="14">
        <f>IF($A114="","",DATE(YEAR($A114),MONTH($A114),1))</f>
        <v/>
      </c>
    </row>
    <row r="115">
      <c r="A115" s="12" t="n"/>
      <c r="B115" s="4" t="n"/>
      <c r="C115" s="4" t="n"/>
      <c r="D115" s="4" t="n"/>
      <c r="E115" s="6" t="n"/>
      <c r="F115" s="4" t="n"/>
      <c r="G115" s="4" t="n"/>
      <c r="H115" s="4" t="n"/>
      <c r="I115" s="13">
        <f>IF($A115="","",IFERROR(INDEX(Floats,MATCH($B115,Branches,0)),0)+SUMIFS($E$3:$E115,$B$3:$B115,$B115,$C$3:$C115,'Settings'!$F$8)-SUMIFS($E$3:$E115,$B$3:$B115,$B115,$C$3:$C115,"&lt;&gt;"&amp;'Settings'!$F$8))</f>
        <v/>
      </c>
      <c r="J115" s="14">
        <f>IF($A115="","",DATE(YEAR($A115),MONTH($A115),1))</f>
        <v/>
      </c>
    </row>
    <row r="116">
      <c r="A116" s="12" t="n"/>
      <c r="B116" s="4" t="n"/>
      <c r="C116" s="4" t="n"/>
      <c r="D116" s="4" t="n"/>
      <c r="E116" s="6" t="n"/>
      <c r="F116" s="4" t="n"/>
      <c r="G116" s="4" t="n"/>
      <c r="H116" s="4" t="n"/>
      <c r="I116" s="13">
        <f>IF($A116="","",IFERROR(INDEX(Floats,MATCH($B116,Branches,0)),0)+SUMIFS($E$3:$E116,$B$3:$B116,$B116,$C$3:$C116,'Settings'!$F$8)-SUMIFS($E$3:$E116,$B$3:$B116,$B116,$C$3:$C116,"&lt;&gt;"&amp;'Settings'!$F$8))</f>
        <v/>
      </c>
      <c r="J116" s="14">
        <f>IF($A116="","",DATE(YEAR($A116),MONTH($A116),1))</f>
        <v/>
      </c>
    </row>
    <row r="117">
      <c r="A117" s="12" t="n"/>
      <c r="B117" s="4" t="n"/>
      <c r="C117" s="4" t="n"/>
      <c r="D117" s="4" t="n"/>
      <c r="E117" s="6" t="n"/>
      <c r="F117" s="4" t="n"/>
      <c r="G117" s="4" t="n"/>
      <c r="H117" s="4" t="n"/>
      <c r="I117" s="13">
        <f>IF($A117="","",IFERROR(INDEX(Floats,MATCH($B117,Branches,0)),0)+SUMIFS($E$3:$E117,$B$3:$B117,$B117,$C$3:$C117,'Settings'!$F$8)-SUMIFS($E$3:$E117,$B$3:$B117,$B117,$C$3:$C117,"&lt;&gt;"&amp;'Settings'!$F$8))</f>
        <v/>
      </c>
      <c r="J117" s="14">
        <f>IF($A117="","",DATE(YEAR($A117),MONTH($A117),1))</f>
        <v/>
      </c>
    </row>
    <row r="118">
      <c r="A118" s="12" t="n"/>
      <c r="B118" s="4" t="n"/>
      <c r="C118" s="4" t="n"/>
      <c r="D118" s="4" t="n"/>
      <c r="E118" s="6" t="n"/>
      <c r="F118" s="4" t="n"/>
      <c r="G118" s="4" t="n"/>
      <c r="H118" s="4" t="n"/>
      <c r="I118" s="13">
        <f>IF($A118="","",IFERROR(INDEX(Floats,MATCH($B118,Branches,0)),0)+SUMIFS($E$3:$E118,$B$3:$B118,$B118,$C$3:$C118,'Settings'!$F$8)-SUMIFS($E$3:$E118,$B$3:$B118,$B118,$C$3:$C118,"&lt;&gt;"&amp;'Settings'!$F$8))</f>
        <v/>
      </c>
      <c r="J118" s="14">
        <f>IF($A118="","",DATE(YEAR($A118),MONTH($A118),1))</f>
        <v/>
      </c>
    </row>
    <row r="119">
      <c r="A119" s="12" t="n"/>
      <c r="B119" s="4" t="n"/>
      <c r="C119" s="4" t="n"/>
      <c r="D119" s="4" t="n"/>
      <c r="E119" s="6" t="n"/>
      <c r="F119" s="4" t="n"/>
      <c r="G119" s="4" t="n"/>
      <c r="H119" s="4" t="n"/>
      <c r="I119" s="13">
        <f>IF($A119="","",IFERROR(INDEX(Floats,MATCH($B119,Branches,0)),0)+SUMIFS($E$3:$E119,$B$3:$B119,$B119,$C$3:$C119,'Settings'!$F$8)-SUMIFS($E$3:$E119,$B$3:$B119,$B119,$C$3:$C119,"&lt;&gt;"&amp;'Settings'!$F$8))</f>
        <v/>
      </c>
      <c r="J119" s="14">
        <f>IF($A119="","",DATE(YEAR($A119),MONTH($A119),1))</f>
        <v/>
      </c>
    </row>
    <row r="120">
      <c r="A120" s="12" t="n"/>
      <c r="B120" s="4" t="n"/>
      <c r="C120" s="4" t="n"/>
      <c r="D120" s="4" t="n"/>
      <c r="E120" s="6" t="n"/>
      <c r="F120" s="4" t="n"/>
      <c r="G120" s="4" t="n"/>
      <c r="H120" s="4" t="n"/>
      <c r="I120" s="13">
        <f>IF($A120="","",IFERROR(INDEX(Floats,MATCH($B120,Branches,0)),0)+SUMIFS($E$3:$E120,$B$3:$B120,$B120,$C$3:$C120,'Settings'!$F$8)-SUMIFS($E$3:$E120,$B$3:$B120,$B120,$C$3:$C120,"&lt;&gt;"&amp;'Settings'!$F$8))</f>
        <v/>
      </c>
      <c r="J120" s="14">
        <f>IF($A120="","",DATE(YEAR($A120),MONTH($A120),1))</f>
        <v/>
      </c>
    </row>
    <row r="121">
      <c r="A121" s="12" t="n"/>
      <c r="B121" s="4" t="n"/>
      <c r="C121" s="4" t="n"/>
      <c r="D121" s="4" t="n"/>
      <c r="E121" s="6" t="n"/>
      <c r="F121" s="4" t="n"/>
      <c r="G121" s="4" t="n"/>
      <c r="H121" s="4" t="n"/>
      <c r="I121" s="13">
        <f>IF($A121="","",IFERROR(INDEX(Floats,MATCH($B121,Branches,0)),0)+SUMIFS($E$3:$E121,$B$3:$B121,$B121,$C$3:$C121,'Settings'!$F$8)-SUMIFS($E$3:$E121,$B$3:$B121,$B121,$C$3:$C121,"&lt;&gt;"&amp;'Settings'!$F$8))</f>
        <v/>
      </c>
      <c r="J121" s="14">
        <f>IF($A121="","",DATE(YEAR($A121),MONTH($A121),1))</f>
        <v/>
      </c>
    </row>
    <row r="122">
      <c r="A122" s="12" t="n"/>
      <c r="B122" s="4" t="n"/>
      <c r="C122" s="4" t="n"/>
      <c r="D122" s="4" t="n"/>
      <c r="E122" s="6" t="n"/>
      <c r="F122" s="4" t="n"/>
      <c r="G122" s="4" t="n"/>
      <c r="H122" s="4" t="n"/>
      <c r="I122" s="13">
        <f>IF($A122="","",IFERROR(INDEX(Floats,MATCH($B122,Branches,0)),0)+SUMIFS($E$3:$E122,$B$3:$B122,$B122,$C$3:$C122,'Settings'!$F$8)-SUMIFS($E$3:$E122,$B$3:$B122,$B122,$C$3:$C122,"&lt;&gt;"&amp;'Settings'!$F$8))</f>
        <v/>
      </c>
      <c r="J122" s="14">
        <f>IF($A122="","",DATE(YEAR($A122),MONTH($A122),1))</f>
        <v/>
      </c>
    </row>
    <row r="123">
      <c r="A123" s="12" t="n"/>
      <c r="B123" s="4" t="n"/>
      <c r="C123" s="4" t="n"/>
      <c r="D123" s="4" t="n"/>
      <c r="E123" s="6" t="n"/>
      <c r="F123" s="4" t="n"/>
      <c r="G123" s="4" t="n"/>
      <c r="H123" s="4" t="n"/>
      <c r="I123" s="13">
        <f>IF($A123="","",IFERROR(INDEX(Floats,MATCH($B123,Branches,0)),0)+SUMIFS($E$3:$E123,$B$3:$B123,$B123,$C$3:$C123,'Settings'!$F$8)-SUMIFS($E$3:$E123,$B$3:$B123,$B123,$C$3:$C123,"&lt;&gt;"&amp;'Settings'!$F$8))</f>
        <v/>
      </c>
      <c r="J123" s="14">
        <f>IF($A123="","",DATE(YEAR($A123),MONTH($A123),1))</f>
        <v/>
      </c>
    </row>
    <row r="124">
      <c r="A124" s="12" t="n"/>
      <c r="B124" s="4" t="n"/>
      <c r="C124" s="4" t="n"/>
      <c r="D124" s="4" t="n"/>
      <c r="E124" s="6" t="n"/>
      <c r="F124" s="4" t="n"/>
      <c r="G124" s="4" t="n"/>
      <c r="H124" s="4" t="n"/>
      <c r="I124" s="13">
        <f>IF($A124="","",IFERROR(INDEX(Floats,MATCH($B124,Branches,0)),0)+SUMIFS($E$3:$E124,$B$3:$B124,$B124,$C$3:$C124,'Settings'!$F$8)-SUMIFS($E$3:$E124,$B$3:$B124,$B124,$C$3:$C124,"&lt;&gt;"&amp;'Settings'!$F$8))</f>
        <v/>
      </c>
      <c r="J124" s="14">
        <f>IF($A124="","",DATE(YEAR($A124),MONTH($A124),1))</f>
        <v/>
      </c>
    </row>
    <row r="125">
      <c r="A125" s="12" t="n"/>
      <c r="B125" s="4" t="n"/>
      <c r="C125" s="4" t="n"/>
      <c r="D125" s="4" t="n"/>
      <c r="E125" s="6" t="n"/>
      <c r="F125" s="4" t="n"/>
      <c r="G125" s="4" t="n"/>
      <c r="H125" s="4" t="n"/>
      <c r="I125" s="13">
        <f>IF($A125="","",IFERROR(INDEX(Floats,MATCH($B125,Branches,0)),0)+SUMIFS($E$3:$E125,$B$3:$B125,$B125,$C$3:$C125,'Settings'!$F$8)-SUMIFS($E$3:$E125,$B$3:$B125,$B125,$C$3:$C125,"&lt;&gt;"&amp;'Settings'!$F$8))</f>
        <v/>
      </c>
      <c r="J125" s="14">
        <f>IF($A125="","",DATE(YEAR($A125),MONTH($A125),1))</f>
        <v/>
      </c>
    </row>
    <row r="126">
      <c r="A126" s="12" t="n"/>
      <c r="B126" s="4" t="n"/>
      <c r="C126" s="4" t="n"/>
      <c r="D126" s="4" t="n"/>
      <c r="E126" s="6" t="n"/>
      <c r="F126" s="4" t="n"/>
      <c r="G126" s="4" t="n"/>
      <c r="H126" s="4" t="n"/>
      <c r="I126" s="13">
        <f>IF($A126="","",IFERROR(INDEX(Floats,MATCH($B126,Branches,0)),0)+SUMIFS($E$3:$E126,$B$3:$B126,$B126,$C$3:$C126,'Settings'!$F$8)-SUMIFS($E$3:$E126,$B$3:$B126,$B126,$C$3:$C126,"&lt;&gt;"&amp;'Settings'!$F$8))</f>
        <v/>
      </c>
      <c r="J126" s="14">
        <f>IF($A126="","",DATE(YEAR($A126),MONTH($A126),1))</f>
        <v/>
      </c>
    </row>
    <row r="127">
      <c r="A127" s="12" t="n"/>
      <c r="B127" s="4" t="n"/>
      <c r="C127" s="4" t="n"/>
      <c r="D127" s="4" t="n"/>
      <c r="E127" s="6" t="n"/>
      <c r="F127" s="4" t="n"/>
      <c r="G127" s="4" t="n"/>
      <c r="H127" s="4" t="n"/>
      <c r="I127" s="13">
        <f>IF($A127="","",IFERROR(INDEX(Floats,MATCH($B127,Branches,0)),0)+SUMIFS($E$3:$E127,$B$3:$B127,$B127,$C$3:$C127,'Settings'!$F$8)-SUMIFS($E$3:$E127,$B$3:$B127,$B127,$C$3:$C127,"&lt;&gt;"&amp;'Settings'!$F$8))</f>
        <v/>
      </c>
      <c r="J127" s="14">
        <f>IF($A127="","",DATE(YEAR($A127),MONTH($A127),1))</f>
        <v/>
      </c>
    </row>
    <row r="128">
      <c r="A128" s="12" t="n"/>
      <c r="B128" s="4" t="n"/>
      <c r="C128" s="4" t="n"/>
      <c r="D128" s="4" t="n"/>
      <c r="E128" s="6" t="n"/>
      <c r="F128" s="4" t="n"/>
      <c r="G128" s="4" t="n"/>
      <c r="H128" s="4" t="n"/>
      <c r="I128" s="13">
        <f>IF($A128="","",IFERROR(INDEX(Floats,MATCH($B128,Branches,0)),0)+SUMIFS($E$3:$E128,$B$3:$B128,$B128,$C$3:$C128,'Settings'!$F$8)-SUMIFS($E$3:$E128,$B$3:$B128,$B128,$C$3:$C128,"&lt;&gt;"&amp;'Settings'!$F$8))</f>
        <v/>
      </c>
      <c r="J128" s="14">
        <f>IF($A128="","",DATE(YEAR($A128),MONTH($A128),1))</f>
        <v/>
      </c>
    </row>
    <row r="129">
      <c r="A129" s="12" t="n"/>
      <c r="B129" s="4" t="n"/>
      <c r="C129" s="4" t="n"/>
      <c r="D129" s="4" t="n"/>
      <c r="E129" s="6" t="n"/>
      <c r="F129" s="4" t="n"/>
      <c r="G129" s="4" t="n"/>
      <c r="H129" s="4" t="n"/>
      <c r="I129" s="13">
        <f>IF($A129="","",IFERROR(INDEX(Floats,MATCH($B129,Branches,0)),0)+SUMIFS($E$3:$E129,$B$3:$B129,$B129,$C$3:$C129,'Settings'!$F$8)-SUMIFS($E$3:$E129,$B$3:$B129,$B129,$C$3:$C129,"&lt;&gt;"&amp;'Settings'!$F$8))</f>
        <v/>
      </c>
      <c r="J129" s="14">
        <f>IF($A129="","",DATE(YEAR($A129),MONTH($A129),1))</f>
        <v/>
      </c>
    </row>
    <row r="130">
      <c r="A130" s="12" t="n"/>
      <c r="B130" s="4" t="n"/>
      <c r="C130" s="4" t="n"/>
      <c r="D130" s="4" t="n"/>
      <c r="E130" s="6" t="n"/>
      <c r="F130" s="4" t="n"/>
      <c r="G130" s="4" t="n"/>
      <c r="H130" s="4" t="n"/>
      <c r="I130" s="13">
        <f>IF($A130="","",IFERROR(INDEX(Floats,MATCH($B130,Branches,0)),0)+SUMIFS($E$3:$E130,$B$3:$B130,$B130,$C$3:$C130,'Settings'!$F$8)-SUMIFS($E$3:$E130,$B$3:$B130,$B130,$C$3:$C130,"&lt;&gt;"&amp;'Settings'!$F$8))</f>
        <v/>
      </c>
      <c r="J130" s="14">
        <f>IF($A130="","",DATE(YEAR($A130),MONTH($A130),1))</f>
        <v/>
      </c>
    </row>
    <row r="131">
      <c r="A131" s="12" t="n"/>
      <c r="B131" s="4" t="n"/>
      <c r="C131" s="4" t="n"/>
      <c r="D131" s="4" t="n"/>
      <c r="E131" s="6" t="n"/>
      <c r="F131" s="4" t="n"/>
      <c r="G131" s="4" t="n"/>
      <c r="H131" s="4" t="n"/>
      <c r="I131" s="13">
        <f>IF($A131="","",IFERROR(INDEX(Floats,MATCH($B131,Branches,0)),0)+SUMIFS($E$3:$E131,$B$3:$B131,$B131,$C$3:$C131,'Settings'!$F$8)-SUMIFS($E$3:$E131,$B$3:$B131,$B131,$C$3:$C131,"&lt;&gt;"&amp;'Settings'!$F$8))</f>
        <v/>
      </c>
      <c r="J131" s="14">
        <f>IF($A131="","",DATE(YEAR($A131),MONTH($A131),1))</f>
        <v/>
      </c>
    </row>
    <row r="132">
      <c r="A132" s="12" t="n"/>
      <c r="B132" s="4" t="n"/>
      <c r="C132" s="4" t="n"/>
      <c r="D132" s="4" t="n"/>
      <c r="E132" s="6" t="n"/>
      <c r="F132" s="4" t="n"/>
      <c r="G132" s="4" t="n"/>
      <c r="H132" s="4" t="n"/>
      <c r="I132" s="13">
        <f>IF($A132="","",IFERROR(INDEX(Floats,MATCH($B132,Branches,0)),0)+SUMIFS($E$3:$E132,$B$3:$B132,$B132,$C$3:$C132,'Settings'!$F$8)-SUMIFS($E$3:$E132,$B$3:$B132,$B132,$C$3:$C132,"&lt;&gt;"&amp;'Settings'!$F$8))</f>
        <v/>
      </c>
      <c r="J132" s="14">
        <f>IF($A132="","",DATE(YEAR($A132),MONTH($A132),1))</f>
        <v/>
      </c>
    </row>
    <row r="133">
      <c r="A133" s="12" t="n"/>
      <c r="B133" s="4" t="n"/>
      <c r="C133" s="4" t="n"/>
      <c r="D133" s="4" t="n"/>
      <c r="E133" s="6" t="n"/>
      <c r="F133" s="4" t="n"/>
      <c r="G133" s="4" t="n"/>
      <c r="H133" s="4" t="n"/>
      <c r="I133" s="13">
        <f>IF($A133="","",IFERROR(INDEX(Floats,MATCH($B133,Branches,0)),0)+SUMIFS($E$3:$E133,$B$3:$B133,$B133,$C$3:$C133,'Settings'!$F$8)-SUMIFS($E$3:$E133,$B$3:$B133,$B133,$C$3:$C133,"&lt;&gt;"&amp;'Settings'!$F$8))</f>
        <v/>
      </c>
      <c r="J133" s="14">
        <f>IF($A133="","",DATE(YEAR($A133),MONTH($A133),1))</f>
        <v/>
      </c>
    </row>
    <row r="134">
      <c r="A134" s="12" t="n"/>
      <c r="B134" s="4" t="n"/>
      <c r="C134" s="4" t="n"/>
      <c r="D134" s="4" t="n"/>
      <c r="E134" s="6" t="n"/>
      <c r="F134" s="4" t="n"/>
      <c r="G134" s="4" t="n"/>
      <c r="H134" s="4" t="n"/>
      <c r="I134" s="13">
        <f>IF($A134="","",IFERROR(INDEX(Floats,MATCH($B134,Branches,0)),0)+SUMIFS($E$3:$E134,$B$3:$B134,$B134,$C$3:$C134,'Settings'!$F$8)-SUMIFS($E$3:$E134,$B$3:$B134,$B134,$C$3:$C134,"&lt;&gt;"&amp;'Settings'!$F$8))</f>
        <v/>
      </c>
      <c r="J134" s="14">
        <f>IF($A134="","",DATE(YEAR($A134),MONTH($A134),1))</f>
        <v/>
      </c>
    </row>
    <row r="135">
      <c r="A135" s="12" t="n"/>
      <c r="B135" s="4" t="n"/>
      <c r="C135" s="4" t="n"/>
      <c r="D135" s="4" t="n"/>
      <c r="E135" s="6" t="n"/>
      <c r="F135" s="4" t="n"/>
      <c r="G135" s="4" t="n"/>
      <c r="H135" s="4" t="n"/>
      <c r="I135" s="13">
        <f>IF($A135="","",IFERROR(INDEX(Floats,MATCH($B135,Branches,0)),0)+SUMIFS($E$3:$E135,$B$3:$B135,$B135,$C$3:$C135,'Settings'!$F$8)-SUMIFS($E$3:$E135,$B$3:$B135,$B135,$C$3:$C135,"&lt;&gt;"&amp;'Settings'!$F$8))</f>
        <v/>
      </c>
      <c r="J135" s="14">
        <f>IF($A135="","",DATE(YEAR($A135),MONTH($A135),1))</f>
        <v/>
      </c>
    </row>
    <row r="136">
      <c r="A136" s="12" t="n"/>
      <c r="B136" s="4" t="n"/>
      <c r="C136" s="4" t="n"/>
      <c r="D136" s="4" t="n"/>
      <c r="E136" s="6" t="n"/>
      <c r="F136" s="4" t="n"/>
      <c r="G136" s="4" t="n"/>
      <c r="H136" s="4" t="n"/>
      <c r="I136" s="13">
        <f>IF($A136="","",IFERROR(INDEX(Floats,MATCH($B136,Branches,0)),0)+SUMIFS($E$3:$E136,$B$3:$B136,$B136,$C$3:$C136,'Settings'!$F$8)-SUMIFS($E$3:$E136,$B$3:$B136,$B136,$C$3:$C136,"&lt;&gt;"&amp;'Settings'!$F$8))</f>
        <v/>
      </c>
      <c r="J136" s="14">
        <f>IF($A136="","",DATE(YEAR($A136),MONTH($A136),1))</f>
        <v/>
      </c>
    </row>
    <row r="137">
      <c r="A137" s="12" t="n"/>
      <c r="B137" s="4" t="n"/>
      <c r="C137" s="4" t="n"/>
      <c r="D137" s="4" t="n"/>
      <c r="E137" s="6" t="n"/>
      <c r="F137" s="4" t="n"/>
      <c r="G137" s="4" t="n"/>
      <c r="H137" s="4" t="n"/>
      <c r="I137" s="13">
        <f>IF($A137="","",IFERROR(INDEX(Floats,MATCH($B137,Branches,0)),0)+SUMIFS($E$3:$E137,$B$3:$B137,$B137,$C$3:$C137,'Settings'!$F$8)-SUMIFS($E$3:$E137,$B$3:$B137,$B137,$C$3:$C137,"&lt;&gt;"&amp;'Settings'!$F$8))</f>
        <v/>
      </c>
      <c r="J137" s="14">
        <f>IF($A137="","",DATE(YEAR($A137),MONTH($A137),1))</f>
        <v/>
      </c>
    </row>
    <row r="138">
      <c r="A138" s="12" t="n"/>
      <c r="B138" s="4" t="n"/>
      <c r="C138" s="4" t="n"/>
      <c r="D138" s="4" t="n"/>
      <c r="E138" s="6" t="n"/>
      <c r="F138" s="4" t="n"/>
      <c r="G138" s="4" t="n"/>
      <c r="H138" s="4" t="n"/>
      <c r="I138" s="13">
        <f>IF($A138="","",IFERROR(INDEX(Floats,MATCH($B138,Branches,0)),0)+SUMIFS($E$3:$E138,$B$3:$B138,$B138,$C$3:$C138,'Settings'!$F$8)-SUMIFS($E$3:$E138,$B$3:$B138,$B138,$C$3:$C138,"&lt;&gt;"&amp;'Settings'!$F$8))</f>
        <v/>
      </c>
      <c r="J138" s="14">
        <f>IF($A138="","",DATE(YEAR($A138),MONTH($A138),1))</f>
        <v/>
      </c>
    </row>
    <row r="139">
      <c r="A139" s="12" t="n"/>
      <c r="B139" s="4" t="n"/>
      <c r="C139" s="4" t="n"/>
      <c r="D139" s="4" t="n"/>
      <c r="E139" s="6" t="n"/>
      <c r="F139" s="4" t="n"/>
      <c r="G139" s="4" t="n"/>
      <c r="H139" s="4" t="n"/>
      <c r="I139" s="13">
        <f>IF($A139="","",IFERROR(INDEX(Floats,MATCH($B139,Branches,0)),0)+SUMIFS($E$3:$E139,$B$3:$B139,$B139,$C$3:$C139,'Settings'!$F$8)-SUMIFS($E$3:$E139,$B$3:$B139,$B139,$C$3:$C139,"&lt;&gt;"&amp;'Settings'!$F$8))</f>
        <v/>
      </c>
      <c r="J139" s="14">
        <f>IF($A139="","",DATE(YEAR($A139),MONTH($A139),1))</f>
        <v/>
      </c>
    </row>
    <row r="140">
      <c r="A140" s="12" t="n"/>
      <c r="B140" s="4" t="n"/>
      <c r="C140" s="4" t="n"/>
      <c r="D140" s="4" t="n"/>
      <c r="E140" s="6" t="n"/>
      <c r="F140" s="4" t="n"/>
      <c r="G140" s="4" t="n"/>
      <c r="H140" s="4" t="n"/>
      <c r="I140" s="13">
        <f>IF($A140="","",IFERROR(INDEX(Floats,MATCH($B140,Branches,0)),0)+SUMIFS($E$3:$E140,$B$3:$B140,$B140,$C$3:$C140,'Settings'!$F$8)-SUMIFS($E$3:$E140,$B$3:$B140,$B140,$C$3:$C140,"&lt;&gt;"&amp;'Settings'!$F$8))</f>
        <v/>
      </c>
      <c r="J140" s="14">
        <f>IF($A140="","",DATE(YEAR($A140),MONTH($A140),1))</f>
        <v/>
      </c>
    </row>
    <row r="141">
      <c r="A141" s="12" t="n"/>
      <c r="B141" s="4" t="n"/>
      <c r="C141" s="4" t="n"/>
      <c r="D141" s="4" t="n"/>
      <c r="E141" s="6" t="n"/>
      <c r="F141" s="4" t="n"/>
      <c r="G141" s="4" t="n"/>
      <c r="H141" s="4" t="n"/>
      <c r="I141" s="13">
        <f>IF($A141="","",IFERROR(INDEX(Floats,MATCH($B141,Branches,0)),0)+SUMIFS($E$3:$E141,$B$3:$B141,$B141,$C$3:$C141,'Settings'!$F$8)-SUMIFS($E$3:$E141,$B$3:$B141,$B141,$C$3:$C141,"&lt;&gt;"&amp;'Settings'!$F$8))</f>
        <v/>
      </c>
      <c r="J141" s="14">
        <f>IF($A141="","",DATE(YEAR($A141),MONTH($A141),1))</f>
        <v/>
      </c>
    </row>
    <row r="142">
      <c r="A142" s="12" t="n"/>
      <c r="B142" s="4" t="n"/>
      <c r="C142" s="4" t="n"/>
      <c r="D142" s="4" t="n"/>
      <c r="E142" s="6" t="n"/>
      <c r="F142" s="4" t="n"/>
      <c r="G142" s="4" t="n"/>
      <c r="H142" s="4" t="n"/>
      <c r="I142" s="13">
        <f>IF($A142="","",IFERROR(INDEX(Floats,MATCH($B142,Branches,0)),0)+SUMIFS($E$3:$E142,$B$3:$B142,$B142,$C$3:$C142,'Settings'!$F$8)-SUMIFS($E$3:$E142,$B$3:$B142,$B142,$C$3:$C142,"&lt;&gt;"&amp;'Settings'!$F$8))</f>
        <v/>
      </c>
      <c r="J142" s="14">
        <f>IF($A142="","",DATE(YEAR($A142),MONTH($A142),1))</f>
        <v/>
      </c>
    </row>
    <row r="143">
      <c r="A143" s="12" t="n"/>
      <c r="B143" s="4" t="n"/>
      <c r="C143" s="4" t="n"/>
      <c r="D143" s="4" t="n"/>
      <c r="E143" s="6" t="n"/>
      <c r="F143" s="4" t="n"/>
      <c r="G143" s="4" t="n"/>
      <c r="H143" s="4" t="n"/>
      <c r="I143" s="13">
        <f>IF($A143="","",IFERROR(INDEX(Floats,MATCH($B143,Branches,0)),0)+SUMIFS($E$3:$E143,$B$3:$B143,$B143,$C$3:$C143,'Settings'!$F$8)-SUMIFS($E$3:$E143,$B$3:$B143,$B143,$C$3:$C143,"&lt;&gt;"&amp;'Settings'!$F$8))</f>
        <v/>
      </c>
      <c r="J143" s="14">
        <f>IF($A143="","",DATE(YEAR($A143),MONTH($A143),1))</f>
        <v/>
      </c>
    </row>
    <row r="144">
      <c r="A144" s="12" t="n"/>
      <c r="B144" s="4" t="n"/>
      <c r="C144" s="4" t="n"/>
      <c r="D144" s="4" t="n"/>
      <c r="E144" s="6" t="n"/>
      <c r="F144" s="4" t="n"/>
      <c r="G144" s="4" t="n"/>
      <c r="H144" s="4" t="n"/>
      <c r="I144" s="13">
        <f>IF($A144="","",IFERROR(INDEX(Floats,MATCH($B144,Branches,0)),0)+SUMIFS($E$3:$E144,$B$3:$B144,$B144,$C$3:$C144,'Settings'!$F$8)-SUMIFS($E$3:$E144,$B$3:$B144,$B144,$C$3:$C144,"&lt;&gt;"&amp;'Settings'!$F$8))</f>
        <v/>
      </c>
      <c r="J144" s="14">
        <f>IF($A144="","",DATE(YEAR($A144),MONTH($A144),1))</f>
        <v/>
      </c>
    </row>
    <row r="145">
      <c r="A145" s="12" t="n"/>
      <c r="B145" s="4" t="n"/>
      <c r="C145" s="4" t="n"/>
      <c r="D145" s="4" t="n"/>
      <c r="E145" s="6" t="n"/>
      <c r="F145" s="4" t="n"/>
      <c r="G145" s="4" t="n"/>
      <c r="H145" s="4" t="n"/>
      <c r="I145" s="13">
        <f>IF($A145="","",IFERROR(INDEX(Floats,MATCH($B145,Branches,0)),0)+SUMIFS($E$3:$E145,$B$3:$B145,$B145,$C$3:$C145,'Settings'!$F$8)-SUMIFS($E$3:$E145,$B$3:$B145,$B145,$C$3:$C145,"&lt;&gt;"&amp;'Settings'!$F$8))</f>
        <v/>
      </c>
      <c r="J145" s="14">
        <f>IF($A145="","",DATE(YEAR($A145),MONTH($A145),1))</f>
        <v/>
      </c>
    </row>
    <row r="146">
      <c r="A146" s="12" t="n"/>
      <c r="B146" s="4" t="n"/>
      <c r="C146" s="4" t="n"/>
      <c r="D146" s="4" t="n"/>
      <c r="E146" s="6" t="n"/>
      <c r="F146" s="4" t="n"/>
      <c r="G146" s="4" t="n"/>
      <c r="H146" s="4" t="n"/>
      <c r="I146" s="13">
        <f>IF($A146="","",IFERROR(INDEX(Floats,MATCH($B146,Branches,0)),0)+SUMIFS($E$3:$E146,$B$3:$B146,$B146,$C$3:$C146,'Settings'!$F$8)-SUMIFS($E$3:$E146,$B$3:$B146,$B146,$C$3:$C146,"&lt;&gt;"&amp;'Settings'!$F$8))</f>
        <v/>
      </c>
      <c r="J146" s="14">
        <f>IF($A146="","",DATE(YEAR($A146),MONTH($A146),1))</f>
        <v/>
      </c>
    </row>
    <row r="147">
      <c r="A147" s="12" t="n"/>
      <c r="B147" s="4" t="n"/>
      <c r="C147" s="4" t="n"/>
      <c r="D147" s="4" t="n"/>
      <c r="E147" s="6" t="n"/>
      <c r="F147" s="4" t="n"/>
      <c r="G147" s="4" t="n"/>
      <c r="H147" s="4" t="n"/>
      <c r="I147" s="13">
        <f>IF($A147="","",IFERROR(INDEX(Floats,MATCH($B147,Branches,0)),0)+SUMIFS($E$3:$E147,$B$3:$B147,$B147,$C$3:$C147,'Settings'!$F$8)-SUMIFS($E$3:$E147,$B$3:$B147,$B147,$C$3:$C147,"&lt;&gt;"&amp;'Settings'!$F$8))</f>
        <v/>
      </c>
      <c r="J147" s="14">
        <f>IF($A147="","",DATE(YEAR($A147),MONTH($A147),1))</f>
        <v/>
      </c>
    </row>
    <row r="148">
      <c r="A148" s="12" t="n"/>
      <c r="B148" s="4" t="n"/>
      <c r="C148" s="4" t="n"/>
      <c r="D148" s="4" t="n"/>
      <c r="E148" s="6" t="n"/>
      <c r="F148" s="4" t="n"/>
      <c r="G148" s="4" t="n"/>
      <c r="H148" s="4" t="n"/>
      <c r="I148" s="13">
        <f>IF($A148="","",IFERROR(INDEX(Floats,MATCH($B148,Branches,0)),0)+SUMIFS($E$3:$E148,$B$3:$B148,$B148,$C$3:$C148,'Settings'!$F$8)-SUMIFS($E$3:$E148,$B$3:$B148,$B148,$C$3:$C148,"&lt;&gt;"&amp;'Settings'!$F$8))</f>
        <v/>
      </c>
      <c r="J148" s="14">
        <f>IF($A148="","",DATE(YEAR($A148),MONTH($A148),1))</f>
        <v/>
      </c>
    </row>
    <row r="149">
      <c r="A149" s="12" t="n"/>
      <c r="B149" s="4" t="n"/>
      <c r="C149" s="4" t="n"/>
      <c r="D149" s="4" t="n"/>
      <c r="E149" s="6" t="n"/>
      <c r="F149" s="4" t="n"/>
      <c r="G149" s="4" t="n"/>
      <c r="H149" s="4" t="n"/>
      <c r="I149" s="13">
        <f>IF($A149="","",IFERROR(INDEX(Floats,MATCH($B149,Branches,0)),0)+SUMIFS($E$3:$E149,$B$3:$B149,$B149,$C$3:$C149,'Settings'!$F$8)-SUMIFS($E$3:$E149,$B$3:$B149,$B149,$C$3:$C149,"&lt;&gt;"&amp;'Settings'!$F$8))</f>
        <v/>
      </c>
      <c r="J149" s="14">
        <f>IF($A149="","",DATE(YEAR($A149),MONTH($A149),1))</f>
        <v/>
      </c>
    </row>
    <row r="150">
      <c r="A150" s="12" t="n"/>
      <c r="B150" s="4" t="n"/>
      <c r="C150" s="4" t="n"/>
      <c r="D150" s="4" t="n"/>
      <c r="E150" s="6" t="n"/>
      <c r="F150" s="4" t="n"/>
      <c r="G150" s="4" t="n"/>
      <c r="H150" s="4" t="n"/>
      <c r="I150" s="13">
        <f>IF($A150="","",IFERROR(INDEX(Floats,MATCH($B150,Branches,0)),0)+SUMIFS($E$3:$E150,$B$3:$B150,$B150,$C$3:$C150,'Settings'!$F$8)-SUMIFS($E$3:$E150,$B$3:$B150,$B150,$C$3:$C150,"&lt;&gt;"&amp;'Settings'!$F$8))</f>
        <v/>
      </c>
      <c r="J150" s="14">
        <f>IF($A150="","",DATE(YEAR($A150),MONTH($A150),1))</f>
        <v/>
      </c>
    </row>
    <row r="151">
      <c r="A151" s="12" t="n"/>
      <c r="B151" s="4" t="n"/>
      <c r="C151" s="4" t="n"/>
      <c r="D151" s="4" t="n"/>
      <c r="E151" s="6" t="n"/>
      <c r="F151" s="4" t="n"/>
      <c r="G151" s="4" t="n"/>
      <c r="H151" s="4" t="n"/>
      <c r="I151" s="13">
        <f>IF($A151="","",IFERROR(INDEX(Floats,MATCH($B151,Branches,0)),0)+SUMIFS($E$3:$E151,$B$3:$B151,$B151,$C$3:$C151,'Settings'!$F$8)-SUMIFS($E$3:$E151,$B$3:$B151,$B151,$C$3:$C151,"&lt;&gt;"&amp;'Settings'!$F$8))</f>
        <v/>
      </c>
      <c r="J151" s="14">
        <f>IF($A151="","",DATE(YEAR($A151),MONTH($A151),1))</f>
        <v/>
      </c>
    </row>
    <row r="152">
      <c r="A152" s="12" t="n"/>
      <c r="B152" s="4" t="n"/>
      <c r="C152" s="4" t="n"/>
      <c r="D152" s="4" t="n"/>
      <c r="E152" s="6" t="n"/>
      <c r="F152" s="4" t="n"/>
      <c r="G152" s="4" t="n"/>
      <c r="H152" s="4" t="n"/>
      <c r="I152" s="13">
        <f>IF($A152="","",IFERROR(INDEX(Floats,MATCH($B152,Branches,0)),0)+SUMIFS($E$3:$E152,$B$3:$B152,$B152,$C$3:$C152,'Settings'!$F$8)-SUMIFS($E$3:$E152,$B$3:$B152,$B152,$C$3:$C152,"&lt;&gt;"&amp;'Settings'!$F$8))</f>
        <v/>
      </c>
      <c r="J152" s="14">
        <f>IF($A152="","",DATE(YEAR($A152),MONTH($A152),1))</f>
        <v/>
      </c>
    </row>
    <row r="153">
      <c r="A153" s="12" t="n"/>
      <c r="B153" s="4" t="n"/>
      <c r="C153" s="4" t="n"/>
      <c r="D153" s="4" t="n"/>
      <c r="E153" s="6" t="n"/>
      <c r="F153" s="4" t="n"/>
      <c r="G153" s="4" t="n"/>
      <c r="H153" s="4" t="n"/>
      <c r="I153" s="13">
        <f>IF($A153="","",IFERROR(INDEX(Floats,MATCH($B153,Branches,0)),0)+SUMIFS($E$3:$E153,$B$3:$B153,$B153,$C$3:$C153,'Settings'!$F$8)-SUMIFS($E$3:$E153,$B$3:$B153,$B153,$C$3:$C153,"&lt;&gt;"&amp;'Settings'!$F$8))</f>
        <v/>
      </c>
      <c r="J153" s="14">
        <f>IF($A153="","",DATE(YEAR($A153),MONTH($A153),1))</f>
        <v/>
      </c>
    </row>
    <row r="154">
      <c r="A154" s="12" t="n"/>
      <c r="B154" s="4" t="n"/>
      <c r="C154" s="4" t="n"/>
      <c r="D154" s="4" t="n"/>
      <c r="E154" s="6" t="n"/>
      <c r="F154" s="4" t="n"/>
      <c r="G154" s="4" t="n"/>
      <c r="H154" s="4" t="n"/>
      <c r="I154" s="13">
        <f>IF($A154="","",IFERROR(INDEX(Floats,MATCH($B154,Branches,0)),0)+SUMIFS($E$3:$E154,$B$3:$B154,$B154,$C$3:$C154,'Settings'!$F$8)-SUMIFS($E$3:$E154,$B$3:$B154,$B154,$C$3:$C154,"&lt;&gt;"&amp;'Settings'!$F$8))</f>
        <v/>
      </c>
      <c r="J154" s="14">
        <f>IF($A154="","",DATE(YEAR($A154),MONTH($A154),1))</f>
        <v/>
      </c>
    </row>
    <row r="155">
      <c r="A155" s="12" t="n"/>
      <c r="B155" s="4" t="n"/>
      <c r="C155" s="4" t="n"/>
      <c r="D155" s="4" t="n"/>
      <c r="E155" s="6" t="n"/>
      <c r="F155" s="4" t="n"/>
      <c r="G155" s="4" t="n"/>
      <c r="H155" s="4" t="n"/>
      <c r="I155" s="13">
        <f>IF($A155="","",IFERROR(INDEX(Floats,MATCH($B155,Branches,0)),0)+SUMIFS($E$3:$E155,$B$3:$B155,$B155,$C$3:$C155,'Settings'!$F$8)-SUMIFS($E$3:$E155,$B$3:$B155,$B155,$C$3:$C155,"&lt;&gt;"&amp;'Settings'!$F$8))</f>
        <v/>
      </c>
      <c r="J155" s="14">
        <f>IF($A155="","",DATE(YEAR($A155),MONTH($A155),1))</f>
        <v/>
      </c>
    </row>
    <row r="156">
      <c r="A156" s="12" t="n"/>
      <c r="B156" s="4" t="n"/>
      <c r="C156" s="4" t="n"/>
      <c r="D156" s="4" t="n"/>
      <c r="E156" s="6" t="n"/>
      <c r="F156" s="4" t="n"/>
      <c r="G156" s="4" t="n"/>
      <c r="H156" s="4" t="n"/>
      <c r="I156" s="13">
        <f>IF($A156="","",IFERROR(INDEX(Floats,MATCH($B156,Branches,0)),0)+SUMIFS($E$3:$E156,$B$3:$B156,$B156,$C$3:$C156,'Settings'!$F$8)-SUMIFS($E$3:$E156,$B$3:$B156,$B156,$C$3:$C156,"&lt;&gt;"&amp;'Settings'!$F$8))</f>
        <v/>
      </c>
      <c r="J156" s="14">
        <f>IF($A156="","",DATE(YEAR($A156),MONTH($A156),1))</f>
        <v/>
      </c>
    </row>
    <row r="157">
      <c r="A157" s="12" t="n"/>
      <c r="B157" s="4" t="n"/>
      <c r="C157" s="4" t="n"/>
      <c r="D157" s="4" t="n"/>
      <c r="E157" s="6" t="n"/>
      <c r="F157" s="4" t="n"/>
      <c r="G157" s="4" t="n"/>
      <c r="H157" s="4" t="n"/>
      <c r="I157" s="13">
        <f>IF($A157="","",IFERROR(INDEX(Floats,MATCH($B157,Branches,0)),0)+SUMIFS($E$3:$E157,$B$3:$B157,$B157,$C$3:$C157,'Settings'!$F$8)-SUMIFS($E$3:$E157,$B$3:$B157,$B157,$C$3:$C157,"&lt;&gt;"&amp;'Settings'!$F$8))</f>
        <v/>
      </c>
      <c r="J157" s="14">
        <f>IF($A157="","",DATE(YEAR($A157),MONTH($A157),1))</f>
        <v/>
      </c>
    </row>
    <row r="158">
      <c r="A158" s="12" t="n"/>
      <c r="B158" s="4" t="n"/>
      <c r="C158" s="4" t="n"/>
      <c r="D158" s="4" t="n"/>
      <c r="E158" s="6" t="n"/>
      <c r="F158" s="4" t="n"/>
      <c r="G158" s="4" t="n"/>
      <c r="H158" s="4" t="n"/>
      <c r="I158" s="13">
        <f>IF($A158="","",IFERROR(INDEX(Floats,MATCH($B158,Branches,0)),0)+SUMIFS($E$3:$E158,$B$3:$B158,$B158,$C$3:$C158,'Settings'!$F$8)-SUMIFS($E$3:$E158,$B$3:$B158,$B158,$C$3:$C158,"&lt;&gt;"&amp;'Settings'!$F$8))</f>
        <v/>
      </c>
      <c r="J158" s="14">
        <f>IF($A158="","",DATE(YEAR($A158),MONTH($A158),1))</f>
        <v/>
      </c>
    </row>
    <row r="159">
      <c r="A159" s="12" t="n"/>
      <c r="B159" s="4" t="n"/>
      <c r="C159" s="4" t="n"/>
      <c r="D159" s="4" t="n"/>
      <c r="E159" s="6" t="n"/>
      <c r="F159" s="4" t="n"/>
      <c r="G159" s="4" t="n"/>
      <c r="H159" s="4" t="n"/>
      <c r="I159" s="13">
        <f>IF($A159="","",IFERROR(INDEX(Floats,MATCH($B159,Branches,0)),0)+SUMIFS($E$3:$E159,$B$3:$B159,$B159,$C$3:$C159,'Settings'!$F$8)-SUMIFS($E$3:$E159,$B$3:$B159,$B159,$C$3:$C159,"&lt;&gt;"&amp;'Settings'!$F$8))</f>
        <v/>
      </c>
      <c r="J159" s="14">
        <f>IF($A159="","",DATE(YEAR($A159),MONTH($A159),1))</f>
        <v/>
      </c>
    </row>
    <row r="160">
      <c r="A160" s="12" t="n"/>
      <c r="B160" s="4" t="n"/>
      <c r="C160" s="4" t="n"/>
      <c r="D160" s="4" t="n"/>
      <c r="E160" s="6" t="n"/>
      <c r="F160" s="4" t="n"/>
      <c r="G160" s="4" t="n"/>
      <c r="H160" s="4" t="n"/>
      <c r="I160" s="13">
        <f>IF($A160="","",IFERROR(INDEX(Floats,MATCH($B160,Branches,0)),0)+SUMIFS($E$3:$E160,$B$3:$B160,$B160,$C$3:$C160,'Settings'!$F$8)-SUMIFS($E$3:$E160,$B$3:$B160,$B160,$C$3:$C160,"&lt;&gt;"&amp;'Settings'!$F$8))</f>
        <v/>
      </c>
      <c r="J160" s="14">
        <f>IF($A160="","",DATE(YEAR($A160),MONTH($A160),1))</f>
        <v/>
      </c>
    </row>
    <row r="161">
      <c r="A161" s="12" t="n"/>
      <c r="B161" s="4" t="n"/>
      <c r="C161" s="4" t="n"/>
      <c r="D161" s="4" t="n"/>
      <c r="E161" s="6" t="n"/>
      <c r="F161" s="4" t="n"/>
      <c r="G161" s="4" t="n"/>
      <c r="H161" s="4" t="n"/>
      <c r="I161" s="13">
        <f>IF($A161="","",IFERROR(INDEX(Floats,MATCH($B161,Branches,0)),0)+SUMIFS($E$3:$E161,$B$3:$B161,$B161,$C$3:$C161,'Settings'!$F$8)-SUMIFS($E$3:$E161,$B$3:$B161,$B161,$C$3:$C161,"&lt;&gt;"&amp;'Settings'!$F$8))</f>
        <v/>
      </c>
      <c r="J161" s="14">
        <f>IF($A161="","",DATE(YEAR($A161),MONTH($A161),1))</f>
        <v/>
      </c>
    </row>
    <row r="162">
      <c r="A162" s="12" t="n"/>
      <c r="B162" s="4" t="n"/>
      <c r="C162" s="4" t="n"/>
      <c r="D162" s="4" t="n"/>
      <c r="E162" s="6" t="n"/>
      <c r="F162" s="4" t="n"/>
      <c r="G162" s="4" t="n"/>
      <c r="H162" s="4" t="n"/>
      <c r="I162" s="13">
        <f>IF($A162="","",IFERROR(INDEX(Floats,MATCH($B162,Branches,0)),0)+SUMIFS($E$3:$E162,$B$3:$B162,$B162,$C$3:$C162,'Settings'!$F$8)-SUMIFS($E$3:$E162,$B$3:$B162,$B162,$C$3:$C162,"&lt;&gt;"&amp;'Settings'!$F$8))</f>
        <v/>
      </c>
      <c r="J162" s="14">
        <f>IF($A162="","",DATE(YEAR($A162),MONTH($A162),1))</f>
        <v/>
      </c>
    </row>
    <row r="163">
      <c r="A163" s="12" t="n"/>
      <c r="B163" s="4" t="n"/>
      <c r="C163" s="4" t="n"/>
      <c r="D163" s="4" t="n"/>
      <c r="E163" s="6" t="n"/>
      <c r="F163" s="4" t="n"/>
      <c r="G163" s="4" t="n"/>
      <c r="H163" s="4" t="n"/>
      <c r="I163" s="13">
        <f>IF($A163="","",IFERROR(INDEX(Floats,MATCH($B163,Branches,0)),0)+SUMIFS($E$3:$E163,$B$3:$B163,$B163,$C$3:$C163,'Settings'!$F$8)-SUMIFS($E$3:$E163,$B$3:$B163,$B163,$C$3:$C163,"&lt;&gt;"&amp;'Settings'!$F$8))</f>
        <v/>
      </c>
      <c r="J163" s="14">
        <f>IF($A163="","",DATE(YEAR($A163),MONTH($A163),1))</f>
        <v/>
      </c>
    </row>
    <row r="164">
      <c r="A164" s="12" t="n"/>
      <c r="B164" s="4" t="n"/>
      <c r="C164" s="4" t="n"/>
      <c r="D164" s="4" t="n"/>
      <c r="E164" s="6" t="n"/>
      <c r="F164" s="4" t="n"/>
      <c r="G164" s="4" t="n"/>
      <c r="H164" s="4" t="n"/>
      <c r="I164" s="13">
        <f>IF($A164="","",IFERROR(INDEX(Floats,MATCH($B164,Branches,0)),0)+SUMIFS($E$3:$E164,$B$3:$B164,$B164,$C$3:$C164,'Settings'!$F$8)-SUMIFS($E$3:$E164,$B$3:$B164,$B164,$C$3:$C164,"&lt;&gt;"&amp;'Settings'!$F$8))</f>
        <v/>
      </c>
      <c r="J164" s="14">
        <f>IF($A164="","",DATE(YEAR($A164),MONTH($A164),1))</f>
        <v/>
      </c>
    </row>
    <row r="165">
      <c r="A165" s="12" t="n"/>
      <c r="B165" s="4" t="n"/>
      <c r="C165" s="4" t="n"/>
      <c r="D165" s="4" t="n"/>
      <c r="E165" s="6" t="n"/>
      <c r="F165" s="4" t="n"/>
      <c r="G165" s="4" t="n"/>
      <c r="H165" s="4" t="n"/>
      <c r="I165" s="13">
        <f>IF($A165="","",IFERROR(INDEX(Floats,MATCH($B165,Branches,0)),0)+SUMIFS($E$3:$E165,$B$3:$B165,$B165,$C$3:$C165,'Settings'!$F$8)-SUMIFS($E$3:$E165,$B$3:$B165,$B165,$C$3:$C165,"&lt;&gt;"&amp;'Settings'!$F$8))</f>
        <v/>
      </c>
      <c r="J165" s="14">
        <f>IF($A165="","",DATE(YEAR($A165),MONTH($A165),1))</f>
        <v/>
      </c>
    </row>
    <row r="166">
      <c r="A166" s="12" t="n"/>
      <c r="B166" s="4" t="n"/>
      <c r="C166" s="4" t="n"/>
      <c r="D166" s="4" t="n"/>
      <c r="E166" s="6" t="n"/>
      <c r="F166" s="4" t="n"/>
      <c r="G166" s="4" t="n"/>
      <c r="H166" s="4" t="n"/>
      <c r="I166" s="13">
        <f>IF($A166="","",IFERROR(INDEX(Floats,MATCH($B166,Branches,0)),0)+SUMIFS($E$3:$E166,$B$3:$B166,$B166,$C$3:$C166,'Settings'!$F$8)-SUMIFS($E$3:$E166,$B$3:$B166,$B166,$C$3:$C166,"&lt;&gt;"&amp;'Settings'!$F$8))</f>
        <v/>
      </c>
      <c r="J166" s="14">
        <f>IF($A166="","",DATE(YEAR($A166),MONTH($A166),1))</f>
        <v/>
      </c>
    </row>
    <row r="167">
      <c r="A167" s="12" t="n"/>
      <c r="B167" s="4" t="n"/>
      <c r="C167" s="4" t="n"/>
      <c r="D167" s="4" t="n"/>
      <c r="E167" s="6" t="n"/>
      <c r="F167" s="4" t="n"/>
      <c r="G167" s="4" t="n"/>
      <c r="H167" s="4" t="n"/>
      <c r="I167" s="13">
        <f>IF($A167="","",IFERROR(INDEX(Floats,MATCH($B167,Branches,0)),0)+SUMIFS($E$3:$E167,$B$3:$B167,$B167,$C$3:$C167,'Settings'!$F$8)-SUMIFS($E$3:$E167,$B$3:$B167,$B167,$C$3:$C167,"&lt;&gt;"&amp;'Settings'!$F$8))</f>
        <v/>
      </c>
      <c r="J167" s="14">
        <f>IF($A167="","",DATE(YEAR($A167),MONTH($A167),1))</f>
        <v/>
      </c>
    </row>
    <row r="168">
      <c r="A168" s="12" t="n"/>
      <c r="B168" s="4" t="n"/>
      <c r="C168" s="4" t="n"/>
      <c r="D168" s="4" t="n"/>
      <c r="E168" s="6" t="n"/>
      <c r="F168" s="4" t="n"/>
      <c r="G168" s="4" t="n"/>
      <c r="H168" s="4" t="n"/>
      <c r="I168" s="13">
        <f>IF($A168="","",IFERROR(INDEX(Floats,MATCH($B168,Branches,0)),0)+SUMIFS($E$3:$E168,$B$3:$B168,$B168,$C$3:$C168,'Settings'!$F$8)-SUMIFS($E$3:$E168,$B$3:$B168,$B168,$C$3:$C168,"&lt;&gt;"&amp;'Settings'!$F$8))</f>
        <v/>
      </c>
      <c r="J168" s="14">
        <f>IF($A168="","",DATE(YEAR($A168),MONTH($A168),1))</f>
        <v/>
      </c>
    </row>
    <row r="169">
      <c r="A169" s="12" t="n"/>
      <c r="B169" s="4" t="n"/>
      <c r="C169" s="4" t="n"/>
      <c r="D169" s="4" t="n"/>
      <c r="E169" s="6" t="n"/>
      <c r="F169" s="4" t="n"/>
      <c r="G169" s="4" t="n"/>
      <c r="H169" s="4" t="n"/>
      <c r="I169" s="13">
        <f>IF($A169="","",IFERROR(INDEX(Floats,MATCH($B169,Branches,0)),0)+SUMIFS($E$3:$E169,$B$3:$B169,$B169,$C$3:$C169,'Settings'!$F$8)-SUMIFS($E$3:$E169,$B$3:$B169,$B169,$C$3:$C169,"&lt;&gt;"&amp;'Settings'!$F$8))</f>
        <v/>
      </c>
      <c r="J169" s="14">
        <f>IF($A169="","",DATE(YEAR($A169),MONTH($A169),1))</f>
        <v/>
      </c>
    </row>
    <row r="170">
      <c r="A170" s="12" t="n"/>
      <c r="B170" s="4" t="n"/>
      <c r="C170" s="4" t="n"/>
      <c r="D170" s="4" t="n"/>
      <c r="E170" s="6" t="n"/>
      <c r="F170" s="4" t="n"/>
      <c r="G170" s="4" t="n"/>
      <c r="H170" s="4" t="n"/>
      <c r="I170" s="13">
        <f>IF($A170="","",IFERROR(INDEX(Floats,MATCH($B170,Branches,0)),0)+SUMIFS($E$3:$E170,$B$3:$B170,$B170,$C$3:$C170,'Settings'!$F$8)-SUMIFS($E$3:$E170,$B$3:$B170,$B170,$C$3:$C170,"&lt;&gt;"&amp;'Settings'!$F$8))</f>
        <v/>
      </c>
      <c r="J170" s="14">
        <f>IF($A170="","",DATE(YEAR($A170),MONTH($A170),1))</f>
        <v/>
      </c>
    </row>
    <row r="171">
      <c r="A171" s="12" t="n"/>
      <c r="B171" s="4" t="n"/>
      <c r="C171" s="4" t="n"/>
      <c r="D171" s="4" t="n"/>
      <c r="E171" s="6" t="n"/>
      <c r="F171" s="4" t="n"/>
      <c r="G171" s="4" t="n"/>
      <c r="H171" s="4" t="n"/>
      <c r="I171" s="13">
        <f>IF($A171="","",IFERROR(INDEX(Floats,MATCH($B171,Branches,0)),0)+SUMIFS($E$3:$E171,$B$3:$B171,$B171,$C$3:$C171,'Settings'!$F$8)-SUMIFS($E$3:$E171,$B$3:$B171,$B171,$C$3:$C171,"&lt;&gt;"&amp;'Settings'!$F$8))</f>
        <v/>
      </c>
      <c r="J171" s="14">
        <f>IF($A171="","",DATE(YEAR($A171),MONTH($A171),1))</f>
        <v/>
      </c>
    </row>
    <row r="172">
      <c r="A172" s="12" t="n"/>
      <c r="B172" s="4" t="n"/>
      <c r="C172" s="4" t="n"/>
      <c r="D172" s="4" t="n"/>
      <c r="E172" s="6" t="n"/>
      <c r="F172" s="4" t="n"/>
      <c r="G172" s="4" t="n"/>
      <c r="H172" s="4" t="n"/>
      <c r="I172" s="13">
        <f>IF($A172="","",IFERROR(INDEX(Floats,MATCH($B172,Branches,0)),0)+SUMIFS($E$3:$E172,$B$3:$B172,$B172,$C$3:$C172,'Settings'!$F$8)-SUMIFS($E$3:$E172,$B$3:$B172,$B172,$C$3:$C172,"&lt;&gt;"&amp;'Settings'!$F$8))</f>
        <v/>
      </c>
      <c r="J172" s="14">
        <f>IF($A172="","",DATE(YEAR($A172),MONTH($A172),1))</f>
        <v/>
      </c>
    </row>
    <row r="173">
      <c r="A173" s="12" t="n"/>
      <c r="B173" s="4" t="n"/>
      <c r="C173" s="4" t="n"/>
      <c r="D173" s="4" t="n"/>
      <c r="E173" s="6" t="n"/>
      <c r="F173" s="4" t="n"/>
      <c r="G173" s="4" t="n"/>
      <c r="H173" s="4" t="n"/>
      <c r="I173" s="13">
        <f>IF($A173="","",IFERROR(INDEX(Floats,MATCH($B173,Branches,0)),0)+SUMIFS($E$3:$E173,$B$3:$B173,$B173,$C$3:$C173,'Settings'!$F$8)-SUMIFS($E$3:$E173,$B$3:$B173,$B173,$C$3:$C173,"&lt;&gt;"&amp;'Settings'!$F$8))</f>
        <v/>
      </c>
      <c r="J173" s="14">
        <f>IF($A173="","",DATE(YEAR($A173),MONTH($A173),1))</f>
        <v/>
      </c>
    </row>
    <row r="174">
      <c r="A174" s="12" t="n"/>
      <c r="B174" s="4" t="n"/>
      <c r="C174" s="4" t="n"/>
      <c r="D174" s="4" t="n"/>
      <c r="E174" s="6" t="n"/>
      <c r="F174" s="4" t="n"/>
      <c r="G174" s="4" t="n"/>
      <c r="H174" s="4" t="n"/>
      <c r="I174" s="13">
        <f>IF($A174="","",IFERROR(INDEX(Floats,MATCH($B174,Branches,0)),0)+SUMIFS($E$3:$E174,$B$3:$B174,$B174,$C$3:$C174,'Settings'!$F$8)-SUMIFS($E$3:$E174,$B$3:$B174,$B174,$C$3:$C174,"&lt;&gt;"&amp;'Settings'!$F$8))</f>
        <v/>
      </c>
      <c r="J174" s="14">
        <f>IF($A174="","",DATE(YEAR($A174),MONTH($A174),1))</f>
        <v/>
      </c>
    </row>
    <row r="175">
      <c r="A175" s="12" t="n"/>
      <c r="B175" s="4" t="n"/>
      <c r="C175" s="4" t="n"/>
      <c r="D175" s="4" t="n"/>
      <c r="E175" s="6" t="n"/>
      <c r="F175" s="4" t="n"/>
      <c r="G175" s="4" t="n"/>
      <c r="H175" s="4" t="n"/>
      <c r="I175" s="13">
        <f>IF($A175="","",IFERROR(INDEX(Floats,MATCH($B175,Branches,0)),0)+SUMIFS($E$3:$E175,$B$3:$B175,$B175,$C$3:$C175,'Settings'!$F$8)-SUMIFS($E$3:$E175,$B$3:$B175,$B175,$C$3:$C175,"&lt;&gt;"&amp;'Settings'!$F$8))</f>
        <v/>
      </c>
      <c r="J175" s="14">
        <f>IF($A175="","",DATE(YEAR($A175),MONTH($A175),1))</f>
        <v/>
      </c>
    </row>
    <row r="176">
      <c r="A176" s="12" t="n"/>
      <c r="B176" s="4" t="n"/>
      <c r="C176" s="4" t="n"/>
      <c r="D176" s="4" t="n"/>
      <c r="E176" s="6" t="n"/>
      <c r="F176" s="4" t="n"/>
      <c r="G176" s="4" t="n"/>
      <c r="H176" s="4" t="n"/>
      <c r="I176" s="13">
        <f>IF($A176="","",IFERROR(INDEX(Floats,MATCH($B176,Branches,0)),0)+SUMIFS($E$3:$E176,$B$3:$B176,$B176,$C$3:$C176,'Settings'!$F$8)-SUMIFS($E$3:$E176,$B$3:$B176,$B176,$C$3:$C176,"&lt;&gt;"&amp;'Settings'!$F$8))</f>
        <v/>
      </c>
      <c r="J176" s="14">
        <f>IF($A176="","",DATE(YEAR($A176),MONTH($A176),1))</f>
        <v/>
      </c>
    </row>
    <row r="177">
      <c r="A177" s="12" t="n"/>
      <c r="B177" s="4" t="n"/>
      <c r="C177" s="4" t="n"/>
      <c r="D177" s="4" t="n"/>
      <c r="E177" s="6" t="n"/>
      <c r="F177" s="4" t="n"/>
      <c r="G177" s="4" t="n"/>
      <c r="H177" s="4" t="n"/>
      <c r="I177" s="13">
        <f>IF($A177="","",IFERROR(INDEX(Floats,MATCH($B177,Branches,0)),0)+SUMIFS($E$3:$E177,$B$3:$B177,$B177,$C$3:$C177,'Settings'!$F$8)-SUMIFS($E$3:$E177,$B$3:$B177,$B177,$C$3:$C177,"&lt;&gt;"&amp;'Settings'!$F$8))</f>
        <v/>
      </c>
      <c r="J177" s="14">
        <f>IF($A177="","",DATE(YEAR($A177),MONTH($A177),1))</f>
        <v/>
      </c>
    </row>
    <row r="178">
      <c r="A178" s="12" t="n"/>
      <c r="B178" s="4" t="n"/>
      <c r="C178" s="4" t="n"/>
      <c r="D178" s="4" t="n"/>
      <c r="E178" s="6" t="n"/>
      <c r="F178" s="4" t="n"/>
      <c r="G178" s="4" t="n"/>
      <c r="H178" s="4" t="n"/>
      <c r="I178" s="13">
        <f>IF($A178="","",IFERROR(INDEX(Floats,MATCH($B178,Branches,0)),0)+SUMIFS($E$3:$E178,$B$3:$B178,$B178,$C$3:$C178,'Settings'!$F$8)-SUMIFS($E$3:$E178,$B$3:$B178,$B178,$C$3:$C178,"&lt;&gt;"&amp;'Settings'!$F$8))</f>
        <v/>
      </c>
      <c r="J178" s="14">
        <f>IF($A178="","",DATE(YEAR($A178),MONTH($A178),1))</f>
        <v/>
      </c>
    </row>
    <row r="179">
      <c r="A179" s="12" t="n"/>
      <c r="B179" s="4" t="n"/>
      <c r="C179" s="4" t="n"/>
      <c r="D179" s="4" t="n"/>
      <c r="E179" s="6" t="n"/>
      <c r="F179" s="4" t="n"/>
      <c r="G179" s="4" t="n"/>
      <c r="H179" s="4" t="n"/>
      <c r="I179" s="13">
        <f>IF($A179="","",IFERROR(INDEX(Floats,MATCH($B179,Branches,0)),0)+SUMIFS($E$3:$E179,$B$3:$B179,$B179,$C$3:$C179,'Settings'!$F$8)-SUMIFS($E$3:$E179,$B$3:$B179,$B179,$C$3:$C179,"&lt;&gt;"&amp;'Settings'!$F$8))</f>
        <v/>
      </c>
      <c r="J179" s="14">
        <f>IF($A179="","",DATE(YEAR($A179),MONTH($A179),1))</f>
        <v/>
      </c>
    </row>
    <row r="180">
      <c r="A180" s="12" t="n"/>
      <c r="B180" s="4" t="n"/>
      <c r="C180" s="4" t="n"/>
      <c r="D180" s="4" t="n"/>
      <c r="E180" s="6" t="n"/>
      <c r="F180" s="4" t="n"/>
      <c r="G180" s="4" t="n"/>
      <c r="H180" s="4" t="n"/>
      <c r="I180" s="13">
        <f>IF($A180="","",IFERROR(INDEX(Floats,MATCH($B180,Branches,0)),0)+SUMIFS($E$3:$E180,$B$3:$B180,$B180,$C$3:$C180,'Settings'!$F$8)-SUMIFS($E$3:$E180,$B$3:$B180,$B180,$C$3:$C180,"&lt;&gt;"&amp;'Settings'!$F$8))</f>
        <v/>
      </c>
      <c r="J180" s="14">
        <f>IF($A180="","",DATE(YEAR($A180),MONTH($A180),1))</f>
        <v/>
      </c>
    </row>
    <row r="181">
      <c r="A181" s="12" t="n"/>
      <c r="B181" s="4" t="n"/>
      <c r="C181" s="4" t="n"/>
      <c r="D181" s="4" t="n"/>
      <c r="E181" s="6" t="n"/>
      <c r="F181" s="4" t="n"/>
      <c r="G181" s="4" t="n"/>
      <c r="H181" s="4" t="n"/>
      <c r="I181" s="13">
        <f>IF($A181="","",IFERROR(INDEX(Floats,MATCH($B181,Branches,0)),0)+SUMIFS($E$3:$E181,$B$3:$B181,$B181,$C$3:$C181,'Settings'!$F$8)-SUMIFS($E$3:$E181,$B$3:$B181,$B181,$C$3:$C181,"&lt;&gt;"&amp;'Settings'!$F$8))</f>
        <v/>
      </c>
      <c r="J181" s="14">
        <f>IF($A181="","",DATE(YEAR($A181),MONTH($A181),1))</f>
        <v/>
      </c>
    </row>
    <row r="182">
      <c r="A182" s="12" t="n"/>
      <c r="B182" s="4" t="n"/>
      <c r="C182" s="4" t="n"/>
      <c r="D182" s="4" t="n"/>
      <c r="E182" s="6" t="n"/>
      <c r="F182" s="4" t="n"/>
      <c r="G182" s="4" t="n"/>
      <c r="H182" s="4" t="n"/>
      <c r="I182" s="13">
        <f>IF($A182="","",IFERROR(INDEX(Floats,MATCH($B182,Branches,0)),0)+SUMIFS($E$3:$E182,$B$3:$B182,$B182,$C$3:$C182,'Settings'!$F$8)-SUMIFS($E$3:$E182,$B$3:$B182,$B182,$C$3:$C182,"&lt;&gt;"&amp;'Settings'!$F$8))</f>
        <v/>
      </c>
      <c r="J182" s="14">
        <f>IF($A182="","",DATE(YEAR($A182),MONTH($A182),1))</f>
        <v/>
      </c>
    </row>
    <row r="183">
      <c r="A183" s="12" t="n"/>
      <c r="B183" s="4" t="n"/>
      <c r="C183" s="4" t="n"/>
      <c r="D183" s="4" t="n"/>
      <c r="E183" s="6" t="n"/>
      <c r="F183" s="4" t="n"/>
      <c r="G183" s="4" t="n"/>
      <c r="H183" s="4" t="n"/>
      <c r="I183" s="13">
        <f>IF($A183="","",IFERROR(INDEX(Floats,MATCH($B183,Branches,0)),0)+SUMIFS($E$3:$E183,$B$3:$B183,$B183,$C$3:$C183,'Settings'!$F$8)-SUMIFS($E$3:$E183,$B$3:$B183,$B183,$C$3:$C183,"&lt;&gt;"&amp;'Settings'!$F$8))</f>
        <v/>
      </c>
      <c r="J183" s="14">
        <f>IF($A183="","",DATE(YEAR($A183),MONTH($A183),1))</f>
        <v/>
      </c>
    </row>
    <row r="184">
      <c r="A184" s="12" t="n"/>
      <c r="B184" s="4" t="n"/>
      <c r="C184" s="4" t="n"/>
      <c r="D184" s="4" t="n"/>
      <c r="E184" s="6" t="n"/>
      <c r="F184" s="4" t="n"/>
      <c r="G184" s="4" t="n"/>
      <c r="H184" s="4" t="n"/>
      <c r="I184" s="13">
        <f>IF($A184="","",IFERROR(INDEX(Floats,MATCH($B184,Branches,0)),0)+SUMIFS($E$3:$E184,$B$3:$B184,$B184,$C$3:$C184,'Settings'!$F$8)-SUMIFS($E$3:$E184,$B$3:$B184,$B184,$C$3:$C184,"&lt;&gt;"&amp;'Settings'!$F$8))</f>
        <v/>
      </c>
      <c r="J184" s="14">
        <f>IF($A184="","",DATE(YEAR($A184),MONTH($A184),1))</f>
        <v/>
      </c>
    </row>
    <row r="185">
      <c r="A185" s="12" t="n"/>
      <c r="B185" s="4" t="n"/>
      <c r="C185" s="4" t="n"/>
      <c r="D185" s="4" t="n"/>
      <c r="E185" s="6" t="n"/>
      <c r="F185" s="4" t="n"/>
      <c r="G185" s="4" t="n"/>
      <c r="H185" s="4" t="n"/>
      <c r="I185" s="13">
        <f>IF($A185="","",IFERROR(INDEX(Floats,MATCH($B185,Branches,0)),0)+SUMIFS($E$3:$E185,$B$3:$B185,$B185,$C$3:$C185,'Settings'!$F$8)-SUMIFS($E$3:$E185,$B$3:$B185,$B185,$C$3:$C185,"&lt;&gt;"&amp;'Settings'!$F$8))</f>
        <v/>
      </c>
      <c r="J185" s="14">
        <f>IF($A185="","",DATE(YEAR($A185),MONTH($A185),1))</f>
        <v/>
      </c>
    </row>
    <row r="186">
      <c r="A186" s="12" t="n"/>
      <c r="B186" s="4" t="n"/>
      <c r="C186" s="4" t="n"/>
      <c r="D186" s="4" t="n"/>
      <c r="E186" s="6" t="n"/>
      <c r="F186" s="4" t="n"/>
      <c r="G186" s="4" t="n"/>
      <c r="H186" s="4" t="n"/>
      <c r="I186" s="13">
        <f>IF($A186="","",IFERROR(INDEX(Floats,MATCH($B186,Branches,0)),0)+SUMIFS($E$3:$E186,$B$3:$B186,$B186,$C$3:$C186,'Settings'!$F$8)-SUMIFS($E$3:$E186,$B$3:$B186,$B186,$C$3:$C186,"&lt;&gt;"&amp;'Settings'!$F$8))</f>
        <v/>
      </c>
      <c r="J186" s="14">
        <f>IF($A186="","",DATE(YEAR($A186),MONTH($A186),1))</f>
        <v/>
      </c>
    </row>
    <row r="187">
      <c r="A187" s="12" t="n"/>
      <c r="B187" s="4" t="n"/>
      <c r="C187" s="4" t="n"/>
      <c r="D187" s="4" t="n"/>
      <c r="E187" s="6" t="n"/>
      <c r="F187" s="4" t="n"/>
      <c r="G187" s="4" t="n"/>
      <c r="H187" s="4" t="n"/>
      <c r="I187" s="13">
        <f>IF($A187="","",IFERROR(INDEX(Floats,MATCH($B187,Branches,0)),0)+SUMIFS($E$3:$E187,$B$3:$B187,$B187,$C$3:$C187,'Settings'!$F$8)-SUMIFS($E$3:$E187,$B$3:$B187,$B187,$C$3:$C187,"&lt;&gt;"&amp;'Settings'!$F$8))</f>
        <v/>
      </c>
      <c r="J187" s="14">
        <f>IF($A187="","",DATE(YEAR($A187),MONTH($A187),1))</f>
        <v/>
      </c>
    </row>
    <row r="188">
      <c r="A188" s="12" t="n"/>
      <c r="B188" s="4" t="n"/>
      <c r="C188" s="4" t="n"/>
      <c r="D188" s="4" t="n"/>
      <c r="E188" s="6" t="n"/>
      <c r="F188" s="4" t="n"/>
      <c r="G188" s="4" t="n"/>
      <c r="H188" s="4" t="n"/>
      <c r="I188" s="13">
        <f>IF($A188="","",IFERROR(INDEX(Floats,MATCH($B188,Branches,0)),0)+SUMIFS($E$3:$E188,$B$3:$B188,$B188,$C$3:$C188,'Settings'!$F$8)-SUMIFS($E$3:$E188,$B$3:$B188,$B188,$C$3:$C188,"&lt;&gt;"&amp;'Settings'!$F$8))</f>
        <v/>
      </c>
      <c r="J188" s="14">
        <f>IF($A188="","",DATE(YEAR($A188),MONTH($A188),1))</f>
        <v/>
      </c>
    </row>
    <row r="189">
      <c r="A189" s="12" t="n"/>
      <c r="B189" s="4" t="n"/>
      <c r="C189" s="4" t="n"/>
      <c r="D189" s="4" t="n"/>
      <c r="E189" s="6" t="n"/>
      <c r="F189" s="4" t="n"/>
      <c r="G189" s="4" t="n"/>
      <c r="H189" s="4" t="n"/>
      <c r="I189" s="13">
        <f>IF($A189="","",IFERROR(INDEX(Floats,MATCH($B189,Branches,0)),0)+SUMIFS($E$3:$E189,$B$3:$B189,$B189,$C$3:$C189,'Settings'!$F$8)-SUMIFS($E$3:$E189,$B$3:$B189,$B189,$C$3:$C189,"&lt;&gt;"&amp;'Settings'!$F$8))</f>
        <v/>
      </c>
      <c r="J189" s="14">
        <f>IF($A189="","",DATE(YEAR($A189),MONTH($A189),1))</f>
        <v/>
      </c>
    </row>
    <row r="190">
      <c r="A190" s="12" t="n"/>
      <c r="B190" s="4" t="n"/>
      <c r="C190" s="4" t="n"/>
      <c r="D190" s="4" t="n"/>
      <c r="E190" s="6" t="n"/>
      <c r="F190" s="4" t="n"/>
      <c r="G190" s="4" t="n"/>
      <c r="H190" s="4" t="n"/>
      <c r="I190" s="13">
        <f>IF($A190="","",IFERROR(INDEX(Floats,MATCH($B190,Branches,0)),0)+SUMIFS($E$3:$E190,$B$3:$B190,$B190,$C$3:$C190,'Settings'!$F$8)-SUMIFS($E$3:$E190,$B$3:$B190,$B190,$C$3:$C190,"&lt;&gt;"&amp;'Settings'!$F$8))</f>
        <v/>
      </c>
      <c r="J190" s="14">
        <f>IF($A190="","",DATE(YEAR($A190),MONTH($A190),1))</f>
        <v/>
      </c>
    </row>
    <row r="191">
      <c r="A191" s="12" t="n"/>
      <c r="B191" s="4" t="n"/>
      <c r="C191" s="4" t="n"/>
      <c r="D191" s="4" t="n"/>
      <c r="E191" s="6" t="n"/>
      <c r="F191" s="4" t="n"/>
      <c r="G191" s="4" t="n"/>
      <c r="H191" s="4" t="n"/>
      <c r="I191" s="13">
        <f>IF($A191="","",IFERROR(INDEX(Floats,MATCH($B191,Branches,0)),0)+SUMIFS($E$3:$E191,$B$3:$B191,$B191,$C$3:$C191,'Settings'!$F$8)-SUMIFS($E$3:$E191,$B$3:$B191,$B191,$C$3:$C191,"&lt;&gt;"&amp;'Settings'!$F$8))</f>
        <v/>
      </c>
      <c r="J191" s="14">
        <f>IF($A191="","",DATE(YEAR($A191),MONTH($A191),1))</f>
        <v/>
      </c>
    </row>
    <row r="192">
      <c r="A192" s="12" t="n"/>
      <c r="B192" s="4" t="n"/>
      <c r="C192" s="4" t="n"/>
      <c r="D192" s="4" t="n"/>
      <c r="E192" s="6" t="n"/>
      <c r="F192" s="4" t="n"/>
      <c r="G192" s="4" t="n"/>
      <c r="H192" s="4" t="n"/>
      <c r="I192" s="13">
        <f>IF($A192="","",IFERROR(INDEX(Floats,MATCH($B192,Branches,0)),0)+SUMIFS($E$3:$E192,$B$3:$B192,$B192,$C$3:$C192,'Settings'!$F$8)-SUMIFS($E$3:$E192,$B$3:$B192,$B192,$C$3:$C192,"&lt;&gt;"&amp;'Settings'!$F$8))</f>
        <v/>
      </c>
      <c r="J192" s="14">
        <f>IF($A192="","",DATE(YEAR($A192),MONTH($A192),1))</f>
        <v/>
      </c>
    </row>
    <row r="193">
      <c r="A193" s="12" t="n"/>
      <c r="B193" s="4" t="n"/>
      <c r="C193" s="4" t="n"/>
      <c r="D193" s="4" t="n"/>
      <c r="E193" s="6" t="n"/>
      <c r="F193" s="4" t="n"/>
      <c r="G193" s="4" t="n"/>
      <c r="H193" s="4" t="n"/>
      <c r="I193" s="13">
        <f>IF($A193="","",IFERROR(INDEX(Floats,MATCH($B193,Branches,0)),0)+SUMIFS($E$3:$E193,$B$3:$B193,$B193,$C$3:$C193,'Settings'!$F$8)-SUMIFS($E$3:$E193,$B$3:$B193,$B193,$C$3:$C193,"&lt;&gt;"&amp;'Settings'!$F$8))</f>
        <v/>
      </c>
      <c r="J193" s="14">
        <f>IF($A193="","",DATE(YEAR($A193),MONTH($A193),1))</f>
        <v/>
      </c>
    </row>
    <row r="194">
      <c r="A194" s="12" t="n"/>
      <c r="B194" s="4" t="n"/>
      <c r="C194" s="4" t="n"/>
      <c r="D194" s="4" t="n"/>
      <c r="E194" s="6" t="n"/>
      <c r="F194" s="4" t="n"/>
      <c r="G194" s="4" t="n"/>
      <c r="H194" s="4" t="n"/>
      <c r="I194" s="13">
        <f>IF($A194="","",IFERROR(INDEX(Floats,MATCH($B194,Branches,0)),0)+SUMIFS($E$3:$E194,$B$3:$B194,$B194,$C$3:$C194,'Settings'!$F$8)-SUMIFS($E$3:$E194,$B$3:$B194,$B194,$C$3:$C194,"&lt;&gt;"&amp;'Settings'!$F$8))</f>
        <v/>
      </c>
      <c r="J194" s="14">
        <f>IF($A194="","",DATE(YEAR($A194),MONTH($A194),1))</f>
        <v/>
      </c>
    </row>
    <row r="195">
      <c r="A195" s="12" t="n"/>
      <c r="B195" s="4" t="n"/>
      <c r="C195" s="4" t="n"/>
      <c r="D195" s="4" t="n"/>
      <c r="E195" s="6" t="n"/>
      <c r="F195" s="4" t="n"/>
      <c r="G195" s="4" t="n"/>
      <c r="H195" s="4" t="n"/>
      <c r="I195" s="13">
        <f>IF($A195="","",IFERROR(INDEX(Floats,MATCH($B195,Branches,0)),0)+SUMIFS($E$3:$E195,$B$3:$B195,$B195,$C$3:$C195,'Settings'!$F$8)-SUMIFS($E$3:$E195,$B$3:$B195,$B195,$C$3:$C195,"&lt;&gt;"&amp;'Settings'!$F$8))</f>
        <v/>
      </c>
      <c r="J195" s="14">
        <f>IF($A195="","",DATE(YEAR($A195),MONTH($A195),1))</f>
        <v/>
      </c>
    </row>
    <row r="196">
      <c r="A196" s="12" t="n"/>
      <c r="B196" s="4" t="n"/>
      <c r="C196" s="4" t="n"/>
      <c r="D196" s="4" t="n"/>
      <c r="E196" s="6" t="n"/>
      <c r="F196" s="4" t="n"/>
      <c r="G196" s="4" t="n"/>
      <c r="H196" s="4" t="n"/>
      <c r="I196" s="13">
        <f>IF($A196="","",IFERROR(INDEX(Floats,MATCH($B196,Branches,0)),0)+SUMIFS($E$3:$E196,$B$3:$B196,$B196,$C$3:$C196,'Settings'!$F$8)-SUMIFS($E$3:$E196,$B$3:$B196,$B196,$C$3:$C196,"&lt;&gt;"&amp;'Settings'!$F$8))</f>
        <v/>
      </c>
      <c r="J196" s="14">
        <f>IF($A196="","",DATE(YEAR($A196),MONTH($A196),1))</f>
        <v/>
      </c>
    </row>
    <row r="197">
      <c r="A197" s="12" t="n"/>
      <c r="B197" s="4" t="n"/>
      <c r="C197" s="4" t="n"/>
      <c r="D197" s="4" t="n"/>
      <c r="E197" s="6" t="n"/>
      <c r="F197" s="4" t="n"/>
      <c r="G197" s="4" t="n"/>
      <c r="H197" s="4" t="n"/>
      <c r="I197" s="13">
        <f>IF($A197="","",IFERROR(INDEX(Floats,MATCH($B197,Branches,0)),0)+SUMIFS($E$3:$E197,$B$3:$B197,$B197,$C$3:$C197,'Settings'!$F$8)-SUMIFS($E$3:$E197,$B$3:$B197,$B197,$C$3:$C197,"&lt;&gt;"&amp;'Settings'!$F$8))</f>
        <v/>
      </c>
      <c r="J197" s="14">
        <f>IF($A197="","",DATE(YEAR($A197),MONTH($A197),1))</f>
        <v/>
      </c>
    </row>
    <row r="198">
      <c r="A198" s="12" t="n"/>
      <c r="B198" s="4" t="n"/>
      <c r="C198" s="4" t="n"/>
      <c r="D198" s="4" t="n"/>
      <c r="E198" s="6" t="n"/>
      <c r="F198" s="4" t="n"/>
      <c r="G198" s="4" t="n"/>
      <c r="H198" s="4" t="n"/>
      <c r="I198" s="13">
        <f>IF($A198="","",IFERROR(INDEX(Floats,MATCH($B198,Branches,0)),0)+SUMIFS($E$3:$E198,$B$3:$B198,$B198,$C$3:$C198,'Settings'!$F$8)-SUMIFS($E$3:$E198,$B$3:$B198,$B198,$C$3:$C198,"&lt;&gt;"&amp;'Settings'!$F$8))</f>
        <v/>
      </c>
      <c r="J198" s="14">
        <f>IF($A198="","",DATE(YEAR($A198),MONTH($A198),1))</f>
        <v/>
      </c>
    </row>
    <row r="199">
      <c r="A199" s="12" t="n"/>
      <c r="B199" s="4" t="n"/>
      <c r="C199" s="4" t="n"/>
      <c r="D199" s="4" t="n"/>
      <c r="E199" s="6" t="n"/>
      <c r="F199" s="4" t="n"/>
      <c r="G199" s="4" t="n"/>
      <c r="H199" s="4" t="n"/>
      <c r="I199" s="13">
        <f>IF($A199="","",IFERROR(INDEX(Floats,MATCH($B199,Branches,0)),0)+SUMIFS($E$3:$E199,$B$3:$B199,$B199,$C$3:$C199,'Settings'!$F$8)-SUMIFS($E$3:$E199,$B$3:$B199,$B199,$C$3:$C199,"&lt;&gt;"&amp;'Settings'!$F$8))</f>
        <v/>
      </c>
      <c r="J199" s="14">
        <f>IF($A199="","",DATE(YEAR($A199),MONTH($A199),1))</f>
        <v/>
      </c>
    </row>
    <row r="200">
      <c r="A200" s="12" t="n"/>
      <c r="B200" s="4" t="n"/>
      <c r="C200" s="4" t="n"/>
      <c r="D200" s="4" t="n"/>
      <c r="E200" s="6" t="n"/>
      <c r="F200" s="4" t="n"/>
      <c r="G200" s="4" t="n"/>
      <c r="H200" s="4" t="n"/>
      <c r="I200" s="13">
        <f>IF($A200="","",IFERROR(INDEX(Floats,MATCH($B200,Branches,0)),0)+SUMIFS($E$3:$E200,$B$3:$B200,$B200,$C$3:$C200,'Settings'!$F$8)-SUMIFS($E$3:$E200,$B$3:$B200,$B200,$C$3:$C200,"&lt;&gt;"&amp;'Settings'!$F$8))</f>
        <v/>
      </c>
      <c r="J200" s="14">
        <f>IF($A200="","",DATE(YEAR($A200),MONTH($A200),1))</f>
        <v/>
      </c>
    </row>
    <row r="201">
      <c r="A201" s="12" t="n"/>
      <c r="B201" s="4" t="n"/>
      <c r="C201" s="4" t="n"/>
      <c r="D201" s="4" t="n"/>
      <c r="E201" s="6" t="n"/>
      <c r="F201" s="4" t="n"/>
      <c r="G201" s="4" t="n"/>
      <c r="H201" s="4" t="n"/>
      <c r="I201" s="13">
        <f>IF($A201="","",IFERROR(INDEX(Floats,MATCH($B201,Branches,0)),0)+SUMIFS($E$3:$E201,$B$3:$B201,$B201,$C$3:$C201,'Settings'!$F$8)-SUMIFS($E$3:$E201,$B$3:$B201,$B201,$C$3:$C201,"&lt;&gt;"&amp;'Settings'!$F$8))</f>
        <v/>
      </c>
      <c r="J201" s="14">
        <f>IF($A201="","",DATE(YEAR($A201),MONTH($A201),1))</f>
        <v/>
      </c>
    </row>
    <row r="202">
      <c r="A202" s="12" t="n"/>
      <c r="B202" s="4" t="n"/>
      <c r="C202" s="4" t="n"/>
      <c r="D202" s="4" t="n"/>
      <c r="E202" s="6" t="n"/>
      <c r="F202" s="4" t="n"/>
      <c r="G202" s="4" t="n"/>
      <c r="H202" s="4" t="n"/>
      <c r="I202" s="13">
        <f>IF($A202="","",IFERROR(INDEX(Floats,MATCH($B202,Branches,0)),0)+SUMIFS($E$3:$E202,$B$3:$B202,$B202,$C$3:$C202,'Settings'!$F$8)-SUMIFS($E$3:$E202,$B$3:$B202,$B202,$C$3:$C202,"&lt;&gt;"&amp;'Settings'!$F$8))</f>
        <v/>
      </c>
      <c r="J202" s="14">
        <f>IF($A202="","",DATE(YEAR($A202),MONTH($A202),1))</f>
        <v/>
      </c>
    </row>
    <row r="203">
      <c r="A203" s="12" t="n"/>
      <c r="B203" s="4" t="n"/>
      <c r="C203" s="4" t="n"/>
      <c r="D203" s="4" t="n"/>
      <c r="E203" s="6" t="n"/>
      <c r="F203" s="4" t="n"/>
      <c r="G203" s="4" t="n"/>
      <c r="H203" s="4" t="n"/>
      <c r="I203" s="13">
        <f>IF($A203="","",IFERROR(INDEX(Floats,MATCH($B203,Branches,0)),0)+SUMIFS($E$3:$E203,$B$3:$B203,$B203,$C$3:$C203,'Settings'!$F$8)-SUMIFS($E$3:$E203,$B$3:$B203,$B203,$C$3:$C203,"&lt;&gt;"&amp;'Settings'!$F$8))</f>
        <v/>
      </c>
      <c r="J203" s="14">
        <f>IF($A203="","",DATE(YEAR($A203),MONTH($A203),1))</f>
        <v/>
      </c>
    </row>
    <row r="204">
      <c r="A204" s="12" t="n"/>
      <c r="B204" s="4" t="n"/>
      <c r="C204" s="4" t="n"/>
      <c r="D204" s="4" t="n"/>
      <c r="E204" s="6" t="n"/>
      <c r="F204" s="4" t="n"/>
      <c r="G204" s="4" t="n"/>
      <c r="H204" s="4" t="n"/>
      <c r="I204" s="13">
        <f>IF($A204="","",IFERROR(INDEX(Floats,MATCH($B204,Branches,0)),0)+SUMIFS($E$3:$E204,$B$3:$B204,$B204,$C$3:$C204,'Settings'!$F$8)-SUMIFS($E$3:$E204,$B$3:$B204,$B204,$C$3:$C204,"&lt;&gt;"&amp;'Settings'!$F$8))</f>
        <v/>
      </c>
      <c r="J204" s="14">
        <f>IF($A204="","",DATE(YEAR($A204),MONTH($A204),1))</f>
        <v/>
      </c>
    </row>
    <row r="205">
      <c r="A205" s="12" t="n"/>
      <c r="B205" s="4" t="n"/>
      <c r="C205" s="4" t="n"/>
      <c r="D205" s="4" t="n"/>
      <c r="E205" s="6" t="n"/>
      <c r="F205" s="4" t="n"/>
      <c r="G205" s="4" t="n"/>
      <c r="H205" s="4" t="n"/>
      <c r="I205" s="13">
        <f>IF($A205="","",IFERROR(INDEX(Floats,MATCH($B205,Branches,0)),0)+SUMIFS($E$3:$E205,$B$3:$B205,$B205,$C$3:$C205,'Settings'!$F$8)-SUMIFS($E$3:$E205,$B$3:$B205,$B205,$C$3:$C205,"&lt;&gt;"&amp;'Settings'!$F$8))</f>
        <v/>
      </c>
      <c r="J205" s="14">
        <f>IF($A205="","",DATE(YEAR($A205),MONTH($A205),1))</f>
        <v/>
      </c>
    </row>
    <row r="206">
      <c r="A206" s="12" t="n"/>
      <c r="B206" s="4" t="n"/>
      <c r="C206" s="4" t="n"/>
      <c r="D206" s="4" t="n"/>
      <c r="E206" s="6" t="n"/>
      <c r="F206" s="4" t="n"/>
      <c r="G206" s="4" t="n"/>
      <c r="H206" s="4" t="n"/>
      <c r="I206" s="13">
        <f>IF($A206="","",IFERROR(INDEX(Floats,MATCH($B206,Branches,0)),0)+SUMIFS($E$3:$E206,$B$3:$B206,$B206,$C$3:$C206,'Settings'!$F$8)-SUMIFS($E$3:$E206,$B$3:$B206,$B206,$C$3:$C206,"&lt;&gt;"&amp;'Settings'!$F$8))</f>
        <v/>
      </c>
      <c r="J206" s="14">
        <f>IF($A206="","",DATE(YEAR($A206),MONTH($A206),1))</f>
        <v/>
      </c>
    </row>
    <row r="207">
      <c r="A207" s="12" t="n"/>
      <c r="B207" s="4" t="n"/>
      <c r="C207" s="4" t="n"/>
      <c r="D207" s="4" t="n"/>
      <c r="E207" s="6" t="n"/>
      <c r="F207" s="4" t="n"/>
      <c r="G207" s="4" t="n"/>
      <c r="H207" s="4" t="n"/>
      <c r="I207" s="13">
        <f>IF($A207="","",IFERROR(INDEX(Floats,MATCH($B207,Branches,0)),0)+SUMIFS($E$3:$E207,$B$3:$B207,$B207,$C$3:$C207,'Settings'!$F$8)-SUMIFS($E$3:$E207,$B$3:$B207,$B207,$C$3:$C207,"&lt;&gt;"&amp;'Settings'!$F$8))</f>
        <v/>
      </c>
      <c r="J207" s="14">
        <f>IF($A207="","",DATE(YEAR($A207),MONTH($A207),1))</f>
        <v/>
      </c>
    </row>
    <row r="208">
      <c r="A208" s="12" t="n"/>
      <c r="B208" s="4" t="n"/>
      <c r="C208" s="4" t="n"/>
      <c r="D208" s="4" t="n"/>
      <c r="E208" s="6" t="n"/>
      <c r="F208" s="4" t="n"/>
      <c r="G208" s="4" t="n"/>
      <c r="H208" s="4" t="n"/>
      <c r="I208" s="13">
        <f>IF($A208="","",IFERROR(INDEX(Floats,MATCH($B208,Branches,0)),0)+SUMIFS($E$3:$E208,$B$3:$B208,$B208,$C$3:$C208,'Settings'!$F$8)-SUMIFS($E$3:$E208,$B$3:$B208,$B208,$C$3:$C208,"&lt;&gt;"&amp;'Settings'!$F$8))</f>
        <v/>
      </c>
      <c r="J208" s="14">
        <f>IF($A208="","",DATE(YEAR($A208),MONTH($A208),1))</f>
        <v/>
      </c>
    </row>
    <row r="209">
      <c r="A209" s="12" t="n"/>
      <c r="B209" s="4" t="n"/>
      <c r="C209" s="4" t="n"/>
      <c r="D209" s="4" t="n"/>
      <c r="E209" s="6" t="n"/>
      <c r="F209" s="4" t="n"/>
      <c r="G209" s="4" t="n"/>
      <c r="H209" s="4" t="n"/>
      <c r="I209" s="13">
        <f>IF($A209="","",IFERROR(INDEX(Floats,MATCH($B209,Branches,0)),0)+SUMIFS($E$3:$E209,$B$3:$B209,$B209,$C$3:$C209,'Settings'!$F$8)-SUMIFS($E$3:$E209,$B$3:$B209,$B209,$C$3:$C209,"&lt;&gt;"&amp;'Settings'!$F$8))</f>
        <v/>
      </c>
      <c r="J209" s="14">
        <f>IF($A209="","",DATE(YEAR($A209),MONTH($A209),1))</f>
        <v/>
      </c>
    </row>
    <row r="210">
      <c r="A210" s="12" t="n"/>
      <c r="B210" s="4" t="n"/>
      <c r="C210" s="4" t="n"/>
      <c r="D210" s="4" t="n"/>
      <c r="E210" s="6" t="n"/>
      <c r="F210" s="4" t="n"/>
      <c r="G210" s="4" t="n"/>
      <c r="H210" s="4" t="n"/>
      <c r="I210" s="13">
        <f>IF($A210="","",IFERROR(INDEX(Floats,MATCH($B210,Branches,0)),0)+SUMIFS($E$3:$E210,$B$3:$B210,$B210,$C$3:$C210,'Settings'!$F$8)-SUMIFS($E$3:$E210,$B$3:$B210,$B210,$C$3:$C210,"&lt;&gt;"&amp;'Settings'!$F$8))</f>
        <v/>
      </c>
      <c r="J210" s="14">
        <f>IF($A210="","",DATE(YEAR($A210),MONTH($A210),1))</f>
        <v/>
      </c>
    </row>
    <row r="211">
      <c r="A211" s="12" t="n"/>
      <c r="B211" s="4" t="n"/>
      <c r="C211" s="4" t="n"/>
      <c r="D211" s="4" t="n"/>
      <c r="E211" s="6" t="n"/>
      <c r="F211" s="4" t="n"/>
      <c r="G211" s="4" t="n"/>
      <c r="H211" s="4" t="n"/>
      <c r="I211" s="13">
        <f>IF($A211="","",IFERROR(INDEX(Floats,MATCH($B211,Branches,0)),0)+SUMIFS($E$3:$E211,$B$3:$B211,$B211,$C$3:$C211,'Settings'!$F$8)-SUMIFS($E$3:$E211,$B$3:$B211,$B211,$C$3:$C211,"&lt;&gt;"&amp;'Settings'!$F$8))</f>
        <v/>
      </c>
      <c r="J211" s="14">
        <f>IF($A211="","",DATE(YEAR($A211),MONTH($A211),1))</f>
        <v/>
      </c>
    </row>
    <row r="212">
      <c r="A212" s="12" t="n"/>
      <c r="B212" s="4" t="n"/>
      <c r="C212" s="4" t="n"/>
      <c r="D212" s="4" t="n"/>
      <c r="E212" s="6" t="n"/>
      <c r="F212" s="4" t="n"/>
      <c r="G212" s="4" t="n"/>
      <c r="H212" s="4" t="n"/>
      <c r="I212" s="13">
        <f>IF($A212="","",IFERROR(INDEX(Floats,MATCH($B212,Branches,0)),0)+SUMIFS($E$3:$E212,$B$3:$B212,$B212,$C$3:$C212,'Settings'!$F$8)-SUMIFS($E$3:$E212,$B$3:$B212,$B212,$C$3:$C212,"&lt;&gt;"&amp;'Settings'!$F$8))</f>
        <v/>
      </c>
      <c r="J212" s="14">
        <f>IF($A212="","",DATE(YEAR($A212),MONTH($A212),1))</f>
        <v/>
      </c>
    </row>
    <row r="213">
      <c r="A213" s="12" t="n"/>
      <c r="B213" s="4" t="n"/>
      <c r="C213" s="4" t="n"/>
      <c r="D213" s="4" t="n"/>
      <c r="E213" s="6" t="n"/>
      <c r="F213" s="4" t="n"/>
      <c r="G213" s="4" t="n"/>
      <c r="H213" s="4" t="n"/>
      <c r="I213" s="13">
        <f>IF($A213="","",IFERROR(INDEX(Floats,MATCH($B213,Branches,0)),0)+SUMIFS($E$3:$E213,$B$3:$B213,$B213,$C$3:$C213,'Settings'!$F$8)-SUMIFS($E$3:$E213,$B$3:$B213,$B213,$C$3:$C213,"&lt;&gt;"&amp;'Settings'!$F$8))</f>
        <v/>
      </c>
      <c r="J213" s="14">
        <f>IF($A213="","",DATE(YEAR($A213),MONTH($A213),1))</f>
        <v/>
      </c>
    </row>
    <row r="214">
      <c r="A214" s="12" t="n"/>
      <c r="B214" s="4" t="n"/>
      <c r="C214" s="4" t="n"/>
      <c r="D214" s="4" t="n"/>
      <c r="E214" s="6" t="n"/>
      <c r="F214" s="4" t="n"/>
      <c r="G214" s="4" t="n"/>
      <c r="H214" s="4" t="n"/>
      <c r="I214" s="13">
        <f>IF($A214="","",IFERROR(INDEX(Floats,MATCH($B214,Branches,0)),0)+SUMIFS($E$3:$E214,$B$3:$B214,$B214,$C$3:$C214,'Settings'!$F$8)-SUMIFS($E$3:$E214,$B$3:$B214,$B214,$C$3:$C214,"&lt;&gt;"&amp;'Settings'!$F$8))</f>
        <v/>
      </c>
      <c r="J214" s="14">
        <f>IF($A214="","",DATE(YEAR($A214),MONTH($A214),1))</f>
        <v/>
      </c>
    </row>
    <row r="215">
      <c r="A215" s="12" t="n"/>
      <c r="B215" s="4" t="n"/>
      <c r="C215" s="4" t="n"/>
      <c r="D215" s="4" t="n"/>
      <c r="E215" s="6" t="n"/>
      <c r="F215" s="4" t="n"/>
      <c r="G215" s="4" t="n"/>
      <c r="H215" s="4" t="n"/>
      <c r="I215" s="13">
        <f>IF($A215="","",IFERROR(INDEX(Floats,MATCH($B215,Branches,0)),0)+SUMIFS($E$3:$E215,$B$3:$B215,$B215,$C$3:$C215,'Settings'!$F$8)-SUMIFS($E$3:$E215,$B$3:$B215,$B215,$C$3:$C215,"&lt;&gt;"&amp;'Settings'!$F$8))</f>
        <v/>
      </c>
      <c r="J215" s="14">
        <f>IF($A215="","",DATE(YEAR($A215),MONTH($A215),1))</f>
        <v/>
      </c>
    </row>
    <row r="216">
      <c r="A216" s="12" t="n"/>
      <c r="B216" s="4" t="n"/>
      <c r="C216" s="4" t="n"/>
      <c r="D216" s="4" t="n"/>
      <c r="E216" s="6" t="n"/>
      <c r="F216" s="4" t="n"/>
      <c r="G216" s="4" t="n"/>
      <c r="H216" s="4" t="n"/>
      <c r="I216" s="13">
        <f>IF($A216="","",IFERROR(INDEX(Floats,MATCH($B216,Branches,0)),0)+SUMIFS($E$3:$E216,$B$3:$B216,$B216,$C$3:$C216,'Settings'!$F$8)-SUMIFS($E$3:$E216,$B$3:$B216,$B216,$C$3:$C216,"&lt;&gt;"&amp;'Settings'!$F$8))</f>
        <v/>
      </c>
      <c r="J216" s="14">
        <f>IF($A216="","",DATE(YEAR($A216),MONTH($A216),1))</f>
        <v/>
      </c>
    </row>
    <row r="217">
      <c r="A217" s="12" t="n"/>
      <c r="B217" s="4" t="n"/>
      <c r="C217" s="4" t="n"/>
      <c r="D217" s="4" t="n"/>
      <c r="E217" s="6" t="n"/>
      <c r="F217" s="4" t="n"/>
      <c r="G217" s="4" t="n"/>
      <c r="H217" s="4" t="n"/>
      <c r="I217" s="13">
        <f>IF($A217="","",IFERROR(INDEX(Floats,MATCH($B217,Branches,0)),0)+SUMIFS($E$3:$E217,$B$3:$B217,$B217,$C$3:$C217,'Settings'!$F$8)-SUMIFS($E$3:$E217,$B$3:$B217,$B217,$C$3:$C217,"&lt;&gt;"&amp;'Settings'!$F$8))</f>
        <v/>
      </c>
      <c r="J217" s="14">
        <f>IF($A217="","",DATE(YEAR($A217),MONTH($A217),1))</f>
        <v/>
      </c>
    </row>
    <row r="218">
      <c r="A218" s="12" t="n"/>
      <c r="B218" s="4" t="n"/>
      <c r="C218" s="4" t="n"/>
      <c r="D218" s="4" t="n"/>
      <c r="E218" s="6" t="n"/>
      <c r="F218" s="4" t="n"/>
      <c r="G218" s="4" t="n"/>
      <c r="H218" s="4" t="n"/>
      <c r="I218" s="13">
        <f>IF($A218="","",IFERROR(INDEX(Floats,MATCH($B218,Branches,0)),0)+SUMIFS($E$3:$E218,$B$3:$B218,$B218,$C$3:$C218,'Settings'!$F$8)-SUMIFS($E$3:$E218,$B$3:$B218,$B218,$C$3:$C218,"&lt;&gt;"&amp;'Settings'!$F$8))</f>
        <v/>
      </c>
      <c r="J218" s="14">
        <f>IF($A218="","",DATE(YEAR($A218),MONTH($A218),1))</f>
        <v/>
      </c>
    </row>
    <row r="219">
      <c r="A219" s="12" t="n"/>
      <c r="B219" s="4" t="n"/>
      <c r="C219" s="4" t="n"/>
      <c r="D219" s="4" t="n"/>
      <c r="E219" s="6" t="n"/>
      <c r="F219" s="4" t="n"/>
      <c r="G219" s="4" t="n"/>
      <c r="H219" s="4" t="n"/>
      <c r="I219" s="13">
        <f>IF($A219="","",IFERROR(INDEX(Floats,MATCH($B219,Branches,0)),0)+SUMIFS($E$3:$E219,$B$3:$B219,$B219,$C$3:$C219,'Settings'!$F$8)-SUMIFS($E$3:$E219,$B$3:$B219,$B219,$C$3:$C219,"&lt;&gt;"&amp;'Settings'!$F$8))</f>
        <v/>
      </c>
      <c r="J219" s="14">
        <f>IF($A219="","",DATE(YEAR($A219),MONTH($A219),1))</f>
        <v/>
      </c>
    </row>
    <row r="220">
      <c r="A220" s="12" t="n"/>
      <c r="B220" s="4" t="n"/>
      <c r="C220" s="4" t="n"/>
      <c r="D220" s="4" t="n"/>
      <c r="E220" s="6" t="n"/>
      <c r="F220" s="4" t="n"/>
      <c r="G220" s="4" t="n"/>
      <c r="H220" s="4" t="n"/>
      <c r="I220" s="13">
        <f>IF($A220="","",IFERROR(INDEX(Floats,MATCH($B220,Branches,0)),0)+SUMIFS($E$3:$E220,$B$3:$B220,$B220,$C$3:$C220,'Settings'!$F$8)-SUMIFS($E$3:$E220,$B$3:$B220,$B220,$C$3:$C220,"&lt;&gt;"&amp;'Settings'!$F$8))</f>
        <v/>
      </c>
      <c r="J220" s="14">
        <f>IF($A220="","",DATE(YEAR($A220),MONTH($A220),1))</f>
        <v/>
      </c>
    </row>
    <row r="221">
      <c r="A221" s="12" t="n"/>
      <c r="B221" s="4" t="n"/>
      <c r="C221" s="4" t="n"/>
      <c r="D221" s="4" t="n"/>
      <c r="E221" s="6" t="n"/>
      <c r="F221" s="4" t="n"/>
      <c r="G221" s="4" t="n"/>
      <c r="H221" s="4" t="n"/>
      <c r="I221" s="13">
        <f>IF($A221="","",IFERROR(INDEX(Floats,MATCH($B221,Branches,0)),0)+SUMIFS($E$3:$E221,$B$3:$B221,$B221,$C$3:$C221,'Settings'!$F$8)-SUMIFS($E$3:$E221,$B$3:$B221,$B221,$C$3:$C221,"&lt;&gt;"&amp;'Settings'!$F$8))</f>
        <v/>
      </c>
      <c r="J221" s="14">
        <f>IF($A221="","",DATE(YEAR($A221),MONTH($A221),1))</f>
        <v/>
      </c>
    </row>
    <row r="222">
      <c r="A222" s="12" t="n"/>
      <c r="B222" s="4" t="n"/>
      <c r="C222" s="4" t="n"/>
      <c r="D222" s="4" t="n"/>
      <c r="E222" s="6" t="n"/>
      <c r="F222" s="4" t="n"/>
      <c r="G222" s="4" t="n"/>
      <c r="H222" s="4" t="n"/>
      <c r="I222" s="13">
        <f>IF($A222="","",IFERROR(INDEX(Floats,MATCH($B222,Branches,0)),0)+SUMIFS($E$3:$E222,$B$3:$B222,$B222,$C$3:$C222,'Settings'!$F$8)-SUMIFS($E$3:$E222,$B$3:$B222,$B222,$C$3:$C222,"&lt;&gt;"&amp;'Settings'!$F$8))</f>
        <v/>
      </c>
      <c r="J222" s="14">
        <f>IF($A222="","",DATE(YEAR($A222),MONTH($A222),1))</f>
        <v/>
      </c>
    </row>
    <row r="223">
      <c r="A223" s="12" t="n"/>
      <c r="B223" s="4" t="n"/>
      <c r="C223" s="4" t="n"/>
      <c r="D223" s="4" t="n"/>
      <c r="E223" s="6" t="n"/>
      <c r="F223" s="4" t="n"/>
      <c r="G223" s="4" t="n"/>
      <c r="H223" s="4" t="n"/>
      <c r="I223" s="13">
        <f>IF($A223="","",IFERROR(INDEX(Floats,MATCH($B223,Branches,0)),0)+SUMIFS($E$3:$E223,$B$3:$B223,$B223,$C$3:$C223,'Settings'!$F$8)-SUMIFS($E$3:$E223,$B$3:$B223,$B223,$C$3:$C223,"&lt;&gt;"&amp;'Settings'!$F$8))</f>
        <v/>
      </c>
      <c r="J223" s="14">
        <f>IF($A223="","",DATE(YEAR($A223),MONTH($A223),1))</f>
        <v/>
      </c>
    </row>
    <row r="224">
      <c r="A224" s="12" t="n"/>
      <c r="B224" s="4" t="n"/>
      <c r="C224" s="4" t="n"/>
      <c r="D224" s="4" t="n"/>
      <c r="E224" s="6" t="n"/>
      <c r="F224" s="4" t="n"/>
      <c r="G224" s="4" t="n"/>
      <c r="H224" s="4" t="n"/>
      <c r="I224" s="13">
        <f>IF($A224="","",IFERROR(INDEX(Floats,MATCH($B224,Branches,0)),0)+SUMIFS($E$3:$E224,$B$3:$B224,$B224,$C$3:$C224,'Settings'!$F$8)-SUMIFS($E$3:$E224,$B$3:$B224,$B224,$C$3:$C224,"&lt;&gt;"&amp;'Settings'!$F$8))</f>
        <v/>
      </c>
      <c r="J224" s="14">
        <f>IF($A224="","",DATE(YEAR($A224),MONTH($A224),1))</f>
        <v/>
      </c>
    </row>
    <row r="225">
      <c r="A225" s="12" t="n"/>
      <c r="B225" s="4" t="n"/>
      <c r="C225" s="4" t="n"/>
      <c r="D225" s="4" t="n"/>
      <c r="E225" s="6" t="n"/>
      <c r="F225" s="4" t="n"/>
      <c r="G225" s="4" t="n"/>
      <c r="H225" s="4" t="n"/>
      <c r="I225" s="13">
        <f>IF($A225="","",IFERROR(INDEX(Floats,MATCH($B225,Branches,0)),0)+SUMIFS($E$3:$E225,$B$3:$B225,$B225,$C$3:$C225,'Settings'!$F$8)-SUMIFS($E$3:$E225,$B$3:$B225,$B225,$C$3:$C225,"&lt;&gt;"&amp;'Settings'!$F$8))</f>
        <v/>
      </c>
      <c r="J225" s="14">
        <f>IF($A225="","",DATE(YEAR($A225),MONTH($A225),1))</f>
        <v/>
      </c>
    </row>
    <row r="226">
      <c r="A226" s="12" t="n"/>
      <c r="B226" s="4" t="n"/>
      <c r="C226" s="4" t="n"/>
      <c r="D226" s="4" t="n"/>
      <c r="E226" s="6" t="n"/>
      <c r="F226" s="4" t="n"/>
      <c r="G226" s="4" t="n"/>
      <c r="H226" s="4" t="n"/>
      <c r="I226" s="13">
        <f>IF($A226="","",IFERROR(INDEX(Floats,MATCH($B226,Branches,0)),0)+SUMIFS($E$3:$E226,$B$3:$B226,$B226,$C$3:$C226,'Settings'!$F$8)-SUMIFS($E$3:$E226,$B$3:$B226,$B226,$C$3:$C226,"&lt;&gt;"&amp;'Settings'!$F$8))</f>
        <v/>
      </c>
      <c r="J226" s="14">
        <f>IF($A226="","",DATE(YEAR($A226),MONTH($A226),1))</f>
        <v/>
      </c>
    </row>
    <row r="227">
      <c r="A227" s="12" t="n"/>
      <c r="B227" s="4" t="n"/>
      <c r="C227" s="4" t="n"/>
      <c r="D227" s="4" t="n"/>
      <c r="E227" s="6" t="n"/>
      <c r="F227" s="4" t="n"/>
      <c r="G227" s="4" t="n"/>
      <c r="H227" s="4" t="n"/>
      <c r="I227" s="13">
        <f>IF($A227="","",IFERROR(INDEX(Floats,MATCH($B227,Branches,0)),0)+SUMIFS($E$3:$E227,$B$3:$B227,$B227,$C$3:$C227,'Settings'!$F$8)-SUMIFS($E$3:$E227,$B$3:$B227,$B227,$C$3:$C227,"&lt;&gt;"&amp;'Settings'!$F$8))</f>
        <v/>
      </c>
      <c r="J227" s="14">
        <f>IF($A227="","",DATE(YEAR($A227),MONTH($A227),1))</f>
        <v/>
      </c>
    </row>
    <row r="228">
      <c r="A228" s="12" t="n"/>
      <c r="B228" s="4" t="n"/>
      <c r="C228" s="4" t="n"/>
      <c r="D228" s="4" t="n"/>
      <c r="E228" s="6" t="n"/>
      <c r="F228" s="4" t="n"/>
      <c r="G228" s="4" t="n"/>
      <c r="H228" s="4" t="n"/>
      <c r="I228" s="13">
        <f>IF($A228="","",IFERROR(INDEX(Floats,MATCH($B228,Branches,0)),0)+SUMIFS($E$3:$E228,$B$3:$B228,$B228,$C$3:$C228,'Settings'!$F$8)-SUMIFS($E$3:$E228,$B$3:$B228,$B228,$C$3:$C228,"&lt;&gt;"&amp;'Settings'!$F$8))</f>
        <v/>
      </c>
      <c r="J228" s="14">
        <f>IF($A228="","",DATE(YEAR($A228),MONTH($A228),1))</f>
        <v/>
      </c>
    </row>
    <row r="229">
      <c r="A229" s="12" t="n"/>
      <c r="B229" s="4" t="n"/>
      <c r="C229" s="4" t="n"/>
      <c r="D229" s="4" t="n"/>
      <c r="E229" s="6" t="n"/>
      <c r="F229" s="4" t="n"/>
      <c r="G229" s="4" t="n"/>
      <c r="H229" s="4" t="n"/>
      <c r="I229" s="13">
        <f>IF($A229="","",IFERROR(INDEX(Floats,MATCH($B229,Branches,0)),0)+SUMIFS($E$3:$E229,$B$3:$B229,$B229,$C$3:$C229,'Settings'!$F$8)-SUMIFS($E$3:$E229,$B$3:$B229,$B229,$C$3:$C229,"&lt;&gt;"&amp;'Settings'!$F$8))</f>
        <v/>
      </c>
      <c r="J229" s="14">
        <f>IF($A229="","",DATE(YEAR($A229),MONTH($A229),1))</f>
        <v/>
      </c>
    </row>
    <row r="230">
      <c r="A230" s="12" t="n"/>
      <c r="B230" s="4" t="n"/>
      <c r="C230" s="4" t="n"/>
      <c r="D230" s="4" t="n"/>
      <c r="E230" s="6" t="n"/>
      <c r="F230" s="4" t="n"/>
      <c r="G230" s="4" t="n"/>
      <c r="H230" s="4" t="n"/>
      <c r="I230" s="13">
        <f>IF($A230="","",IFERROR(INDEX(Floats,MATCH($B230,Branches,0)),0)+SUMIFS($E$3:$E230,$B$3:$B230,$B230,$C$3:$C230,'Settings'!$F$8)-SUMIFS($E$3:$E230,$B$3:$B230,$B230,$C$3:$C230,"&lt;&gt;"&amp;'Settings'!$F$8))</f>
        <v/>
      </c>
      <c r="J230" s="14">
        <f>IF($A230="","",DATE(YEAR($A230),MONTH($A230),1))</f>
        <v/>
      </c>
    </row>
    <row r="231">
      <c r="A231" s="12" t="n"/>
      <c r="B231" s="4" t="n"/>
      <c r="C231" s="4" t="n"/>
      <c r="D231" s="4" t="n"/>
      <c r="E231" s="6" t="n"/>
      <c r="F231" s="4" t="n"/>
      <c r="G231" s="4" t="n"/>
      <c r="H231" s="4" t="n"/>
      <c r="I231" s="13">
        <f>IF($A231="","",IFERROR(INDEX(Floats,MATCH($B231,Branches,0)),0)+SUMIFS($E$3:$E231,$B$3:$B231,$B231,$C$3:$C231,'Settings'!$F$8)-SUMIFS($E$3:$E231,$B$3:$B231,$B231,$C$3:$C231,"&lt;&gt;"&amp;'Settings'!$F$8))</f>
        <v/>
      </c>
      <c r="J231" s="14">
        <f>IF($A231="","",DATE(YEAR($A231),MONTH($A231),1))</f>
        <v/>
      </c>
    </row>
    <row r="232">
      <c r="A232" s="12" t="n"/>
      <c r="B232" s="4" t="n"/>
      <c r="C232" s="4" t="n"/>
      <c r="D232" s="4" t="n"/>
      <c r="E232" s="6" t="n"/>
      <c r="F232" s="4" t="n"/>
      <c r="G232" s="4" t="n"/>
      <c r="H232" s="4" t="n"/>
      <c r="I232" s="13">
        <f>IF($A232="","",IFERROR(INDEX(Floats,MATCH($B232,Branches,0)),0)+SUMIFS($E$3:$E232,$B$3:$B232,$B232,$C$3:$C232,'Settings'!$F$8)-SUMIFS($E$3:$E232,$B$3:$B232,$B232,$C$3:$C232,"&lt;&gt;"&amp;'Settings'!$F$8))</f>
        <v/>
      </c>
      <c r="J232" s="14">
        <f>IF($A232="","",DATE(YEAR($A232),MONTH($A232),1))</f>
        <v/>
      </c>
    </row>
    <row r="233">
      <c r="A233" s="12" t="n"/>
      <c r="B233" s="4" t="n"/>
      <c r="C233" s="4" t="n"/>
      <c r="D233" s="4" t="n"/>
      <c r="E233" s="6" t="n"/>
      <c r="F233" s="4" t="n"/>
      <c r="G233" s="4" t="n"/>
      <c r="H233" s="4" t="n"/>
      <c r="I233" s="13">
        <f>IF($A233="","",IFERROR(INDEX(Floats,MATCH($B233,Branches,0)),0)+SUMIFS($E$3:$E233,$B$3:$B233,$B233,$C$3:$C233,'Settings'!$F$8)-SUMIFS($E$3:$E233,$B$3:$B233,$B233,$C$3:$C233,"&lt;&gt;"&amp;'Settings'!$F$8))</f>
        <v/>
      </c>
      <c r="J233" s="14">
        <f>IF($A233="","",DATE(YEAR($A233),MONTH($A233),1))</f>
        <v/>
      </c>
    </row>
    <row r="234">
      <c r="A234" s="12" t="n"/>
      <c r="B234" s="4" t="n"/>
      <c r="C234" s="4" t="n"/>
      <c r="D234" s="4" t="n"/>
      <c r="E234" s="6" t="n"/>
      <c r="F234" s="4" t="n"/>
      <c r="G234" s="4" t="n"/>
      <c r="H234" s="4" t="n"/>
      <c r="I234" s="13">
        <f>IF($A234="","",IFERROR(INDEX(Floats,MATCH($B234,Branches,0)),0)+SUMIFS($E$3:$E234,$B$3:$B234,$B234,$C$3:$C234,'Settings'!$F$8)-SUMIFS($E$3:$E234,$B$3:$B234,$B234,$C$3:$C234,"&lt;&gt;"&amp;'Settings'!$F$8))</f>
        <v/>
      </c>
      <c r="J234" s="14">
        <f>IF($A234="","",DATE(YEAR($A234),MONTH($A234),1))</f>
        <v/>
      </c>
    </row>
    <row r="235">
      <c r="A235" s="12" t="n"/>
      <c r="B235" s="4" t="n"/>
      <c r="C235" s="4" t="n"/>
      <c r="D235" s="4" t="n"/>
      <c r="E235" s="6" t="n"/>
      <c r="F235" s="4" t="n"/>
      <c r="G235" s="4" t="n"/>
      <c r="H235" s="4" t="n"/>
      <c r="I235" s="13">
        <f>IF($A235="","",IFERROR(INDEX(Floats,MATCH($B235,Branches,0)),0)+SUMIFS($E$3:$E235,$B$3:$B235,$B235,$C$3:$C235,'Settings'!$F$8)-SUMIFS($E$3:$E235,$B$3:$B235,$B235,$C$3:$C235,"&lt;&gt;"&amp;'Settings'!$F$8))</f>
        <v/>
      </c>
      <c r="J235" s="14">
        <f>IF($A235="","",DATE(YEAR($A235),MONTH($A235),1))</f>
        <v/>
      </c>
    </row>
    <row r="236">
      <c r="A236" s="12" t="n"/>
      <c r="B236" s="4" t="n"/>
      <c r="C236" s="4" t="n"/>
      <c r="D236" s="4" t="n"/>
      <c r="E236" s="6" t="n"/>
      <c r="F236" s="4" t="n"/>
      <c r="G236" s="4" t="n"/>
      <c r="H236" s="4" t="n"/>
      <c r="I236" s="13">
        <f>IF($A236="","",IFERROR(INDEX(Floats,MATCH($B236,Branches,0)),0)+SUMIFS($E$3:$E236,$B$3:$B236,$B236,$C$3:$C236,'Settings'!$F$8)-SUMIFS($E$3:$E236,$B$3:$B236,$B236,$C$3:$C236,"&lt;&gt;"&amp;'Settings'!$F$8))</f>
        <v/>
      </c>
      <c r="J236" s="14">
        <f>IF($A236="","",DATE(YEAR($A236),MONTH($A236),1))</f>
        <v/>
      </c>
    </row>
    <row r="237">
      <c r="A237" s="12" t="n"/>
      <c r="B237" s="4" t="n"/>
      <c r="C237" s="4" t="n"/>
      <c r="D237" s="4" t="n"/>
      <c r="E237" s="6" t="n"/>
      <c r="F237" s="4" t="n"/>
      <c r="G237" s="4" t="n"/>
      <c r="H237" s="4" t="n"/>
      <c r="I237" s="13">
        <f>IF($A237="","",IFERROR(INDEX(Floats,MATCH($B237,Branches,0)),0)+SUMIFS($E$3:$E237,$B$3:$B237,$B237,$C$3:$C237,'Settings'!$F$8)-SUMIFS($E$3:$E237,$B$3:$B237,$B237,$C$3:$C237,"&lt;&gt;"&amp;'Settings'!$F$8))</f>
        <v/>
      </c>
      <c r="J237" s="14">
        <f>IF($A237="","",DATE(YEAR($A237),MONTH($A237),1))</f>
        <v/>
      </c>
    </row>
    <row r="238">
      <c r="A238" s="12" t="n"/>
      <c r="B238" s="4" t="n"/>
      <c r="C238" s="4" t="n"/>
      <c r="D238" s="4" t="n"/>
      <c r="E238" s="6" t="n"/>
      <c r="F238" s="4" t="n"/>
      <c r="G238" s="4" t="n"/>
      <c r="H238" s="4" t="n"/>
      <c r="I238" s="13">
        <f>IF($A238="","",IFERROR(INDEX(Floats,MATCH($B238,Branches,0)),0)+SUMIFS($E$3:$E238,$B$3:$B238,$B238,$C$3:$C238,'Settings'!$F$8)-SUMIFS($E$3:$E238,$B$3:$B238,$B238,$C$3:$C238,"&lt;&gt;"&amp;'Settings'!$F$8))</f>
        <v/>
      </c>
      <c r="J238" s="14">
        <f>IF($A238="","",DATE(YEAR($A238),MONTH($A238),1))</f>
        <v/>
      </c>
    </row>
    <row r="239">
      <c r="A239" s="12" t="n"/>
      <c r="B239" s="4" t="n"/>
      <c r="C239" s="4" t="n"/>
      <c r="D239" s="4" t="n"/>
      <c r="E239" s="6" t="n"/>
      <c r="F239" s="4" t="n"/>
      <c r="G239" s="4" t="n"/>
      <c r="H239" s="4" t="n"/>
      <c r="I239" s="13">
        <f>IF($A239="","",IFERROR(INDEX(Floats,MATCH($B239,Branches,0)),0)+SUMIFS($E$3:$E239,$B$3:$B239,$B239,$C$3:$C239,'Settings'!$F$8)-SUMIFS($E$3:$E239,$B$3:$B239,$B239,$C$3:$C239,"&lt;&gt;"&amp;'Settings'!$F$8))</f>
        <v/>
      </c>
      <c r="J239" s="14">
        <f>IF($A239="","",DATE(YEAR($A239),MONTH($A239),1))</f>
        <v/>
      </c>
    </row>
    <row r="240">
      <c r="A240" s="12" t="n"/>
      <c r="B240" s="4" t="n"/>
      <c r="C240" s="4" t="n"/>
      <c r="D240" s="4" t="n"/>
      <c r="E240" s="6" t="n"/>
      <c r="F240" s="4" t="n"/>
      <c r="G240" s="4" t="n"/>
      <c r="H240" s="4" t="n"/>
      <c r="I240" s="13">
        <f>IF($A240="","",IFERROR(INDEX(Floats,MATCH($B240,Branches,0)),0)+SUMIFS($E$3:$E240,$B$3:$B240,$B240,$C$3:$C240,'Settings'!$F$8)-SUMIFS($E$3:$E240,$B$3:$B240,$B240,$C$3:$C240,"&lt;&gt;"&amp;'Settings'!$F$8))</f>
        <v/>
      </c>
      <c r="J240" s="14">
        <f>IF($A240="","",DATE(YEAR($A240),MONTH($A240),1))</f>
        <v/>
      </c>
    </row>
    <row r="241">
      <c r="A241" s="12" t="n"/>
      <c r="B241" s="4" t="n"/>
      <c r="C241" s="4" t="n"/>
      <c r="D241" s="4" t="n"/>
      <c r="E241" s="6" t="n"/>
      <c r="F241" s="4" t="n"/>
      <c r="G241" s="4" t="n"/>
      <c r="H241" s="4" t="n"/>
      <c r="I241" s="13">
        <f>IF($A241="","",IFERROR(INDEX(Floats,MATCH($B241,Branches,0)),0)+SUMIFS($E$3:$E241,$B$3:$B241,$B241,$C$3:$C241,'Settings'!$F$8)-SUMIFS($E$3:$E241,$B$3:$B241,$B241,$C$3:$C241,"&lt;&gt;"&amp;'Settings'!$F$8))</f>
        <v/>
      </c>
      <c r="J241" s="14">
        <f>IF($A241="","",DATE(YEAR($A241),MONTH($A241),1))</f>
        <v/>
      </c>
    </row>
    <row r="242">
      <c r="A242" s="12" t="n"/>
      <c r="B242" s="4" t="n"/>
      <c r="C242" s="4" t="n"/>
      <c r="D242" s="4" t="n"/>
      <c r="E242" s="6" t="n"/>
      <c r="F242" s="4" t="n"/>
      <c r="G242" s="4" t="n"/>
      <c r="H242" s="4" t="n"/>
      <c r="I242" s="13">
        <f>IF($A242="","",IFERROR(INDEX(Floats,MATCH($B242,Branches,0)),0)+SUMIFS($E$3:$E242,$B$3:$B242,$B242,$C$3:$C242,'Settings'!$F$8)-SUMIFS($E$3:$E242,$B$3:$B242,$B242,$C$3:$C242,"&lt;&gt;"&amp;'Settings'!$F$8))</f>
        <v/>
      </c>
      <c r="J242" s="14">
        <f>IF($A242="","",DATE(YEAR($A242),MONTH($A242),1))</f>
        <v/>
      </c>
    </row>
    <row r="243">
      <c r="A243" s="12" t="n"/>
      <c r="B243" s="4" t="n"/>
      <c r="C243" s="4" t="n"/>
      <c r="D243" s="4" t="n"/>
      <c r="E243" s="6" t="n"/>
      <c r="F243" s="4" t="n"/>
      <c r="G243" s="4" t="n"/>
      <c r="H243" s="4" t="n"/>
      <c r="I243" s="13">
        <f>IF($A243="","",IFERROR(INDEX(Floats,MATCH($B243,Branches,0)),0)+SUMIFS($E$3:$E243,$B$3:$B243,$B243,$C$3:$C243,'Settings'!$F$8)-SUMIFS($E$3:$E243,$B$3:$B243,$B243,$C$3:$C243,"&lt;&gt;"&amp;'Settings'!$F$8))</f>
        <v/>
      </c>
      <c r="J243" s="14">
        <f>IF($A243="","",DATE(YEAR($A243),MONTH($A243),1))</f>
        <v/>
      </c>
    </row>
    <row r="244">
      <c r="A244" s="12" t="n"/>
      <c r="B244" s="4" t="n"/>
      <c r="C244" s="4" t="n"/>
      <c r="D244" s="4" t="n"/>
      <c r="E244" s="6" t="n"/>
      <c r="F244" s="4" t="n"/>
      <c r="G244" s="4" t="n"/>
      <c r="H244" s="4" t="n"/>
      <c r="I244" s="13">
        <f>IF($A244="","",IFERROR(INDEX(Floats,MATCH($B244,Branches,0)),0)+SUMIFS($E$3:$E244,$B$3:$B244,$B244,$C$3:$C244,'Settings'!$F$8)-SUMIFS($E$3:$E244,$B$3:$B244,$B244,$C$3:$C244,"&lt;&gt;"&amp;'Settings'!$F$8))</f>
        <v/>
      </c>
      <c r="J244" s="14">
        <f>IF($A244="","",DATE(YEAR($A244),MONTH($A244),1))</f>
        <v/>
      </c>
    </row>
    <row r="245">
      <c r="A245" s="12" t="n"/>
      <c r="B245" s="4" t="n"/>
      <c r="C245" s="4" t="n"/>
      <c r="D245" s="4" t="n"/>
      <c r="E245" s="6" t="n"/>
      <c r="F245" s="4" t="n"/>
      <c r="G245" s="4" t="n"/>
      <c r="H245" s="4" t="n"/>
      <c r="I245" s="13">
        <f>IF($A245="","",IFERROR(INDEX(Floats,MATCH($B245,Branches,0)),0)+SUMIFS($E$3:$E245,$B$3:$B245,$B245,$C$3:$C245,'Settings'!$F$8)-SUMIFS($E$3:$E245,$B$3:$B245,$B245,$C$3:$C245,"&lt;&gt;"&amp;'Settings'!$F$8))</f>
        <v/>
      </c>
      <c r="J245" s="14">
        <f>IF($A245="","",DATE(YEAR($A245),MONTH($A245),1))</f>
        <v/>
      </c>
    </row>
    <row r="246">
      <c r="A246" s="12" t="n"/>
      <c r="B246" s="4" t="n"/>
      <c r="C246" s="4" t="n"/>
      <c r="D246" s="4" t="n"/>
      <c r="E246" s="6" t="n"/>
      <c r="F246" s="4" t="n"/>
      <c r="G246" s="4" t="n"/>
      <c r="H246" s="4" t="n"/>
      <c r="I246" s="13">
        <f>IF($A246="","",IFERROR(INDEX(Floats,MATCH($B246,Branches,0)),0)+SUMIFS($E$3:$E246,$B$3:$B246,$B246,$C$3:$C246,'Settings'!$F$8)-SUMIFS($E$3:$E246,$B$3:$B246,$B246,$C$3:$C246,"&lt;&gt;"&amp;'Settings'!$F$8))</f>
        <v/>
      </c>
      <c r="J246" s="14">
        <f>IF($A246="","",DATE(YEAR($A246),MONTH($A246),1))</f>
        <v/>
      </c>
    </row>
    <row r="247">
      <c r="A247" s="12" t="n"/>
      <c r="B247" s="4" t="n"/>
      <c r="C247" s="4" t="n"/>
      <c r="D247" s="4" t="n"/>
      <c r="E247" s="6" t="n"/>
      <c r="F247" s="4" t="n"/>
      <c r="G247" s="4" t="n"/>
      <c r="H247" s="4" t="n"/>
      <c r="I247" s="13">
        <f>IF($A247="","",IFERROR(INDEX(Floats,MATCH($B247,Branches,0)),0)+SUMIFS($E$3:$E247,$B$3:$B247,$B247,$C$3:$C247,'Settings'!$F$8)-SUMIFS($E$3:$E247,$B$3:$B247,$B247,$C$3:$C247,"&lt;&gt;"&amp;'Settings'!$F$8))</f>
        <v/>
      </c>
      <c r="J247" s="14">
        <f>IF($A247="","",DATE(YEAR($A247),MONTH($A247),1))</f>
        <v/>
      </c>
    </row>
    <row r="248">
      <c r="A248" s="12" t="n"/>
      <c r="B248" s="4" t="n"/>
      <c r="C248" s="4" t="n"/>
      <c r="D248" s="4" t="n"/>
      <c r="E248" s="6" t="n"/>
      <c r="F248" s="4" t="n"/>
      <c r="G248" s="4" t="n"/>
      <c r="H248" s="4" t="n"/>
      <c r="I248" s="13">
        <f>IF($A248="","",IFERROR(INDEX(Floats,MATCH($B248,Branches,0)),0)+SUMIFS($E$3:$E248,$B$3:$B248,$B248,$C$3:$C248,'Settings'!$F$8)-SUMIFS($E$3:$E248,$B$3:$B248,$B248,$C$3:$C248,"&lt;&gt;"&amp;'Settings'!$F$8))</f>
        <v/>
      </c>
      <c r="J248" s="14">
        <f>IF($A248="","",DATE(YEAR($A248),MONTH($A248),1))</f>
        <v/>
      </c>
    </row>
    <row r="249">
      <c r="A249" s="12" t="n"/>
      <c r="B249" s="4" t="n"/>
      <c r="C249" s="4" t="n"/>
      <c r="D249" s="4" t="n"/>
      <c r="E249" s="6" t="n"/>
      <c r="F249" s="4" t="n"/>
      <c r="G249" s="4" t="n"/>
      <c r="H249" s="4" t="n"/>
      <c r="I249" s="13">
        <f>IF($A249="","",IFERROR(INDEX(Floats,MATCH($B249,Branches,0)),0)+SUMIFS($E$3:$E249,$B$3:$B249,$B249,$C$3:$C249,'Settings'!$F$8)-SUMIFS($E$3:$E249,$B$3:$B249,$B249,$C$3:$C249,"&lt;&gt;"&amp;'Settings'!$F$8))</f>
        <v/>
      </c>
      <c r="J249" s="14">
        <f>IF($A249="","",DATE(YEAR($A249),MONTH($A249),1))</f>
        <v/>
      </c>
    </row>
    <row r="250">
      <c r="A250" s="12" t="n"/>
      <c r="B250" s="4" t="n"/>
      <c r="C250" s="4" t="n"/>
      <c r="D250" s="4" t="n"/>
      <c r="E250" s="6" t="n"/>
      <c r="F250" s="4" t="n"/>
      <c r="G250" s="4" t="n"/>
      <c r="H250" s="4" t="n"/>
      <c r="I250" s="13">
        <f>IF($A250="","",IFERROR(INDEX(Floats,MATCH($B250,Branches,0)),0)+SUMIFS($E$3:$E250,$B$3:$B250,$B250,$C$3:$C250,'Settings'!$F$8)-SUMIFS($E$3:$E250,$B$3:$B250,$B250,$C$3:$C250,"&lt;&gt;"&amp;'Settings'!$F$8))</f>
        <v/>
      </c>
      <c r="J250" s="14">
        <f>IF($A250="","",DATE(YEAR($A250),MONTH($A250),1))</f>
        <v/>
      </c>
    </row>
    <row r="251">
      <c r="A251" s="12" t="n"/>
      <c r="B251" s="4" t="n"/>
      <c r="C251" s="4" t="n"/>
      <c r="D251" s="4" t="n"/>
      <c r="E251" s="6" t="n"/>
      <c r="F251" s="4" t="n"/>
      <c r="G251" s="4" t="n"/>
      <c r="H251" s="4" t="n"/>
      <c r="I251" s="13">
        <f>IF($A251="","",IFERROR(INDEX(Floats,MATCH($B251,Branches,0)),0)+SUMIFS($E$3:$E251,$B$3:$B251,$B251,$C$3:$C251,'Settings'!$F$8)-SUMIFS($E$3:$E251,$B$3:$B251,$B251,$C$3:$C251,"&lt;&gt;"&amp;'Settings'!$F$8))</f>
        <v/>
      </c>
      <c r="J251" s="14">
        <f>IF($A251="","",DATE(YEAR($A251),MONTH($A251),1))</f>
        <v/>
      </c>
    </row>
    <row r="252">
      <c r="A252" s="12" t="n"/>
      <c r="B252" s="4" t="n"/>
      <c r="C252" s="4" t="n"/>
      <c r="D252" s="4" t="n"/>
      <c r="E252" s="6" t="n"/>
      <c r="F252" s="4" t="n"/>
      <c r="G252" s="4" t="n"/>
      <c r="H252" s="4" t="n"/>
      <c r="I252" s="13">
        <f>IF($A252="","",IFERROR(INDEX(Floats,MATCH($B252,Branches,0)),0)+SUMIFS($E$3:$E252,$B$3:$B252,$B252,$C$3:$C252,'Settings'!$F$8)-SUMIFS($E$3:$E252,$B$3:$B252,$B252,$C$3:$C252,"&lt;&gt;"&amp;'Settings'!$F$8))</f>
        <v/>
      </c>
      <c r="J252" s="14">
        <f>IF($A252="","",DATE(YEAR($A252),MONTH($A252),1))</f>
        <v/>
      </c>
    </row>
    <row r="253">
      <c r="A253" s="12" t="n"/>
      <c r="B253" s="4" t="n"/>
      <c r="C253" s="4" t="n"/>
      <c r="D253" s="4" t="n"/>
      <c r="E253" s="6" t="n"/>
      <c r="F253" s="4" t="n"/>
      <c r="G253" s="4" t="n"/>
      <c r="H253" s="4" t="n"/>
      <c r="I253" s="13">
        <f>IF($A253="","",IFERROR(INDEX(Floats,MATCH($B253,Branches,0)),0)+SUMIFS($E$3:$E253,$B$3:$B253,$B253,$C$3:$C253,'Settings'!$F$8)-SUMIFS($E$3:$E253,$B$3:$B253,$B253,$C$3:$C253,"&lt;&gt;"&amp;'Settings'!$F$8))</f>
        <v/>
      </c>
      <c r="J253" s="14">
        <f>IF($A253="","",DATE(YEAR($A253),MONTH($A253),1))</f>
        <v/>
      </c>
    </row>
    <row r="254">
      <c r="A254" s="12" t="n"/>
      <c r="B254" s="4" t="n"/>
      <c r="C254" s="4" t="n"/>
      <c r="D254" s="4" t="n"/>
      <c r="E254" s="6" t="n"/>
      <c r="F254" s="4" t="n"/>
      <c r="G254" s="4" t="n"/>
      <c r="H254" s="4" t="n"/>
      <c r="I254" s="13">
        <f>IF($A254="","",IFERROR(INDEX(Floats,MATCH($B254,Branches,0)),0)+SUMIFS($E$3:$E254,$B$3:$B254,$B254,$C$3:$C254,'Settings'!$F$8)-SUMIFS($E$3:$E254,$B$3:$B254,$B254,$C$3:$C254,"&lt;&gt;"&amp;'Settings'!$F$8))</f>
        <v/>
      </c>
      <c r="J254" s="14">
        <f>IF($A254="","",DATE(YEAR($A254),MONTH($A254),1))</f>
        <v/>
      </c>
    </row>
    <row r="255">
      <c r="A255" s="12" t="n"/>
      <c r="B255" s="4" t="n"/>
      <c r="C255" s="4" t="n"/>
      <c r="D255" s="4" t="n"/>
      <c r="E255" s="6" t="n"/>
      <c r="F255" s="4" t="n"/>
      <c r="G255" s="4" t="n"/>
      <c r="H255" s="4" t="n"/>
      <c r="I255" s="13">
        <f>IF($A255="","",IFERROR(INDEX(Floats,MATCH($B255,Branches,0)),0)+SUMIFS($E$3:$E255,$B$3:$B255,$B255,$C$3:$C255,'Settings'!$F$8)-SUMIFS($E$3:$E255,$B$3:$B255,$B255,$C$3:$C255,"&lt;&gt;"&amp;'Settings'!$F$8))</f>
        <v/>
      </c>
      <c r="J255" s="14">
        <f>IF($A255="","",DATE(YEAR($A255),MONTH($A255),1))</f>
        <v/>
      </c>
    </row>
    <row r="256">
      <c r="A256" s="12" t="n"/>
      <c r="B256" s="4" t="n"/>
      <c r="C256" s="4" t="n"/>
      <c r="D256" s="4" t="n"/>
      <c r="E256" s="6" t="n"/>
      <c r="F256" s="4" t="n"/>
      <c r="G256" s="4" t="n"/>
      <c r="H256" s="4" t="n"/>
      <c r="I256" s="13">
        <f>IF($A256="","",IFERROR(INDEX(Floats,MATCH($B256,Branches,0)),0)+SUMIFS($E$3:$E256,$B$3:$B256,$B256,$C$3:$C256,'Settings'!$F$8)-SUMIFS($E$3:$E256,$B$3:$B256,$B256,$C$3:$C256,"&lt;&gt;"&amp;'Settings'!$F$8))</f>
        <v/>
      </c>
      <c r="J256" s="14">
        <f>IF($A256="","",DATE(YEAR($A256),MONTH($A256),1))</f>
        <v/>
      </c>
    </row>
    <row r="257">
      <c r="A257" s="12" t="n"/>
      <c r="B257" s="4" t="n"/>
      <c r="C257" s="4" t="n"/>
      <c r="D257" s="4" t="n"/>
      <c r="E257" s="6" t="n"/>
      <c r="F257" s="4" t="n"/>
      <c r="G257" s="4" t="n"/>
      <c r="H257" s="4" t="n"/>
      <c r="I257" s="13">
        <f>IF($A257="","",IFERROR(INDEX(Floats,MATCH($B257,Branches,0)),0)+SUMIFS($E$3:$E257,$B$3:$B257,$B257,$C$3:$C257,'Settings'!$F$8)-SUMIFS($E$3:$E257,$B$3:$B257,$B257,$C$3:$C257,"&lt;&gt;"&amp;'Settings'!$F$8))</f>
        <v/>
      </c>
      <c r="J257" s="14">
        <f>IF($A257="","",DATE(YEAR($A257),MONTH($A257),1))</f>
        <v/>
      </c>
    </row>
    <row r="258">
      <c r="A258" s="12" t="n"/>
      <c r="B258" s="4" t="n"/>
      <c r="C258" s="4" t="n"/>
      <c r="D258" s="4" t="n"/>
      <c r="E258" s="6" t="n"/>
      <c r="F258" s="4" t="n"/>
      <c r="G258" s="4" t="n"/>
      <c r="H258" s="4" t="n"/>
      <c r="I258" s="13">
        <f>IF($A258="","",IFERROR(INDEX(Floats,MATCH($B258,Branches,0)),0)+SUMIFS($E$3:$E258,$B$3:$B258,$B258,$C$3:$C258,'Settings'!$F$8)-SUMIFS($E$3:$E258,$B$3:$B258,$B258,$C$3:$C258,"&lt;&gt;"&amp;'Settings'!$F$8))</f>
        <v/>
      </c>
      <c r="J258" s="14">
        <f>IF($A258="","",DATE(YEAR($A258),MONTH($A258),1))</f>
        <v/>
      </c>
    </row>
    <row r="259">
      <c r="A259" s="12" t="n"/>
      <c r="B259" s="4" t="n"/>
      <c r="C259" s="4" t="n"/>
      <c r="D259" s="4" t="n"/>
      <c r="E259" s="6" t="n"/>
      <c r="F259" s="4" t="n"/>
      <c r="G259" s="4" t="n"/>
      <c r="H259" s="4" t="n"/>
      <c r="I259" s="13">
        <f>IF($A259="","",IFERROR(INDEX(Floats,MATCH($B259,Branches,0)),0)+SUMIFS($E$3:$E259,$B$3:$B259,$B259,$C$3:$C259,'Settings'!$F$8)-SUMIFS($E$3:$E259,$B$3:$B259,$B259,$C$3:$C259,"&lt;&gt;"&amp;'Settings'!$F$8))</f>
        <v/>
      </c>
      <c r="J259" s="14">
        <f>IF($A259="","",DATE(YEAR($A259),MONTH($A259),1))</f>
        <v/>
      </c>
    </row>
    <row r="260">
      <c r="A260" s="12" t="n"/>
      <c r="B260" s="4" t="n"/>
      <c r="C260" s="4" t="n"/>
      <c r="D260" s="4" t="n"/>
      <c r="E260" s="6" t="n"/>
      <c r="F260" s="4" t="n"/>
      <c r="G260" s="4" t="n"/>
      <c r="H260" s="4" t="n"/>
      <c r="I260" s="13">
        <f>IF($A260="","",IFERROR(INDEX(Floats,MATCH($B260,Branches,0)),0)+SUMIFS($E$3:$E260,$B$3:$B260,$B260,$C$3:$C260,'Settings'!$F$8)-SUMIFS($E$3:$E260,$B$3:$B260,$B260,$C$3:$C260,"&lt;&gt;"&amp;'Settings'!$F$8))</f>
        <v/>
      </c>
      <c r="J260" s="14">
        <f>IF($A260="","",DATE(YEAR($A260),MONTH($A260),1))</f>
        <v/>
      </c>
    </row>
    <row r="261">
      <c r="A261" s="12" t="n"/>
      <c r="B261" s="4" t="n"/>
      <c r="C261" s="4" t="n"/>
      <c r="D261" s="4" t="n"/>
      <c r="E261" s="6" t="n"/>
      <c r="F261" s="4" t="n"/>
      <c r="G261" s="4" t="n"/>
      <c r="H261" s="4" t="n"/>
      <c r="I261" s="13">
        <f>IF($A261="","",IFERROR(INDEX(Floats,MATCH($B261,Branches,0)),0)+SUMIFS($E$3:$E261,$B$3:$B261,$B261,$C$3:$C261,'Settings'!$F$8)-SUMIFS($E$3:$E261,$B$3:$B261,$B261,$C$3:$C261,"&lt;&gt;"&amp;'Settings'!$F$8))</f>
        <v/>
      </c>
      <c r="J261" s="14">
        <f>IF($A261="","",DATE(YEAR($A261),MONTH($A261),1))</f>
        <v/>
      </c>
    </row>
    <row r="262">
      <c r="A262" s="12" t="n"/>
      <c r="B262" s="4" t="n"/>
      <c r="C262" s="4" t="n"/>
      <c r="D262" s="4" t="n"/>
      <c r="E262" s="6" t="n"/>
      <c r="F262" s="4" t="n"/>
      <c r="G262" s="4" t="n"/>
      <c r="H262" s="4" t="n"/>
      <c r="I262" s="13">
        <f>IF($A262="","",IFERROR(INDEX(Floats,MATCH($B262,Branches,0)),0)+SUMIFS($E$3:$E262,$B$3:$B262,$B262,$C$3:$C262,'Settings'!$F$8)-SUMIFS($E$3:$E262,$B$3:$B262,$B262,$C$3:$C262,"&lt;&gt;"&amp;'Settings'!$F$8))</f>
        <v/>
      </c>
      <c r="J262" s="14">
        <f>IF($A262="","",DATE(YEAR($A262),MONTH($A262),1))</f>
        <v/>
      </c>
    </row>
    <row r="263">
      <c r="A263" s="12" t="n"/>
      <c r="B263" s="4" t="n"/>
      <c r="C263" s="4" t="n"/>
      <c r="D263" s="4" t="n"/>
      <c r="E263" s="6" t="n"/>
      <c r="F263" s="4" t="n"/>
      <c r="G263" s="4" t="n"/>
      <c r="H263" s="4" t="n"/>
      <c r="I263" s="13">
        <f>IF($A263="","",IFERROR(INDEX(Floats,MATCH($B263,Branches,0)),0)+SUMIFS($E$3:$E263,$B$3:$B263,$B263,$C$3:$C263,'Settings'!$F$8)-SUMIFS($E$3:$E263,$B$3:$B263,$B263,$C$3:$C263,"&lt;&gt;"&amp;'Settings'!$F$8))</f>
        <v/>
      </c>
      <c r="J263" s="14">
        <f>IF($A263="","",DATE(YEAR($A263),MONTH($A263),1))</f>
        <v/>
      </c>
    </row>
    <row r="264">
      <c r="A264" s="12" t="n"/>
      <c r="B264" s="4" t="n"/>
      <c r="C264" s="4" t="n"/>
      <c r="D264" s="4" t="n"/>
      <c r="E264" s="6" t="n"/>
      <c r="F264" s="4" t="n"/>
      <c r="G264" s="4" t="n"/>
      <c r="H264" s="4" t="n"/>
      <c r="I264" s="13">
        <f>IF($A264="","",IFERROR(INDEX(Floats,MATCH($B264,Branches,0)),0)+SUMIFS($E$3:$E264,$B$3:$B264,$B264,$C$3:$C264,'Settings'!$F$8)-SUMIFS($E$3:$E264,$B$3:$B264,$B264,$C$3:$C264,"&lt;&gt;"&amp;'Settings'!$F$8))</f>
        <v/>
      </c>
      <c r="J264" s="14">
        <f>IF($A264="","",DATE(YEAR($A264),MONTH($A264),1))</f>
        <v/>
      </c>
    </row>
    <row r="265">
      <c r="A265" s="12" t="n"/>
      <c r="B265" s="4" t="n"/>
      <c r="C265" s="4" t="n"/>
      <c r="D265" s="4" t="n"/>
      <c r="E265" s="6" t="n"/>
      <c r="F265" s="4" t="n"/>
      <c r="G265" s="4" t="n"/>
      <c r="H265" s="4" t="n"/>
      <c r="I265" s="13">
        <f>IF($A265="","",IFERROR(INDEX(Floats,MATCH($B265,Branches,0)),0)+SUMIFS($E$3:$E265,$B$3:$B265,$B265,$C$3:$C265,'Settings'!$F$8)-SUMIFS($E$3:$E265,$B$3:$B265,$B265,$C$3:$C265,"&lt;&gt;"&amp;'Settings'!$F$8))</f>
        <v/>
      </c>
      <c r="J265" s="14">
        <f>IF($A265="","",DATE(YEAR($A265),MONTH($A265),1))</f>
        <v/>
      </c>
    </row>
    <row r="266">
      <c r="A266" s="12" t="n"/>
      <c r="B266" s="4" t="n"/>
      <c r="C266" s="4" t="n"/>
      <c r="D266" s="4" t="n"/>
      <c r="E266" s="6" t="n"/>
      <c r="F266" s="4" t="n"/>
      <c r="G266" s="4" t="n"/>
      <c r="H266" s="4" t="n"/>
      <c r="I266" s="13">
        <f>IF($A266="","",IFERROR(INDEX(Floats,MATCH($B266,Branches,0)),0)+SUMIFS($E$3:$E266,$B$3:$B266,$B266,$C$3:$C266,'Settings'!$F$8)-SUMIFS($E$3:$E266,$B$3:$B266,$B266,$C$3:$C266,"&lt;&gt;"&amp;'Settings'!$F$8))</f>
        <v/>
      </c>
      <c r="J266" s="14">
        <f>IF($A266="","",DATE(YEAR($A266),MONTH($A266),1))</f>
        <v/>
      </c>
    </row>
    <row r="267">
      <c r="A267" s="12" t="n"/>
      <c r="B267" s="4" t="n"/>
      <c r="C267" s="4" t="n"/>
      <c r="D267" s="4" t="n"/>
      <c r="E267" s="6" t="n"/>
      <c r="F267" s="4" t="n"/>
      <c r="G267" s="4" t="n"/>
      <c r="H267" s="4" t="n"/>
      <c r="I267" s="13">
        <f>IF($A267="","",IFERROR(INDEX(Floats,MATCH($B267,Branches,0)),0)+SUMIFS($E$3:$E267,$B$3:$B267,$B267,$C$3:$C267,'Settings'!$F$8)-SUMIFS($E$3:$E267,$B$3:$B267,$B267,$C$3:$C267,"&lt;&gt;"&amp;'Settings'!$F$8))</f>
        <v/>
      </c>
      <c r="J267" s="14">
        <f>IF($A267="","",DATE(YEAR($A267),MONTH($A267),1))</f>
        <v/>
      </c>
    </row>
    <row r="268">
      <c r="A268" s="12" t="n"/>
      <c r="B268" s="4" t="n"/>
      <c r="C268" s="4" t="n"/>
      <c r="D268" s="4" t="n"/>
      <c r="E268" s="6" t="n"/>
      <c r="F268" s="4" t="n"/>
      <c r="G268" s="4" t="n"/>
      <c r="H268" s="4" t="n"/>
      <c r="I268" s="13">
        <f>IF($A268="","",IFERROR(INDEX(Floats,MATCH($B268,Branches,0)),0)+SUMIFS($E$3:$E268,$B$3:$B268,$B268,$C$3:$C268,'Settings'!$F$8)-SUMIFS($E$3:$E268,$B$3:$B268,$B268,$C$3:$C268,"&lt;&gt;"&amp;'Settings'!$F$8))</f>
        <v/>
      </c>
      <c r="J268" s="14">
        <f>IF($A268="","",DATE(YEAR($A268),MONTH($A268),1))</f>
        <v/>
      </c>
    </row>
    <row r="269">
      <c r="A269" s="12" t="n"/>
      <c r="B269" s="4" t="n"/>
      <c r="C269" s="4" t="n"/>
      <c r="D269" s="4" t="n"/>
      <c r="E269" s="6" t="n"/>
      <c r="F269" s="4" t="n"/>
      <c r="G269" s="4" t="n"/>
      <c r="H269" s="4" t="n"/>
      <c r="I269" s="13">
        <f>IF($A269="","",IFERROR(INDEX(Floats,MATCH($B269,Branches,0)),0)+SUMIFS($E$3:$E269,$B$3:$B269,$B269,$C$3:$C269,'Settings'!$F$8)-SUMIFS($E$3:$E269,$B$3:$B269,$B269,$C$3:$C269,"&lt;&gt;"&amp;'Settings'!$F$8))</f>
        <v/>
      </c>
      <c r="J269" s="14">
        <f>IF($A269="","",DATE(YEAR($A269),MONTH($A269),1))</f>
        <v/>
      </c>
    </row>
    <row r="270">
      <c r="A270" s="12" t="n"/>
      <c r="B270" s="4" t="n"/>
      <c r="C270" s="4" t="n"/>
      <c r="D270" s="4" t="n"/>
      <c r="E270" s="6" t="n"/>
      <c r="F270" s="4" t="n"/>
      <c r="G270" s="4" t="n"/>
      <c r="H270" s="4" t="n"/>
      <c r="I270" s="13">
        <f>IF($A270="","",IFERROR(INDEX(Floats,MATCH($B270,Branches,0)),0)+SUMIFS($E$3:$E270,$B$3:$B270,$B270,$C$3:$C270,'Settings'!$F$8)-SUMIFS($E$3:$E270,$B$3:$B270,$B270,$C$3:$C270,"&lt;&gt;"&amp;'Settings'!$F$8))</f>
        <v/>
      </c>
      <c r="J270" s="14">
        <f>IF($A270="","",DATE(YEAR($A270),MONTH($A270),1))</f>
        <v/>
      </c>
    </row>
    <row r="271">
      <c r="A271" s="12" t="n"/>
      <c r="B271" s="4" t="n"/>
      <c r="C271" s="4" t="n"/>
      <c r="D271" s="4" t="n"/>
      <c r="E271" s="6" t="n"/>
      <c r="F271" s="4" t="n"/>
      <c r="G271" s="4" t="n"/>
      <c r="H271" s="4" t="n"/>
      <c r="I271" s="13">
        <f>IF($A271="","",IFERROR(INDEX(Floats,MATCH($B271,Branches,0)),0)+SUMIFS($E$3:$E271,$B$3:$B271,$B271,$C$3:$C271,'Settings'!$F$8)-SUMIFS($E$3:$E271,$B$3:$B271,$B271,$C$3:$C271,"&lt;&gt;"&amp;'Settings'!$F$8))</f>
        <v/>
      </c>
      <c r="J271" s="14">
        <f>IF($A271="","",DATE(YEAR($A271),MONTH($A271),1))</f>
        <v/>
      </c>
    </row>
    <row r="272">
      <c r="A272" s="12" t="n"/>
      <c r="B272" s="4" t="n"/>
      <c r="C272" s="4" t="n"/>
      <c r="D272" s="4" t="n"/>
      <c r="E272" s="6" t="n"/>
      <c r="F272" s="4" t="n"/>
      <c r="G272" s="4" t="n"/>
      <c r="H272" s="4" t="n"/>
      <c r="I272" s="13">
        <f>IF($A272="","",IFERROR(INDEX(Floats,MATCH($B272,Branches,0)),0)+SUMIFS($E$3:$E272,$B$3:$B272,$B272,$C$3:$C272,'Settings'!$F$8)-SUMIFS($E$3:$E272,$B$3:$B272,$B272,$C$3:$C272,"&lt;&gt;"&amp;'Settings'!$F$8))</f>
        <v/>
      </c>
      <c r="J272" s="14">
        <f>IF($A272="","",DATE(YEAR($A272),MONTH($A272),1))</f>
        <v/>
      </c>
    </row>
    <row r="273">
      <c r="A273" s="12" t="n"/>
      <c r="B273" s="4" t="n"/>
      <c r="C273" s="4" t="n"/>
      <c r="D273" s="4" t="n"/>
      <c r="E273" s="6" t="n"/>
      <c r="F273" s="4" t="n"/>
      <c r="G273" s="4" t="n"/>
      <c r="H273" s="4" t="n"/>
      <c r="I273" s="13">
        <f>IF($A273="","",IFERROR(INDEX(Floats,MATCH($B273,Branches,0)),0)+SUMIFS($E$3:$E273,$B$3:$B273,$B273,$C$3:$C273,'Settings'!$F$8)-SUMIFS($E$3:$E273,$B$3:$B273,$B273,$C$3:$C273,"&lt;&gt;"&amp;'Settings'!$F$8))</f>
        <v/>
      </c>
      <c r="J273" s="14">
        <f>IF($A273="","",DATE(YEAR($A273),MONTH($A273),1))</f>
        <v/>
      </c>
    </row>
    <row r="274">
      <c r="A274" s="12" t="n"/>
      <c r="B274" s="4" t="n"/>
      <c r="C274" s="4" t="n"/>
      <c r="D274" s="4" t="n"/>
      <c r="E274" s="6" t="n"/>
      <c r="F274" s="4" t="n"/>
      <c r="G274" s="4" t="n"/>
      <c r="H274" s="4" t="n"/>
      <c r="I274" s="13">
        <f>IF($A274="","",IFERROR(INDEX(Floats,MATCH($B274,Branches,0)),0)+SUMIFS($E$3:$E274,$B$3:$B274,$B274,$C$3:$C274,'Settings'!$F$8)-SUMIFS($E$3:$E274,$B$3:$B274,$B274,$C$3:$C274,"&lt;&gt;"&amp;'Settings'!$F$8))</f>
        <v/>
      </c>
      <c r="J274" s="14">
        <f>IF($A274="","",DATE(YEAR($A274),MONTH($A274),1))</f>
        <v/>
      </c>
    </row>
    <row r="275">
      <c r="A275" s="12" t="n"/>
      <c r="B275" s="4" t="n"/>
      <c r="C275" s="4" t="n"/>
      <c r="D275" s="4" t="n"/>
      <c r="E275" s="6" t="n"/>
      <c r="F275" s="4" t="n"/>
      <c r="G275" s="4" t="n"/>
      <c r="H275" s="4" t="n"/>
      <c r="I275" s="13">
        <f>IF($A275="","",IFERROR(INDEX(Floats,MATCH($B275,Branches,0)),0)+SUMIFS($E$3:$E275,$B$3:$B275,$B275,$C$3:$C275,'Settings'!$F$8)-SUMIFS($E$3:$E275,$B$3:$B275,$B275,$C$3:$C275,"&lt;&gt;"&amp;'Settings'!$F$8))</f>
        <v/>
      </c>
      <c r="J275" s="14">
        <f>IF($A275="","",DATE(YEAR($A275),MONTH($A275),1))</f>
        <v/>
      </c>
    </row>
    <row r="276">
      <c r="A276" s="12" t="n"/>
      <c r="B276" s="4" t="n"/>
      <c r="C276" s="4" t="n"/>
      <c r="D276" s="4" t="n"/>
      <c r="E276" s="6" t="n"/>
      <c r="F276" s="4" t="n"/>
      <c r="G276" s="4" t="n"/>
      <c r="H276" s="4" t="n"/>
      <c r="I276" s="13">
        <f>IF($A276="","",IFERROR(INDEX(Floats,MATCH($B276,Branches,0)),0)+SUMIFS($E$3:$E276,$B$3:$B276,$B276,$C$3:$C276,'Settings'!$F$8)-SUMIFS($E$3:$E276,$B$3:$B276,$B276,$C$3:$C276,"&lt;&gt;"&amp;'Settings'!$F$8))</f>
        <v/>
      </c>
      <c r="J276" s="14">
        <f>IF($A276="","",DATE(YEAR($A276),MONTH($A276),1))</f>
        <v/>
      </c>
    </row>
    <row r="277">
      <c r="A277" s="12" t="n"/>
      <c r="B277" s="4" t="n"/>
      <c r="C277" s="4" t="n"/>
      <c r="D277" s="4" t="n"/>
      <c r="E277" s="6" t="n"/>
      <c r="F277" s="4" t="n"/>
      <c r="G277" s="4" t="n"/>
      <c r="H277" s="4" t="n"/>
      <c r="I277" s="13">
        <f>IF($A277="","",IFERROR(INDEX(Floats,MATCH($B277,Branches,0)),0)+SUMIFS($E$3:$E277,$B$3:$B277,$B277,$C$3:$C277,'Settings'!$F$8)-SUMIFS($E$3:$E277,$B$3:$B277,$B277,$C$3:$C277,"&lt;&gt;"&amp;'Settings'!$F$8))</f>
        <v/>
      </c>
      <c r="J277" s="14">
        <f>IF($A277="","",DATE(YEAR($A277),MONTH($A277),1))</f>
        <v/>
      </c>
    </row>
    <row r="278">
      <c r="A278" s="12" t="n"/>
      <c r="B278" s="4" t="n"/>
      <c r="C278" s="4" t="n"/>
      <c r="D278" s="4" t="n"/>
      <c r="E278" s="6" t="n"/>
      <c r="F278" s="4" t="n"/>
      <c r="G278" s="4" t="n"/>
      <c r="H278" s="4" t="n"/>
      <c r="I278" s="13">
        <f>IF($A278="","",IFERROR(INDEX(Floats,MATCH($B278,Branches,0)),0)+SUMIFS($E$3:$E278,$B$3:$B278,$B278,$C$3:$C278,'Settings'!$F$8)-SUMIFS($E$3:$E278,$B$3:$B278,$B278,$C$3:$C278,"&lt;&gt;"&amp;'Settings'!$F$8))</f>
        <v/>
      </c>
      <c r="J278" s="14">
        <f>IF($A278="","",DATE(YEAR($A278),MONTH($A278),1))</f>
        <v/>
      </c>
    </row>
    <row r="279">
      <c r="A279" s="12" t="n"/>
      <c r="B279" s="4" t="n"/>
      <c r="C279" s="4" t="n"/>
      <c r="D279" s="4" t="n"/>
      <c r="E279" s="6" t="n"/>
      <c r="F279" s="4" t="n"/>
      <c r="G279" s="4" t="n"/>
      <c r="H279" s="4" t="n"/>
      <c r="I279" s="13">
        <f>IF($A279="","",IFERROR(INDEX(Floats,MATCH($B279,Branches,0)),0)+SUMIFS($E$3:$E279,$B$3:$B279,$B279,$C$3:$C279,'Settings'!$F$8)-SUMIFS($E$3:$E279,$B$3:$B279,$B279,$C$3:$C279,"&lt;&gt;"&amp;'Settings'!$F$8))</f>
        <v/>
      </c>
      <c r="J279" s="14">
        <f>IF($A279="","",DATE(YEAR($A279),MONTH($A279),1))</f>
        <v/>
      </c>
    </row>
    <row r="280">
      <c r="A280" s="12" t="n"/>
      <c r="B280" s="4" t="n"/>
      <c r="C280" s="4" t="n"/>
      <c r="D280" s="4" t="n"/>
      <c r="E280" s="6" t="n"/>
      <c r="F280" s="4" t="n"/>
      <c r="G280" s="4" t="n"/>
      <c r="H280" s="4" t="n"/>
      <c r="I280" s="13">
        <f>IF($A280="","",IFERROR(INDEX(Floats,MATCH($B280,Branches,0)),0)+SUMIFS($E$3:$E280,$B$3:$B280,$B280,$C$3:$C280,'Settings'!$F$8)-SUMIFS($E$3:$E280,$B$3:$B280,$B280,$C$3:$C280,"&lt;&gt;"&amp;'Settings'!$F$8))</f>
        <v/>
      </c>
      <c r="J280" s="14">
        <f>IF($A280="","",DATE(YEAR($A280),MONTH($A280),1))</f>
        <v/>
      </c>
    </row>
    <row r="281">
      <c r="A281" s="12" t="n"/>
      <c r="B281" s="4" t="n"/>
      <c r="C281" s="4" t="n"/>
      <c r="D281" s="4" t="n"/>
      <c r="E281" s="6" t="n"/>
      <c r="F281" s="4" t="n"/>
      <c r="G281" s="4" t="n"/>
      <c r="H281" s="4" t="n"/>
      <c r="I281" s="13">
        <f>IF($A281="","",IFERROR(INDEX(Floats,MATCH($B281,Branches,0)),0)+SUMIFS($E$3:$E281,$B$3:$B281,$B281,$C$3:$C281,'Settings'!$F$8)-SUMIFS($E$3:$E281,$B$3:$B281,$B281,$C$3:$C281,"&lt;&gt;"&amp;'Settings'!$F$8))</f>
        <v/>
      </c>
      <c r="J281" s="14">
        <f>IF($A281="","",DATE(YEAR($A281),MONTH($A281),1))</f>
        <v/>
      </c>
    </row>
    <row r="282">
      <c r="A282" s="12" t="n"/>
      <c r="B282" s="4" t="n"/>
      <c r="C282" s="4" t="n"/>
      <c r="D282" s="4" t="n"/>
      <c r="E282" s="6" t="n"/>
      <c r="F282" s="4" t="n"/>
      <c r="G282" s="4" t="n"/>
      <c r="H282" s="4" t="n"/>
      <c r="I282" s="13">
        <f>IF($A282="","",IFERROR(INDEX(Floats,MATCH($B282,Branches,0)),0)+SUMIFS($E$3:$E282,$B$3:$B282,$B282,$C$3:$C282,'Settings'!$F$8)-SUMIFS($E$3:$E282,$B$3:$B282,$B282,$C$3:$C282,"&lt;&gt;"&amp;'Settings'!$F$8))</f>
        <v/>
      </c>
      <c r="J282" s="14">
        <f>IF($A282="","",DATE(YEAR($A282),MONTH($A282),1))</f>
        <v/>
      </c>
    </row>
    <row r="283">
      <c r="A283" s="12" t="n"/>
      <c r="B283" s="4" t="n"/>
      <c r="C283" s="4" t="n"/>
      <c r="D283" s="4" t="n"/>
      <c r="E283" s="6" t="n"/>
      <c r="F283" s="4" t="n"/>
      <c r="G283" s="4" t="n"/>
      <c r="H283" s="4" t="n"/>
      <c r="I283" s="13">
        <f>IF($A283="","",IFERROR(INDEX(Floats,MATCH($B283,Branches,0)),0)+SUMIFS($E$3:$E283,$B$3:$B283,$B283,$C$3:$C283,'Settings'!$F$8)-SUMIFS($E$3:$E283,$B$3:$B283,$B283,$C$3:$C283,"&lt;&gt;"&amp;'Settings'!$F$8))</f>
        <v/>
      </c>
      <c r="J283" s="14">
        <f>IF($A283="","",DATE(YEAR($A283),MONTH($A283),1))</f>
        <v/>
      </c>
    </row>
    <row r="284">
      <c r="A284" s="12" t="n"/>
      <c r="B284" s="4" t="n"/>
      <c r="C284" s="4" t="n"/>
      <c r="D284" s="4" t="n"/>
      <c r="E284" s="6" t="n"/>
      <c r="F284" s="4" t="n"/>
      <c r="G284" s="4" t="n"/>
      <c r="H284" s="4" t="n"/>
      <c r="I284" s="13">
        <f>IF($A284="","",IFERROR(INDEX(Floats,MATCH($B284,Branches,0)),0)+SUMIFS($E$3:$E284,$B$3:$B284,$B284,$C$3:$C284,'Settings'!$F$8)-SUMIFS($E$3:$E284,$B$3:$B284,$B284,$C$3:$C284,"&lt;&gt;"&amp;'Settings'!$F$8))</f>
        <v/>
      </c>
      <c r="J284" s="14">
        <f>IF($A284="","",DATE(YEAR($A284),MONTH($A284),1))</f>
        <v/>
      </c>
    </row>
    <row r="285">
      <c r="A285" s="12" t="n"/>
      <c r="B285" s="4" t="n"/>
      <c r="C285" s="4" t="n"/>
      <c r="D285" s="4" t="n"/>
      <c r="E285" s="6" t="n"/>
      <c r="F285" s="4" t="n"/>
      <c r="G285" s="4" t="n"/>
      <c r="H285" s="4" t="n"/>
      <c r="I285" s="13">
        <f>IF($A285="","",IFERROR(INDEX(Floats,MATCH($B285,Branches,0)),0)+SUMIFS($E$3:$E285,$B$3:$B285,$B285,$C$3:$C285,'Settings'!$F$8)-SUMIFS($E$3:$E285,$B$3:$B285,$B285,$C$3:$C285,"&lt;&gt;"&amp;'Settings'!$F$8))</f>
        <v/>
      </c>
      <c r="J285" s="14">
        <f>IF($A285="","",DATE(YEAR($A285),MONTH($A285),1))</f>
        <v/>
      </c>
    </row>
    <row r="286">
      <c r="A286" s="12" t="n"/>
      <c r="B286" s="4" t="n"/>
      <c r="C286" s="4" t="n"/>
      <c r="D286" s="4" t="n"/>
      <c r="E286" s="6" t="n"/>
      <c r="F286" s="4" t="n"/>
      <c r="G286" s="4" t="n"/>
      <c r="H286" s="4" t="n"/>
      <c r="I286" s="13">
        <f>IF($A286="","",IFERROR(INDEX(Floats,MATCH($B286,Branches,0)),0)+SUMIFS($E$3:$E286,$B$3:$B286,$B286,$C$3:$C286,'Settings'!$F$8)-SUMIFS($E$3:$E286,$B$3:$B286,$B286,$C$3:$C286,"&lt;&gt;"&amp;'Settings'!$F$8))</f>
        <v/>
      </c>
      <c r="J286" s="14">
        <f>IF($A286="","",DATE(YEAR($A286),MONTH($A286),1))</f>
        <v/>
      </c>
    </row>
    <row r="287">
      <c r="A287" s="12" t="n"/>
      <c r="B287" s="4" t="n"/>
      <c r="C287" s="4" t="n"/>
      <c r="D287" s="4" t="n"/>
      <c r="E287" s="6" t="n"/>
      <c r="F287" s="4" t="n"/>
      <c r="G287" s="4" t="n"/>
      <c r="H287" s="4" t="n"/>
      <c r="I287" s="13">
        <f>IF($A287="","",IFERROR(INDEX(Floats,MATCH($B287,Branches,0)),0)+SUMIFS($E$3:$E287,$B$3:$B287,$B287,$C$3:$C287,'Settings'!$F$8)-SUMIFS($E$3:$E287,$B$3:$B287,$B287,$C$3:$C287,"&lt;&gt;"&amp;'Settings'!$F$8))</f>
        <v/>
      </c>
      <c r="J287" s="14">
        <f>IF($A287="","",DATE(YEAR($A287),MONTH($A287),1))</f>
        <v/>
      </c>
    </row>
    <row r="288">
      <c r="A288" s="12" t="n"/>
      <c r="B288" s="4" t="n"/>
      <c r="C288" s="4" t="n"/>
      <c r="D288" s="4" t="n"/>
      <c r="E288" s="6" t="n"/>
      <c r="F288" s="4" t="n"/>
      <c r="G288" s="4" t="n"/>
      <c r="H288" s="4" t="n"/>
      <c r="I288" s="13">
        <f>IF($A288="","",IFERROR(INDEX(Floats,MATCH($B288,Branches,0)),0)+SUMIFS($E$3:$E288,$B$3:$B288,$B288,$C$3:$C288,'Settings'!$F$8)-SUMIFS($E$3:$E288,$B$3:$B288,$B288,$C$3:$C288,"&lt;&gt;"&amp;'Settings'!$F$8))</f>
        <v/>
      </c>
      <c r="J288" s="14">
        <f>IF($A288="","",DATE(YEAR($A288),MONTH($A288),1))</f>
        <v/>
      </c>
    </row>
    <row r="289">
      <c r="A289" s="12" t="n"/>
      <c r="B289" s="4" t="n"/>
      <c r="C289" s="4" t="n"/>
      <c r="D289" s="4" t="n"/>
      <c r="E289" s="6" t="n"/>
      <c r="F289" s="4" t="n"/>
      <c r="G289" s="4" t="n"/>
      <c r="H289" s="4" t="n"/>
      <c r="I289" s="13">
        <f>IF($A289="","",IFERROR(INDEX(Floats,MATCH($B289,Branches,0)),0)+SUMIFS($E$3:$E289,$B$3:$B289,$B289,$C$3:$C289,'Settings'!$F$8)-SUMIFS($E$3:$E289,$B$3:$B289,$B289,$C$3:$C289,"&lt;&gt;"&amp;'Settings'!$F$8))</f>
        <v/>
      </c>
      <c r="J289" s="14">
        <f>IF($A289="","",DATE(YEAR($A289),MONTH($A289),1))</f>
        <v/>
      </c>
    </row>
    <row r="290">
      <c r="A290" s="12" t="n"/>
      <c r="B290" s="4" t="n"/>
      <c r="C290" s="4" t="n"/>
      <c r="D290" s="4" t="n"/>
      <c r="E290" s="6" t="n"/>
      <c r="F290" s="4" t="n"/>
      <c r="G290" s="4" t="n"/>
      <c r="H290" s="4" t="n"/>
      <c r="I290" s="13">
        <f>IF($A290="","",IFERROR(INDEX(Floats,MATCH($B290,Branches,0)),0)+SUMIFS($E$3:$E290,$B$3:$B290,$B290,$C$3:$C290,'Settings'!$F$8)-SUMIFS($E$3:$E290,$B$3:$B290,$B290,$C$3:$C290,"&lt;&gt;"&amp;'Settings'!$F$8))</f>
        <v/>
      </c>
      <c r="J290" s="14">
        <f>IF($A290="","",DATE(YEAR($A290),MONTH($A290),1))</f>
        <v/>
      </c>
    </row>
    <row r="291">
      <c r="A291" s="12" t="n"/>
      <c r="B291" s="4" t="n"/>
      <c r="C291" s="4" t="n"/>
      <c r="D291" s="4" t="n"/>
      <c r="E291" s="6" t="n"/>
      <c r="F291" s="4" t="n"/>
      <c r="G291" s="4" t="n"/>
      <c r="H291" s="4" t="n"/>
      <c r="I291" s="13">
        <f>IF($A291="","",IFERROR(INDEX(Floats,MATCH($B291,Branches,0)),0)+SUMIFS($E$3:$E291,$B$3:$B291,$B291,$C$3:$C291,'Settings'!$F$8)-SUMIFS($E$3:$E291,$B$3:$B291,$B291,$C$3:$C291,"&lt;&gt;"&amp;'Settings'!$F$8))</f>
        <v/>
      </c>
      <c r="J291" s="14">
        <f>IF($A291="","",DATE(YEAR($A291),MONTH($A291),1))</f>
        <v/>
      </c>
    </row>
    <row r="292">
      <c r="A292" s="12" t="n"/>
      <c r="B292" s="4" t="n"/>
      <c r="C292" s="4" t="n"/>
      <c r="D292" s="4" t="n"/>
      <c r="E292" s="6" t="n"/>
      <c r="F292" s="4" t="n"/>
      <c r="G292" s="4" t="n"/>
      <c r="H292" s="4" t="n"/>
      <c r="I292" s="13">
        <f>IF($A292="","",IFERROR(INDEX(Floats,MATCH($B292,Branches,0)),0)+SUMIFS($E$3:$E292,$B$3:$B292,$B292,$C$3:$C292,'Settings'!$F$8)-SUMIFS($E$3:$E292,$B$3:$B292,$B292,$C$3:$C292,"&lt;&gt;"&amp;'Settings'!$F$8))</f>
        <v/>
      </c>
      <c r="J292" s="14">
        <f>IF($A292="","",DATE(YEAR($A292),MONTH($A292),1))</f>
        <v/>
      </c>
    </row>
    <row r="293">
      <c r="A293" s="12" t="n"/>
      <c r="B293" s="4" t="n"/>
      <c r="C293" s="4" t="n"/>
      <c r="D293" s="4" t="n"/>
      <c r="E293" s="6" t="n"/>
      <c r="F293" s="4" t="n"/>
      <c r="G293" s="4" t="n"/>
      <c r="H293" s="4" t="n"/>
      <c r="I293" s="13">
        <f>IF($A293="","",IFERROR(INDEX(Floats,MATCH($B293,Branches,0)),0)+SUMIFS($E$3:$E293,$B$3:$B293,$B293,$C$3:$C293,'Settings'!$F$8)-SUMIFS($E$3:$E293,$B$3:$B293,$B293,$C$3:$C293,"&lt;&gt;"&amp;'Settings'!$F$8))</f>
        <v/>
      </c>
      <c r="J293" s="14">
        <f>IF($A293="","",DATE(YEAR($A293),MONTH($A293),1))</f>
        <v/>
      </c>
    </row>
    <row r="294">
      <c r="A294" s="12" t="n"/>
      <c r="B294" s="4" t="n"/>
      <c r="C294" s="4" t="n"/>
      <c r="D294" s="4" t="n"/>
      <c r="E294" s="6" t="n"/>
      <c r="F294" s="4" t="n"/>
      <c r="G294" s="4" t="n"/>
      <c r="H294" s="4" t="n"/>
      <c r="I294" s="13">
        <f>IF($A294="","",IFERROR(INDEX(Floats,MATCH($B294,Branches,0)),0)+SUMIFS($E$3:$E294,$B$3:$B294,$B294,$C$3:$C294,'Settings'!$F$8)-SUMIFS($E$3:$E294,$B$3:$B294,$B294,$C$3:$C294,"&lt;&gt;"&amp;'Settings'!$F$8))</f>
        <v/>
      </c>
      <c r="J294" s="14">
        <f>IF($A294="","",DATE(YEAR($A294),MONTH($A294),1))</f>
        <v/>
      </c>
    </row>
    <row r="295">
      <c r="A295" s="12" t="n"/>
      <c r="B295" s="4" t="n"/>
      <c r="C295" s="4" t="n"/>
      <c r="D295" s="4" t="n"/>
      <c r="E295" s="6" t="n"/>
      <c r="F295" s="4" t="n"/>
      <c r="G295" s="4" t="n"/>
      <c r="H295" s="4" t="n"/>
      <c r="I295" s="13">
        <f>IF($A295="","",IFERROR(INDEX(Floats,MATCH($B295,Branches,0)),0)+SUMIFS($E$3:$E295,$B$3:$B295,$B295,$C$3:$C295,'Settings'!$F$8)-SUMIFS($E$3:$E295,$B$3:$B295,$B295,$C$3:$C295,"&lt;&gt;"&amp;'Settings'!$F$8))</f>
        <v/>
      </c>
      <c r="J295" s="14">
        <f>IF($A295="","",DATE(YEAR($A295),MONTH($A295),1))</f>
        <v/>
      </c>
    </row>
    <row r="296">
      <c r="A296" s="12" t="n"/>
      <c r="B296" s="4" t="n"/>
      <c r="C296" s="4" t="n"/>
      <c r="D296" s="4" t="n"/>
      <c r="E296" s="6" t="n"/>
      <c r="F296" s="4" t="n"/>
      <c r="G296" s="4" t="n"/>
      <c r="H296" s="4" t="n"/>
      <c r="I296" s="13">
        <f>IF($A296="","",IFERROR(INDEX(Floats,MATCH($B296,Branches,0)),0)+SUMIFS($E$3:$E296,$B$3:$B296,$B296,$C$3:$C296,'Settings'!$F$8)-SUMIFS($E$3:$E296,$B$3:$B296,$B296,$C$3:$C296,"&lt;&gt;"&amp;'Settings'!$F$8))</f>
        <v/>
      </c>
      <c r="J296" s="14">
        <f>IF($A296="","",DATE(YEAR($A296),MONTH($A296),1))</f>
        <v/>
      </c>
    </row>
    <row r="297">
      <c r="A297" s="12" t="n"/>
      <c r="B297" s="4" t="n"/>
      <c r="C297" s="4" t="n"/>
      <c r="D297" s="4" t="n"/>
      <c r="E297" s="6" t="n"/>
      <c r="F297" s="4" t="n"/>
      <c r="G297" s="4" t="n"/>
      <c r="H297" s="4" t="n"/>
      <c r="I297" s="13">
        <f>IF($A297="","",IFERROR(INDEX(Floats,MATCH($B297,Branches,0)),0)+SUMIFS($E$3:$E297,$B$3:$B297,$B297,$C$3:$C297,'Settings'!$F$8)-SUMIFS($E$3:$E297,$B$3:$B297,$B297,$C$3:$C297,"&lt;&gt;"&amp;'Settings'!$F$8))</f>
        <v/>
      </c>
      <c r="J297" s="14">
        <f>IF($A297="","",DATE(YEAR($A297),MONTH($A297),1))</f>
        <v/>
      </c>
    </row>
    <row r="298">
      <c r="A298" s="12" t="n"/>
      <c r="B298" s="4" t="n"/>
      <c r="C298" s="4" t="n"/>
      <c r="D298" s="4" t="n"/>
      <c r="E298" s="6" t="n"/>
      <c r="F298" s="4" t="n"/>
      <c r="G298" s="4" t="n"/>
      <c r="H298" s="4" t="n"/>
      <c r="I298" s="13">
        <f>IF($A298="","",IFERROR(INDEX(Floats,MATCH($B298,Branches,0)),0)+SUMIFS($E$3:$E298,$B$3:$B298,$B298,$C$3:$C298,'Settings'!$F$8)-SUMIFS($E$3:$E298,$B$3:$B298,$B298,$C$3:$C298,"&lt;&gt;"&amp;'Settings'!$F$8))</f>
        <v/>
      </c>
      <c r="J298" s="14">
        <f>IF($A298="","",DATE(YEAR($A298),MONTH($A298),1))</f>
        <v/>
      </c>
    </row>
    <row r="299">
      <c r="A299" s="12" t="n"/>
      <c r="B299" s="4" t="n"/>
      <c r="C299" s="4" t="n"/>
      <c r="D299" s="4" t="n"/>
      <c r="E299" s="6" t="n"/>
      <c r="F299" s="4" t="n"/>
      <c r="G299" s="4" t="n"/>
      <c r="H299" s="4" t="n"/>
      <c r="I299" s="13">
        <f>IF($A299="","",IFERROR(INDEX(Floats,MATCH($B299,Branches,0)),0)+SUMIFS($E$3:$E299,$B$3:$B299,$B299,$C$3:$C299,'Settings'!$F$8)-SUMIFS($E$3:$E299,$B$3:$B299,$B299,$C$3:$C299,"&lt;&gt;"&amp;'Settings'!$F$8))</f>
        <v/>
      </c>
      <c r="J299" s="14">
        <f>IF($A299="","",DATE(YEAR($A299),MONTH($A299),1))</f>
        <v/>
      </c>
    </row>
    <row r="300">
      <c r="A300" s="12" t="n"/>
      <c r="B300" s="4" t="n"/>
      <c r="C300" s="4" t="n"/>
      <c r="D300" s="4" t="n"/>
      <c r="E300" s="6" t="n"/>
      <c r="F300" s="4" t="n"/>
      <c r="G300" s="4" t="n"/>
      <c r="H300" s="4" t="n"/>
      <c r="I300" s="13">
        <f>IF($A300="","",IFERROR(INDEX(Floats,MATCH($B300,Branches,0)),0)+SUMIFS($E$3:$E300,$B$3:$B300,$B300,$C$3:$C300,'Settings'!$F$8)-SUMIFS($E$3:$E300,$B$3:$B300,$B300,$C$3:$C300,"&lt;&gt;"&amp;'Settings'!$F$8))</f>
        <v/>
      </c>
      <c r="J300" s="14">
        <f>IF($A300="","",DATE(YEAR($A300),MONTH($A300),1))</f>
        <v/>
      </c>
    </row>
    <row r="301">
      <c r="A301" s="12" t="n"/>
      <c r="B301" s="4" t="n"/>
      <c r="C301" s="4" t="n"/>
      <c r="D301" s="4" t="n"/>
      <c r="E301" s="6" t="n"/>
      <c r="F301" s="4" t="n"/>
      <c r="G301" s="4" t="n"/>
      <c r="H301" s="4" t="n"/>
      <c r="I301" s="13">
        <f>IF($A301="","",IFERROR(INDEX(Floats,MATCH($B301,Branches,0)),0)+SUMIFS($E$3:$E301,$B$3:$B301,$B301,$C$3:$C301,'Settings'!$F$8)-SUMIFS($E$3:$E301,$B$3:$B301,$B301,$C$3:$C301,"&lt;&gt;"&amp;'Settings'!$F$8))</f>
        <v/>
      </c>
      <c r="J301" s="14">
        <f>IF($A301="","",DATE(YEAR($A301),MONTH($A301),1))</f>
        <v/>
      </c>
    </row>
    <row r="302">
      <c r="A302" s="12" t="n"/>
      <c r="B302" s="4" t="n"/>
      <c r="C302" s="4" t="n"/>
      <c r="D302" s="4" t="n"/>
      <c r="E302" s="6" t="n"/>
      <c r="F302" s="4" t="n"/>
      <c r="G302" s="4" t="n"/>
      <c r="H302" s="4" t="n"/>
      <c r="I302" s="13">
        <f>IF($A302="","",IFERROR(INDEX(Floats,MATCH($B302,Branches,0)),0)+SUMIFS($E$3:$E302,$B$3:$B302,$B302,$C$3:$C302,'Settings'!$F$8)-SUMIFS($E$3:$E302,$B$3:$B302,$B302,$C$3:$C302,"&lt;&gt;"&amp;'Settings'!$F$8))</f>
        <v/>
      </c>
      <c r="J302" s="14">
        <f>IF($A302="","",DATE(YEAR($A302),MONTH($A302),1))</f>
        <v/>
      </c>
    </row>
    <row r="303">
      <c r="A303" s="12" t="n"/>
      <c r="B303" s="4" t="n"/>
      <c r="C303" s="4" t="n"/>
      <c r="D303" s="4" t="n"/>
      <c r="E303" s="6" t="n"/>
      <c r="F303" s="4" t="n"/>
      <c r="G303" s="4" t="n"/>
      <c r="H303" s="4" t="n"/>
      <c r="I303" s="13">
        <f>IF($A303="","",IFERROR(INDEX(Floats,MATCH($B303,Branches,0)),0)+SUMIFS($E$3:$E303,$B$3:$B303,$B303,$C$3:$C303,'Settings'!$F$8)-SUMIFS($E$3:$E303,$B$3:$B303,$B303,$C$3:$C303,"&lt;&gt;"&amp;'Settings'!$F$8))</f>
        <v/>
      </c>
      <c r="J303" s="14">
        <f>IF($A303="","",DATE(YEAR($A303),MONTH($A303),1))</f>
        <v/>
      </c>
    </row>
    <row r="304">
      <c r="A304" s="12" t="n"/>
      <c r="B304" s="4" t="n"/>
      <c r="C304" s="4" t="n"/>
      <c r="D304" s="4" t="n"/>
      <c r="E304" s="6" t="n"/>
      <c r="F304" s="4" t="n"/>
      <c r="G304" s="4" t="n"/>
      <c r="H304" s="4" t="n"/>
      <c r="I304" s="13">
        <f>IF($A304="","",IFERROR(INDEX(Floats,MATCH($B304,Branches,0)),0)+SUMIFS($E$3:$E304,$B$3:$B304,$B304,$C$3:$C304,'Settings'!$F$8)-SUMIFS($E$3:$E304,$B$3:$B304,$B304,$C$3:$C304,"&lt;&gt;"&amp;'Settings'!$F$8))</f>
        <v/>
      </c>
      <c r="J304" s="14">
        <f>IF($A304="","",DATE(YEAR($A304),MONTH($A304),1))</f>
        <v/>
      </c>
    </row>
    <row r="305">
      <c r="A305" s="12" t="n"/>
      <c r="B305" s="4" t="n"/>
      <c r="C305" s="4" t="n"/>
      <c r="D305" s="4" t="n"/>
      <c r="E305" s="6" t="n"/>
      <c r="F305" s="4" t="n"/>
      <c r="G305" s="4" t="n"/>
      <c r="H305" s="4" t="n"/>
      <c r="I305" s="13">
        <f>IF($A305="","",IFERROR(INDEX(Floats,MATCH($B305,Branches,0)),0)+SUMIFS($E$3:$E305,$B$3:$B305,$B305,$C$3:$C305,'Settings'!$F$8)-SUMIFS($E$3:$E305,$B$3:$B305,$B305,$C$3:$C305,"&lt;&gt;"&amp;'Settings'!$F$8))</f>
        <v/>
      </c>
      <c r="J305" s="14">
        <f>IF($A305="","",DATE(YEAR($A305),MONTH($A305),1))</f>
        <v/>
      </c>
    </row>
    <row r="306">
      <c r="A306" s="12" t="n"/>
      <c r="B306" s="4" t="n"/>
      <c r="C306" s="4" t="n"/>
      <c r="D306" s="4" t="n"/>
      <c r="E306" s="6" t="n"/>
      <c r="F306" s="4" t="n"/>
      <c r="G306" s="4" t="n"/>
      <c r="H306" s="4" t="n"/>
      <c r="I306" s="13">
        <f>IF($A306="","",IFERROR(INDEX(Floats,MATCH($B306,Branches,0)),0)+SUMIFS($E$3:$E306,$B$3:$B306,$B306,$C$3:$C306,'Settings'!$F$8)-SUMIFS($E$3:$E306,$B$3:$B306,$B306,$C$3:$C306,"&lt;&gt;"&amp;'Settings'!$F$8))</f>
        <v/>
      </c>
      <c r="J306" s="14">
        <f>IF($A306="","",DATE(YEAR($A306),MONTH($A306),1))</f>
        <v/>
      </c>
    </row>
    <row r="307">
      <c r="A307" s="12" t="n"/>
      <c r="B307" s="4" t="n"/>
      <c r="C307" s="4" t="n"/>
      <c r="D307" s="4" t="n"/>
      <c r="E307" s="6" t="n"/>
      <c r="F307" s="4" t="n"/>
      <c r="G307" s="4" t="n"/>
      <c r="H307" s="4" t="n"/>
      <c r="I307" s="13">
        <f>IF($A307="","",IFERROR(INDEX(Floats,MATCH($B307,Branches,0)),0)+SUMIFS($E$3:$E307,$B$3:$B307,$B307,$C$3:$C307,'Settings'!$F$8)-SUMIFS($E$3:$E307,$B$3:$B307,$B307,$C$3:$C307,"&lt;&gt;"&amp;'Settings'!$F$8))</f>
        <v/>
      </c>
      <c r="J307" s="14">
        <f>IF($A307="","",DATE(YEAR($A307),MONTH($A307),1))</f>
        <v/>
      </c>
    </row>
    <row r="308">
      <c r="A308" s="12" t="n"/>
      <c r="B308" s="4" t="n"/>
      <c r="C308" s="4" t="n"/>
      <c r="D308" s="4" t="n"/>
      <c r="E308" s="6" t="n"/>
      <c r="F308" s="4" t="n"/>
      <c r="G308" s="4" t="n"/>
      <c r="H308" s="4" t="n"/>
      <c r="I308" s="13">
        <f>IF($A308="","",IFERROR(INDEX(Floats,MATCH($B308,Branches,0)),0)+SUMIFS($E$3:$E308,$B$3:$B308,$B308,$C$3:$C308,'Settings'!$F$8)-SUMIFS($E$3:$E308,$B$3:$B308,$B308,$C$3:$C308,"&lt;&gt;"&amp;'Settings'!$F$8))</f>
        <v/>
      </c>
      <c r="J308" s="14">
        <f>IF($A308="","",DATE(YEAR($A308),MONTH($A308),1))</f>
        <v/>
      </c>
    </row>
    <row r="309">
      <c r="A309" s="12" t="n"/>
      <c r="B309" s="4" t="n"/>
      <c r="C309" s="4" t="n"/>
      <c r="D309" s="4" t="n"/>
      <c r="E309" s="6" t="n"/>
      <c r="F309" s="4" t="n"/>
      <c r="G309" s="4" t="n"/>
      <c r="H309" s="4" t="n"/>
      <c r="I309" s="13">
        <f>IF($A309="","",IFERROR(INDEX(Floats,MATCH($B309,Branches,0)),0)+SUMIFS($E$3:$E309,$B$3:$B309,$B309,$C$3:$C309,'Settings'!$F$8)-SUMIFS($E$3:$E309,$B$3:$B309,$B309,$C$3:$C309,"&lt;&gt;"&amp;'Settings'!$F$8))</f>
        <v/>
      </c>
      <c r="J309" s="14">
        <f>IF($A309="","",DATE(YEAR($A309),MONTH($A309),1))</f>
        <v/>
      </c>
    </row>
    <row r="310">
      <c r="A310" s="12" t="n"/>
      <c r="B310" s="4" t="n"/>
      <c r="C310" s="4" t="n"/>
      <c r="D310" s="4" t="n"/>
      <c r="E310" s="6" t="n"/>
      <c r="F310" s="4" t="n"/>
      <c r="G310" s="4" t="n"/>
      <c r="H310" s="4" t="n"/>
      <c r="I310" s="13">
        <f>IF($A310="","",IFERROR(INDEX(Floats,MATCH($B310,Branches,0)),0)+SUMIFS($E$3:$E310,$B$3:$B310,$B310,$C$3:$C310,'Settings'!$F$8)-SUMIFS($E$3:$E310,$B$3:$B310,$B310,$C$3:$C310,"&lt;&gt;"&amp;'Settings'!$F$8))</f>
        <v/>
      </c>
      <c r="J310" s="14">
        <f>IF($A310="","",DATE(YEAR($A310),MONTH($A310),1))</f>
        <v/>
      </c>
    </row>
    <row r="311">
      <c r="A311" s="12" t="n"/>
      <c r="B311" s="4" t="n"/>
      <c r="C311" s="4" t="n"/>
      <c r="D311" s="4" t="n"/>
      <c r="E311" s="6" t="n"/>
      <c r="F311" s="4" t="n"/>
      <c r="G311" s="4" t="n"/>
      <c r="H311" s="4" t="n"/>
      <c r="I311" s="13">
        <f>IF($A311="","",IFERROR(INDEX(Floats,MATCH($B311,Branches,0)),0)+SUMIFS($E$3:$E311,$B$3:$B311,$B311,$C$3:$C311,'Settings'!$F$8)-SUMIFS($E$3:$E311,$B$3:$B311,$B311,$C$3:$C311,"&lt;&gt;"&amp;'Settings'!$F$8))</f>
        <v/>
      </c>
      <c r="J311" s="14">
        <f>IF($A311="","",DATE(YEAR($A311),MONTH($A311),1))</f>
        <v/>
      </c>
    </row>
    <row r="312">
      <c r="A312" s="12" t="n"/>
      <c r="B312" s="4" t="n"/>
      <c r="C312" s="4" t="n"/>
      <c r="D312" s="4" t="n"/>
      <c r="E312" s="6" t="n"/>
      <c r="F312" s="4" t="n"/>
      <c r="G312" s="4" t="n"/>
      <c r="H312" s="4" t="n"/>
      <c r="I312" s="13">
        <f>IF($A312="","",IFERROR(INDEX(Floats,MATCH($B312,Branches,0)),0)+SUMIFS($E$3:$E312,$B$3:$B312,$B312,$C$3:$C312,'Settings'!$F$8)-SUMIFS($E$3:$E312,$B$3:$B312,$B312,$C$3:$C312,"&lt;&gt;"&amp;'Settings'!$F$8))</f>
        <v/>
      </c>
      <c r="J312" s="14">
        <f>IF($A312="","",DATE(YEAR($A312),MONTH($A312),1))</f>
        <v/>
      </c>
    </row>
    <row r="313">
      <c r="A313" s="12" t="n"/>
      <c r="B313" s="4" t="n"/>
      <c r="C313" s="4" t="n"/>
      <c r="D313" s="4" t="n"/>
      <c r="E313" s="6" t="n"/>
      <c r="F313" s="4" t="n"/>
      <c r="G313" s="4" t="n"/>
      <c r="H313" s="4" t="n"/>
      <c r="I313" s="13">
        <f>IF($A313="","",IFERROR(INDEX(Floats,MATCH($B313,Branches,0)),0)+SUMIFS($E$3:$E313,$B$3:$B313,$B313,$C$3:$C313,'Settings'!$F$8)-SUMIFS($E$3:$E313,$B$3:$B313,$B313,$C$3:$C313,"&lt;&gt;"&amp;'Settings'!$F$8))</f>
        <v/>
      </c>
      <c r="J313" s="14">
        <f>IF($A313="","",DATE(YEAR($A313),MONTH($A313),1))</f>
        <v/>
      </c>
    </row>
    <row r="314">
      <c r="A314" s="12" t="n"/>
      <c r="B314" s="4" t="n"/>
      <c r="C314" s="4" t="n"/>
      <c r="D314" s="4" t="n"/>
      <c r="E314" s="6" t="n"/>
      <c r="F314" s="4" t="n"/>
      <c r="G314" s="4" t="n"/>
      <c r="H314" s="4" t="n"/>
      <c r="I314" s="13">
        <f>IF($A314="","",IFERROR(INDEX(Floats,MATCH($B314,Branches,0)),0)+SUMIFS($E$3:$E314,$B$3:$B314,$B314,$C$3:$C314,'Settings'!$F$8)-SUMIFS($E$3:$E314,$B$3:$B314,$B314,$C$3:$C314,"&lt;&gt;"&amp;'Settings'!$F$8))</f>
        <v/>
      </c>
      <c r="J314" s="14">
        <f>IF($A314="","",DATE(YEAR($A314),MONTH($A314),1))</f>
        <v/>
      </c>
    </row>
    <row r="315">
      <c r="A315" s="12" t="n"/>
      <c r="B315" s="4" t="n"/>
      <c r="C315" s="4" t="n"/>
      <c r="D315" s="4" t="n"/>
      <c r="E315" s="6" t="n"/>
      <c r="F315" s="4" t="n"/>
      <c r="G315" s="4" t="n"/>
      <c r="H315" s="4" t="n"/>
      <c r="I315" s="13">
        <f>IF($A315="","",IFERROR(INDEX(Floats,MATCH($B315,Branches,0)),0)+SUMIFS($E$3:$E315,$B$3:$B315,$B315,$C$3:$C315,'Settings'!$F$8)-SUMIFS($E$3:$E315,$B$3:$B315,$B315,$C$3:$C315,"&lt;&gt;"&amp;'Settings'!$F$8))</f>
        <v/>
      </c>
      <c r="J315" s="14">
        <f>IF($A315="","",DATE(YEAR($A315),MONTH($A315),1))</f>
        <v/>
      </c>
    </row>
    <row r="316">
      <c r="A316" s="12" t="n"/>
      <c r="B316" s="4" t="n"/>
      <c r="C316" s="4" t="n"/>
      <c r="D316" s="4" t="n"/>
      <c r="E316" s="6" t="n"/>
      <c r="F316" s="4" t="n"/>
      <c r="G316" s="4" t="n"/>
      <c r="H316" s="4" t="n"/>
      <c r="I316" s="13">
        <f>IF($A316="","",IFERROR(INDEX(Floats,MATCH($B316,Branches,0)),0)+SUMIFS($E$3:$E316,$B$3:$B316,$B316,$C$3:$C316,'Settings'!$F$8)-SUMIFS($E$3:$E316,$B$3:$B316,$B316,$C$3:$C316,"&lt;&gt;"&amp;'Settings'!$F$8))</f>
        <v/>
      </c>
      <c r="J316" s="14">
        <f>IF($A316="","",DATE(YEAR($A316),MONTH($A316),1))</f>
        <v/>
      </c>
    </row>
    <row r="317">
      <c r="A317" s="12" t="n"/>
      <c r="B317" s="4" t="n"/>
      <c r="C317" s="4" t="n"/>
      <c r="D317" s="4" t="n"/>
      <c r="E317" s="6" t="n"/>
      <c r="F317" s="4" t="n"/>
      <c r="G317" s="4" t="n"/>
      <c r="H317" s="4" t="n"/>
      <c r="I317" s="13">
        <f>IF($A317="","",IFERROR(INDEX(Floats,MATCH($B317,Branches,0)),0)+SUMIFS($E$3:$E317,$B$3:$B317,$B317,$C$3:$C317,'Settings'!$F$8)-SUMIFS($E$3:$E317,$B$3:$B317,$B317,$C$3:$C317,"&lt;&gt;"&amp;'Settings'!$F$8))</f>
        <v/>
      </c>
      <c r="J317" s="14">
        <f>IF($A317="","",DATE(YEAR($A317),MONTH($A317),1))</f>
        <v/>
      </c>
    </row>
    <row r="318">
      <c r="A318" s="12" t="n"/>
      <c r="B318" s="4" t="n"/>
      <c r="C318" s="4" t="n"/>
      <c r="D318" s="4" t="n"/>
      <c r="E318" s="6" t="n"/>
      <c r="F318" s="4" t="n"/>
      <c r="G318" s="4" t="n"/>
      <c r="H318" s="4" t="n"/>
      <c r="I318" s="13">
        <f>IF($A318="","",IFERROR(INDEX(Floats,MATCH($B318,Branches,0)),0)+SUMIFS($E$3:$E318,$B$3:$B318,$B318,$C$3:$C318,'Settings'!$F$8)-SUMIFS($E$3:$E318,$B$3:$B318,$B318,$C$3:$C318,"&lt;&gt;"&amp;'Settings'!$F$8))</f>
        <v/>
      </c>
      <c r="J318" s="14">
        <f>IF($A318="","",DATE(YEAR($A318),MONTH($A318),1))</f>
        <v/>
      </c>
    </row>
    <row r="319">
      <c r="A319" s="12" t="n"/>
      <c r="B319" s="4" t="n"/>
      <c r="C319" s="4" t="n"/>
      <c r="D319" s="4" t="n"/>
      <c r="E319" s="6" t="n"/>
      <c r="F319" s="4" t="n"/>
      <c r="G319" s="4" t="n"/>
      <c r="H319" s="4" t="n"/>
      <c r="I319" s="13">
        <f>IF($A319="","",IFERROR(INDEX(Floats,MATCH($B319,Branches,0)),0)+SUMIFS($E$3:$E319,$B$3:$B319,$B319,$C$3:$C319,'Settings'!$F$8)-SUMIFS($E$3:$E319,$B$3:$B319,$B319,$C$3:$C319,"&lt;&gt;"&amp;'Settings'!$F$8))</f>
        <v/>
      </c>
      <c r="J319" s="14">
        <f>IF($A319="","",DATE(YEAR($A319),MONTH($A319),1))</f>
        <v/>
      </c>
    </row>
    <row r="320">
      <c r="A320" s="12" t="n"/>
      <c r="B320" s="4" t="n"/>
      <c r="C320" s="4" t="n"/>
      <c r="D320" s="4" t="n"/>
      <c r="E320" s="6" t="n"/>
      <c r="F320" s="4" t="n"/>
      <c r="G320" s="4" t="n"/>
      <c r="H320" s="4" t="n"/>
      <c r="I320" s="13">
        <f>IF($A320="","",IFERROR(INDEX(Floats,MATCH($B320,Branches,0)),0)+SUMIFS($E$3:$E320,$B$3:$B320,$B320,$C$3:$C320,'Settings'!$F$8)-SUMIFS($E$3:$E320,$B$3:$B320,$B320,$C$3:$C320,"&lt;&gt;"&amp;'Settings'!$F$8))</f>
        <v/>
      </c>
      <c r="J320" s="14">
        <f>IF($A320="","",DATE(YEAR($A320),MONTH($A320),1))</f>
        <v/>
      </c>
    </row>
    <row r="321">
      <c r="A321" s="12" t="n"/>
      <c r="B321" s="4" t="n"/>
      <c r="C321" s="4" t="n"/>
      <c r="D321" s="4" t="n"/>
      <c r="E321" s="6" t="n"/>
      <c r="F321" s="4" t="n"/>
      <c r="G321" s="4" t="n"/>
      <c r="H321" s="4" t="n"/>
      <c r="I321" s="13">
        <f>IF($A321="","",IFERROR(INDEX(Floats,MATCH($B321,Branches,0)),0)+SUMIFS($E$3:$E321,$B$3:$B321,$B321,$C$3:$C321,'Settings'!$F$8)-SUMIFS($E$3:$E321,$B$3:$B321,$B321,$C$3:$C321,"&lt;&gt;"&amp;'Settings'!$F$8))</f>
        <v/>
      </c>
      <c r="J321" s="14">
        <f>IF($A321="","",DATE(YEAR($A321),MONTH($A321),1))</f>
        <v/>
      </c>
    </row>
    <row r="322">
      <c r="A322" s="12" t="n"/>
      <c r="B322" s="4" t="n"/>
      <c r="C322" s="4" t="n"/>
      <c r="D322" s="4" t="n"/>
      <c r="E322" s="6" t="n"/>
      <c r="F322" s="4" t="n"/>
      <c r="G322" s="4" t="n"/>
      <c r="H322" s="4" t="n"/>
      <c r="I322" s="13">
        <f>IF($A322="","",IFERROR(INDEX(Floats,MATCH($B322,Branches,0)),0)+SUMIFS($E$3:$E322,$B$3:$B322,$B322,$C$3:$C322,'Settings'!$F$8)-SUMIFS($E$3:$E322,$B$3:$B322,$B322,$C$3:$C322,"&lt;&gt;"&amp;'Settings'!$F$8))</f>
        <v/>
      </c>
      <c r="J322" s="14">
        <f>IF($A322="","",DATE(YEAR($A322),MONTH($A322),1))</f>
        <v/>
      </c>
    </row>
    <row r="323">
      <c r="A323" s="12" t="n"/>
      <c r="B323" s="4" t="n"/>
      <c r="C323" s="4" t="n"/>
      <c r="D323" s="4" t="n"/>
      <c r="E323" s="6" t="n"/>
      <c r="F323" s="4" t="n"/>
      <c r="G323" s="4" t="n"/>
      <c r="H323" s="4" t="n"/>
      <c r="I323" s="13">
        <f>IF($A323="","",IFERROR(INDEX(Floats,MATCH($B323,Branches,0)),0)+SUMIFS($E$3:$E323,$B$3:$B323,$B323,$C$3:$C323,'Settings'!$F$8)-SUMIFS($E$3:$E323,$B$3:$B323,$B323,$C$3:$C323,"&lt;&gt;"&amp;'Settings'!$F$8))</f>
        <v/>
      </c>
      <c r="J323" s="14">
        <f>IF($A323="","",DATE(YEAR($A323),MONTH($A323),1))</f>
        <v/>
      </c>
    </row>
    <row r="324">
      <c r="A324" s="12" t="n"/>
      <c r="B324" s="4" t="n"/>
      <c r="C324" s="4" t="n"/>
      <c r="D324" s="4" t="n"/>
      <c r="E324" s="6" t="n"/>
      <c r="F324" s="4" t="n"/>
      <c r="G324" s="4" t="n"/>
      <c r="H324" s="4" t="n"/>
      <c r="I324" s="13">
        <f>IF($A324="","",IFERROR(INDEX(Floats,MATCH($B324,Branches,0)),0)+SUMIFS($E$3:$E324,$B$3:$B324,$B324,$C$3:$C324,'Settings'!$F$8)-SUMIFS($E$3:$E324,$B$3:$B324,$B324,$C$3:$C324,"&lt;&gt;"&amp;'Settings'!$F$8))</f>
        <v/>
      </c>
      <c r="J324" s="14">
        <f>IF($A324="","",DATE(YEAR($A324),MONTH($A324),1))</f>
        <v/>
      </c>
    </row>
    <row r="325">
      <c r="A325" s="12" t="n"/>
      <c r="B325" s="4" t="n"/>
      <c r="C325" s="4" t="n"/>
      <c r="D325" s="4" t="n"/>
      <c r="E325" s="6" t="n"/>
      <c r="F325" s="4" t="n"/>
      <c r="G325" s="4" t="n"/>
      <c r="H325" s="4" t="n"/>
      <c r="I325" s="13">
        <f>IF($A325="","",IFERROR(INDEX(Floats,MATCH($B325,Branches,0)),0)+SUMIFS($E$3:$E325,$B$3:$B325,$B325,$C$3:$C325,'Settings'!$F$8)-SUMIFS($E$3:$E325,$B$3:$B325,$B325,$C$3:$C325,"&lt;&gt;"&amp;'Settings'!$F$8))</f>
        <v/>
      </c>
      <c r="J325" s="14">
        <f>IF($A325="","",DATE(YEAR($A325),MONTH($A325),1))</f>
        <v/>
      </c>
    </row>
    <row r="326">
      <c r="A326" s="12" t="n"/>
      <c r="B326" s="4" t="n"/>
      <c r="C326" s="4" t="n"/>
      <c r="D326" s="4" t="n"/>
      <c r="E326" s="6" t="n"/>
      <c r="F326" s="4" t="n"/>
      <c r="G326" s="4" t="n"/>
      <c r="H326" s="4" t="n"/>
      <c r="I326" s="13">
        <f>IF($A326="","",IFERROR(INDEX(Floats,MATCH($B326,Branches,0)),0)+SUMIFS($E$3:$E326,$B$3:$B326,$B326,$C$3:$C326,'Settings'!$F$8)-SUMIFS($E$3:$E326,$B$3:$B326,$B326,$C$3:$C326,"&lt;&gt;"&amp;'Settings'!$F$8))</f>
        <v/>
      </c>
      <c r="J326" s="14">
        <f>IF($A326="","",DATE(YEAR($A326),MONTH($A326),1))</f>
        <v/>
      </c>
    </row>
    <row r="327">
      <c r="A327" s="12" t="n"/>
      <c r="B327" s="4" t="n"/>
      <c r="C327" s="4" t="n"/>
      <c r="D327" s="4" t="n"/>
      <c r="E327" s="6" t="n"/>
      <c r="F327" s="4" t="n"/>
      <c r="G327" s="4" t="n"/>
      <c r="H327" s="4" t="n"/>
      <c r="I327" s="13">
        <f>IF($A327="","",IFERROR(INDEX(Floats,MATCH($B327,Branches,0)),0)+SUMIFS($E$3:$E327,$B$3:$B327,$B327,$C$3:$C327,'Settings'!$F$8)-SUMIFS($E$3:$E327,$B$3:$B327,$B327,$C$3:$C327,"&lt;&gt;"&amp;'Settings'!$F$8))</f>
        <v/>
      </c>
      <c r="J327" s="14">
        <f>IF($A327="","",DATE(YEAR($A327),MONTH($A327),1))</f>
        <v/>
      </c>
    </row>
    <row r="328">
      <c r="A328" s="12" t="n"/>
      <c r="B328" s="4" t="n"/>
      <c r="C328" s="4" t="n"/>
      <c r="D328" s="4" t="n"/>
      <c r="E328" s="6" t="n"/>
      <c r="F328" s="4" t="n"/>
      <c r="G328" s="4" t="n"/>
      <c r="H328" s="4" t="n"/>
      <c r="I328" s="13">
        <f>IF($A328="","",IFERROR(INDEX(Floats,MATCH($B328,Branches,0)),0)+SUMIFS($E$3:$E328,$B$3:$B328,$B328,$C$3:$C328,'Settings'!$F$8)-SUMIFS($E$3:$E328,$B$3:$B328,$B328,$C$3:$C328,"&lt;&gt;"&amp;'Settings'!$F$8))</f>
        <v/>
      </c>
      <c r="J328" s="14">
        <f>IF($A328="","",DATE(YEAR($A328),MONTH($A328),1))</f>
        <v/>
      </c>
    </row>
    <row r="329">
      <c r="A329" s="12" t="n"/>
      <c r="B329" s="4" t="n"/>
      <c r="C329" s="4" t="n"/>
      <c r="D329" s="4" t="n"/>
      <c r="E329" s="6" t="n"/>
      <c r="F329" s="4" t="n"/>
      <c r="G329" s="4" t="n"/>
      <c r="H329" s="4" t="n"/>
      <c r="I329" s="13">
        <f>IF($A329="","",IFERROR(INDEX(Floats,MATCH($B329,Branches,0)),0)+SUMIFS($E$3:$E329,$B$3:$B329,$B329,$C$3:$C329,'Settings'!$F$8)-SUMIFS($E$3:$E329,$B$3:$B329,$B329,$C$3:$C329,"&lt;&gt;"&amp;'Settings'!$F$8))</f>
        <v/>
      </c>
      <c r="J329" s="14">
        <f>IF($A329="","",DATE(YEAR($A329),MONTH($A329),1))</f>
        <v/>
      </c>
    </row>
    <row r="330">
      <c r="A330" s="12" t="n"/>
      <c r="B330" s="4" t="n"/>
      <c r="C330" s="4" t="n"/>
      <c r="D330" s="4" t="n"/>
      <c r="E330" s="6" t="n"/>
      <c r="F330" s="4" t="n"/>
      <c r="G330" s="4" t="n"/>
      <c r="H330" s="4" t="n"/>
      <c r="I330" s="13">
        <f>IF($A330="","",IFERROR(INDEX(Floats,MATCH($B330,Branches,0)),0)+SUMIFS($E$3:$E330,$B$3:$B330,$B330,$C$3:$C330,'Settings'!$F$8)-SUMIFS($E$3:$E330,$B$3:$B330,$B330,$C$3:$C330,"&lt;&gt;"&amp;'Settings'!$F$8))</f>
        <v/>
      </c>
      <c r="J330" s="14">
        <f>IF($A330="","",DATE(YEAR($A330),MONTH($A330),1))</f>
        <v/>
      </c>
    </row>
    <row r="331">
      <c r="A331" s="12" t="n"/>
      <c r="B331" s="4" t="n"/>
      <c r="C331" s="4" t="n"/>
      <c r="D331" s="4" t="n"/>
      <c r="E331" s="6" t="n"/>
      <c r="F331" s="4" t="n"/>
      <c r="G331" s="4" t="n"/>
      <c r="H331" s="4" t="n"/>
      <c r="I331" s="13">
        <f>IF($A331="","",IFERROR(INDEX(Floats,MATCH($B331,Branches,0)),0)+SUMIFS($E$3:$E331,$B$3:$B331,$B331,$C$3:$C331,'Settings'!$F$8)-SUMIFS($E$3:$E331,$B$3:$B331,$B331,$C$3:$C331,"&lt;&gt;"&amp;'Settings'!$F$8))</f>
        <v/>
      </c>
      <c r="J331" s="14">
        <f>IF($A331="","",DATE(YEAR($A331),MONTH($A331),1))</f>
        <v/>
      </c>
    </row>
    <row r="332">
      <c r="A332" s="12" t="n"/>
      <c r="B332" s="4" t="n"/>
      <c r="C332" s="4" t="n"/>
      <c r="D332" s="4" t="n"/>
      <c r="E332" s="6" t="n"/>
      <c r="F332" s="4" t="n"/>
      <c r="G332" s="4" t="n"/>
      <c r="H332" s="4" t="n"/>
      <c r="I332" s="13">
        <f>IF($A332="","",IFERROR(INDEX(Floats,MATCH($B332,Branches,0)),0)+SUMIFS($E$3:$E332,$B$3:$B332,$B332,$C$3:$C332,'Settings'!$F$8)-SUMIFS($E$3:$E332,$B$3:$B332,$B332,$C$3:$C332,"&lt;&gt;"&amp;'Settings'!$F$8))</f>
        <v/>
      </c>
      <c r="J332" s="14">
        <f>IF($A332="","",DATE(YEAR($A332),MONTH($A332),1))</f>
        <v/>
      </c>
    </row>
    <row r="333">
      <c r="A333" s="12" t="n"/>
      <c r="B333" s="4" t="n"/>
      <c r="C333" s="4" t="n"/>
      <c r="D333" s="4" t="n"/>
      <c r="E333" s="6" t="n"/>
      <c r="F333" s="4" t="n"/>
      <c r="G333" s="4" t="n"/>
      <c r="H333" s="4" t="n"/>
      <c r="I333" s="13">
        <f>IF($A333="","",IFERROR(INDEX(Floats,MATCH($B333,Branches,0)),0)+SUMIFS($E$3:$E333,$B$3:$B333,$B333,$C$3:$C333,'Settings'!$F$8)-SUMIFS($E$3:$E333,$B$3:$B333,$B333,$C$3:$C333,"&lt;&gt;"&amp;'Settings'!$F$8))</f>
        <v/>
      </c>
      <c r="J333" s="14">
        <f>IF($A333="","",DATE(YEAR($A333),MONTH($A333),1))</f>
        <v/>
      </c>
    </row>
    <row r="334">
      <c r="A334" s="12" t="n"/>
      <c r="B334" s="4" t="n"/>
      <c r="C334" s="4" t="n"/>
      <c r="D334" s="4" t="n"/>
      <c r="E334" s="6" t="n"/>
      <c r="F334" s="4" t="n"/>
      <c r="G334" s="4" t="n"/>
      <c r="H334" s="4" t="n"/>
      <c r="I334" s="13">
        <f>IF($A334="","",IFERROR(INDEX(Floats,MATCH($B334,Branches,0)),0)+SUMIFS($E$3:$E334,$B$3:$B334,$B334,$C$3:$C334,'Settings'!$F$8)-SUMIFS($E$3:$E334,$B$3:$B334,$B334,$C$3:$C334,"&lt;&gt;"&amp;'Settings'!$F$8))</f>
        <v/>
      </c>
      <c r="J334" s="14">
        <f>IF($A334="","",DATE(YEAR($A334),MONTH($A334),1))</f>
        <v/>
      </c>
    </row>
    <row r="335">
      <c r="A335" s="12" t="n"/>
      <c r="B335" s="4" t="n"/>
      <c r="C335" s="4" t="n"/>
      <c r="D335" s="4" t="n"/>
      <c r="E335" s="6" t="n"/>
      <c r="F335" s="4" t="n"/>
      <c r="G335" s="4" t="n"/>
      <c r="H335" s="4" t="n"/>
      <c r="I335" s="13">
        <f>IF($A335="","",IFERROR(INDEX(Floats,MATCH($B335,Branches,0)),0)+SUMIFS($E$3:$E335,$B$3:$B335,$B335,$C$3:$C335,'Settings'!$F$8)-SUMIFS($E$3:$E335,$B$3:$B335,$B335,$C$3:$C335,"&lt;&gt;"&amp;'Settings'!$F$8))</f>
        <v/>
      </c>
      <c r="J335" s="14">
        <f>IF($A335="","",DATE(YEAR($A335),MONTH($A335),1))</f>
        <v/>
      </c>
    </row>
    <row r="336">
      <c r="A336" s="12" t="n"/>
      <c r="B336" s="4" t="n"/>
      <c r="C336" s="4" t="n"/>
      <c r="D336" s="4" t="n"/>
      <c r="E336" s="6" t="n"/>
      <c r="F336" s="4" t="n"/>
      <c r="G336" s="4" t="n"/>
      <c r="H336" s="4" t="n"/>
      <c r="I336" s="13">
        <f>IF($A336="","",IFERROR(INDEX(Floats,MATCH($B336,Branches,0)),0)+SUMIFS($E$3:$E336,$B$3:$B336,$B336,$C$3:$C336,'Settings'!$F$8)-SUMIFS($E$3:$E336,$B$3:$B336,$B336,$C$3:$C336,"&lt;&gt;"&amp;'Settings'!$F$8))</f>
        <v/>
      </c>
      <c r="J336" s="14">
        <f>IF($A336="","",DATE(YEAR($A336),MONTH($A336),1))</f>
        <v/>
      </c>
    </row>
    <row r="337">
      <c r="A337" s="12" t="n"/>
      <c r="B337" s="4" t="n"/>
      <c r="C337" s="4" t="n"/>
      <c r="D337" s="4" t="n"/>
      <c r="E337" s="6" t="n"/>
      <c r="F337" s="4" t="n"/>
      <c r="G337" s="4" t="n"/>
      <c r="H337" s="4" t="n"/>
      <c r="I337" s="13">
        <f>IF($A337="","",IFERROR(INDEX(Floats,MATCH($B337,Branches,0)),0)+SUMIFS($E$3:$E337,$B$3:$B337,$B337,$C$3:$C337,'Settings'!$F$8)-SUMIFS($E$3:$E337,$B$3:$B337,$B337,$C$3:$C337,"&lt;&gt;"&amp;'Settings'!$F$8))</f>
        <v/>
      </c>
      <c r="J337" s="14">
        <f>IF($A337="","",DATE(YEAR($A337),MONTH($A337),1))</f>
        <v/>
      </c>
    </row>
    <row r="338">
      <c r="A338" s="12" t="n"/>
      <c r="B338" s="4" t="n"/>
      <c r="C338" s="4" t="n"/>
      <c r="D338" s="4" t="n"/>
      <c r="E338" s="6" t="n"/>
      <c r="F338" s="4" t="n"/>
      <c r="G338" s="4" t="n"/>
      <c r="H338" s="4" t="n"/>
      <c r="I338" s="13">
        <f>IF($A338="","",IFERROR(INDEX(Floats,MATCH($B338,Branches,0)),0)+SUMIFS($E$3:$E338,$B$3:$B338,$B338,$C$3:$C338,'Settings'!$F$8)-SUMIFS($E$3:$E338,$B$3:$B338,$B338,$C$3:$C338,"&lt;&gt;"&amp;'Settings'!$F$8))</f>
        <v/>
      </c>
      <c r="J338" s="14">
        <f>IF($A338="","",DATE(YEAR($A338),MONTH($A338),1))</f>
        <v/>
      </c>
    </row>
    <row r="339">
      <c r="A339" s="12" t="n"/>
      <c r="B339" s="4" t="n"/>
      <c r="C339" s="4" t="n"/>
      <c r="D339" s="4" t="n"/>
      <c r="E339" s="6" t="n"/>
      <c r="F339" s="4" t="n"/>
      <c r="G339" s="4" t="n"/>
      <c r="H339" s="4" t="n"/>
      <c r="I339" s="13">
        <f>IF($A339="","",IFERROR(INDEX(Floats,MATCH($B339,Branches,0)),0)+SUMIFS($E$3:$E339,$B$3:$B339,$B339,$C$3:$C339,'Settings'!$F$8)-SUMIFS($E$3:$E339,$B$3:$B339,$B339,$C$3:$C339,"&lt;&gt;"&amp;'Settings'!$F$8))</f>
        <v/>
      </c>
      <c r="J339" s="14">
        <f>IF($A339="","",DATE(YEAR($A339),MONTH($A339),1))</f>
        <v/>
      </c>
    </row>
    <row r="340">
      <c r="A340" s="12" t="n"/>
      <c r="B340" s="4" t="n"/>
      <c r="C340" s="4" t="n"/>
      <c r="D340" s="4" t="n"/>
      <c r="E340" s="6" t="n"/>
      <c r="F340" s="4" t="n"/>
      <c r="G340" s="4" t="n"/>
      <c r="H340" s="4" t="n"/>
      <c r="I340" s="13">
        <f>IF($A340="","",IFERROR(INDEX(Floats,MATCH($B340,Branches,0)),0)+SUMIFS($E$3:$E340,$B$3:$B340,$B340,$C$3:$C340,'Settings'!$F$8)-SUMIFS($E$3:$E340,$B$3:$B340,$B340,$C$3:$C340,"&lt;&gt;"&amp;'Settings'!$F$8))</f>
        <v/>
      </c>
      <c r="J340" s="14">
        <f>IF($A340="","",DATE(YEAR($A340),MONTH($A340),1))</f>
        <v/>
      </c>
    </row>
    <row r="341">
      <c r="A341" s="12" t="n"/>
      <c r="B341" s="4" t="n"/>
      <c r="C341" s="4" t="n"/>
      <c r="D341" s="4" t="n"/>
      <c r="E341" s="6" t="n"/>
      <c r="F341" s="4" t="n"/>
      <c r="G341" s="4" t="n"/>
      <c r="H341" s="4" t="n"/>
      <c r="I341" s="13">
        <f>IF($A341="","",IFERROR(INDEX(Floats,MATCH($B341,Branches,0)),0)+SUMIFS($E$3:$E341,$B$3:$B341,$B341,$C$3:$C341,'Settings'!$F$8)-SUMIFS($E$3:$E341,$B$3:$B341,$B341,$C$3:$C341,"&lt;&gt;"&amp;'Settings'!$F$8))</f>
        <v/>
      </c>
      <c r="J341" s="14">
        <f>IF($A341="","",DATE(YEAR($A341),MONTH($A341),1))</f>
        <v/>
      </c>
    </row>
    <row r="342">
      <c r="A342" s="12" t="n"/>
      <c r="B342" s="4" t="n"/>
      <c r="C342" s="4" t="n"/>
      <c r="D342" s="4" t="n"/>
      <c r="E342" s="6" t="n"/>
      <c r="F342" s="4" t="n"/>
      <c r="G342" s="4" t="n"/>
      <c r="H342" s="4" t="n"/>
      <c r="I342" s="13">
        <f>IF($A342="","",IFERROR(INDEX(Floats,MATCH($B342,Branches,0)),0)+SUMIFS($E$3:$E342,$B$3:$B342,$B342,$C$3:$C342,'Settings'!$F$8)-SUMIFS($E$3:$E342,$B$3:$B342,$B342,$C$3:$C342,"&lt;&gt;"&amp;'Settings'!$F$8))</f>
        <v/>
      </c>
      <c r="J342" s="14">
        <f>IF($A342="","",DATE(YEAR($A342),MONTH($A342),1))</f>
        <v/>
      </c>
    </row>
    <row r="343">
      <c r="A343" s="12" t="n"/>
      <c r="B343" s="4" t="n"/>
      <c r="C343" s="4" t="n"/>
      <c r="D343" s="4" t="n"/>
      <c r="E343" s="6" t="n"/>
      <c r="F343" s="4" t="n"/>
      <c r="G343" s="4" t="n"/>
      <c r="H343" s="4" t="n"/>
      <c r="I343" s="13">
        <f>IF($A343="","",IFERROR(INDEX(Floats,MATCH($B343,Branches,0)),0)+SUMIFS($E$3:$E343,$B$3:$B343,$B343,$C$3:$C343,'Settings'!$F$8)-SUMIFS($E$3:$E343,$B$3:$B343,$B343,$C$3:$C343,"&lt;&gt;"&amp;'Settings'!$F$8))</f>
        <v/>
      </c>
      <c r="J343" s="14">
        <f>IF($A343="","",DATE(YEAR($A343),MONTH($A343),1))</f>
        <v/>
      </c>
    </row>
    <row r="344">
      <c r="A344" s="12" t="n"/>
      <c r="B344" s="4" t="n"/>
      <c r="C344" s="4" t="n"/>
      <c r="D344" s="4" t="n"/>
      <c r="E344" s="6" t="n"/>
      <c r="F344" s="4" t="n"/>
      <c r="G344" s="4" t="n"/>
      <c r="H344" s="4" t="n"/>
      <c r="I344" s="13">
        <f>IF($A344="","",IFERROR(INDEX(Floats,MATCH($B344,Branches,0)),0)+SUMIFS($E$3:$E344,$B$3:$B344,$B344,$C$3:$C344,'Settings'!$F$8)-SUMIFS($E$3:$E344,$B$3:$B344,$B344,$C$3:$C344,"&lt;&gt;"&amp;'Settings'!$F$8))</f>
        <v/>
      </c>
      <c r="J344" s="14">
        <f>IF($A344="","",DATE(YEAR($A344),MONTH($A344),1))</f>
        <v/>
      </c>
    </row>
    <row r="345">
      <c r="A345" s="12" t="n"/>
      <c r="B345" s="4" t="n"/>
      <c r="C345" s="4" t="n"/>
      <c r="D345" s="4" t="n"/>
      <c r="E345" s="6" t="n"/>
      <c r="F345" s="4" t="n"/>
      <c r="G345" s="4" t="n"/>
      <c r="H345" s="4" t="n"/>
      <c r="I345" s="13">
        <f>IF($A345="","",IFERROR(INDEX(Floats,MATCH($B345,Branches,0)),0)+SUMIFS($E$3:$E345,$B$3:$B345,$B345,$C$3:$C345,'Settings'!$F$8)-SUMIFS($E$3:$E345,$B$3:$B345,$B345,$C$3:$C345,"&lt;&gt;"&amp;'Settings'!$F$8))</f>
        <v/>
      </c>
      <c r="J345" s="14">
        <f>IF($A345="","",DATE(YEAR($A345),MONTH($A345),1))</f>
        <v/>
      </c>
    </row>
    <row r="346">
      <c r="A346" s="12" t="n"/>
      <c r="B346" s="4" t="n"/>
      <c r="C346" s="4" t="n"/>
      <c r="D346" s="4" t="n"/>
      <c r="E346" s="6" t="n"/>
      <c r="F346" s="4" t="n"/>
      <c r="G346" s="4" t="n"/>
      <c r="H346" s="4" t="n"/>
      <c r="I346" s="13">
        <f>IF($A346="","",IFERROR(INDEX(Floats,MATCH($B346,Branches,0)),0)+SUMIFS($E$3:$E346,$B$3:$B346,$B346,$C$3:$C346,'Settings'!$F$8)-SUMIFS($E$3:$E346,$B$3:$B346,$B346,$C$3:$C346,"&lt;&gt;"&amp;'Settings'!$F$8))</f>
        <v/>
      </c>
      <c r="J346" s="14">
        <f>IF($A346="","",DATE(YEAR($A346),MONTH($A346),1))</f>
        <v/>
      </c>
    </row>
    <row r="347">
      <c r="A347" s="12" t="n"/>
      <c r="B347" s="4" t="n"/>
      <c r="C347" s="4" t="n"/>
      <c r="D347" s="4" t="n"/>
      <c r="E347" s="6" t="n"/>
      <c r="F347" s="4" t="n"/>
      <c r="G347" s="4" t="n"/>
      <c r="H347" s="4" t="n"/>
      <c r="I347" s="13">
        <f>IF($A347="","",IFERROR(INDEX(Floats,MATCH($B347,Branches,0)),0)+SUMIFS($E$3:$E347,$B$3:$B347,$B347,$C$3:$C347,'Settings'!$F$8)-SUMIFS($E$3:$E347,$B$3:$B347,$B347,$C$3:$C347,"&lt;&gt;"&amp;'Settings'!$F$8))</f>
        <v/>
      </c>
      <c r="J347" s="14">
        <f>IF($A347="","",DATE(YEAR($A347),MONTH($A347),1))</f>
        <v/>
      </c>
    </row>
    <row r="348">
      <c r="A348" s="12" t="n"/>
      <c r="B348" s="4" t="n"/>
      <c r="C348" s="4" t="n"/>
      <c r="D348" s="4" t="n"/>
      <c r="E348" s="6" t="n"/>
      <c r="F348" s="4" t="n"/>
      <c r="G348" s="4" t="n"/>
      <c r="H348" s="4" t="n"/>
      <c r="I348" s="13">
        <f>IF($A348="","",IFERROR(INDEX(Floats,MATCH($B348,Branches,0)),0)+SUMIFS($E$3:$E348,$B$3:$B348,$B348,$C$3:$C348,'Settings'!$F$8)-SUMIFS($E$3:$E348,$B$3:$B348,$B348,$C$3:$C348,"&lt;&gt;"&amp;'Settings'!$F$8))</f>
        <v/>
      </c>
      <c r="J348" s="14">
        <f>IF($A348="","",DATE(YEAR($A348),MONTH($A348),1))</f>
        <v/>
      </c>
    </row>
    <row r="349">
      <c r="A349" s="12" t="n"/>
      <c r="B349" s="4" t="n"/>
      <c r="C349" s="4" t="n"/>
      <c r="D349" s="4" t="n"/>
      <c r="E349" s="6" t="n"/>
      <c r="F349" s="4" t="n"/>
      <c r="G349" s="4" t="n"/>
      <c r="H349" s="4" t="n"/>
      <c r="I349" s="13">
        <f>IF($A349="","",IFERROR(INDEX(Floats,MATCH($B349,Branches,0)),0)+SUMIFS($E$3:$E349,$B$3:$B349,$B349,$C$3:$C349,'Settings'!$F$8)-SUMIFS($E$3:$E349,$B$3:$B349,$B349,$C$3:$C349,"&lt;&gt;"&amp;'Settings'!$F$8))</f>
        <v/>
      </c>
      <c r="J349" s="14">
        <f>IF($A349="","",DATE(YEAR($A349),MONTH($A349),1))</f>
        <v/>
      </c>
    </row>
    <row r="350">
      <c r="A350" s="12" t="n"/>
      <c r="B350" s="4" t="n"/>
      <c r="C350" s="4" t="n"/>
      <c r="D350" s="4" t="n"/>
      <c r="E350" s="6" t="n"/>
      <c r="F350" s="4" t="n"/>
      <c r="G350" s="4" t="n"/>
      <c r="H350" s="4" t="n"/>
      <c r="I350" s="13">
        <f>IF($A350="","",IFERROR(INDEX(Floats,MATCH($B350,Branches,0)),0)+SUMIFS($E$3:$E350,$B$3:$B350,$B350,$C$3:$C350,'Settings'!$F$8)-SUMIFS($E$3:$E350,$B$3:$B350,$B350,$C$3:$C350,"&lt;&gt;"&amp;'Settings'!$F$8))</f>
        <v/>
      </c>
      <c r="J350" s="14">
        <f>IF($A350="","",DATE(YEAR($A350),MONTH($A350),1))</f>
        <v/>
      </c>
    </row>
    <row r="351">
      <c r="A351" s="12" t="n"/>
      <c r="B351" s="4" t="n"/>
      <c r="C351" s="4" t="n"/>
      <c r="D351" s="4" t="n"/>
      <c r="E351" s="6" t="n"/>
      <c r="F351" s="4" t="n"/>
      <c r="G351" s="4" t="n"/>
      <c r="H351" s="4" t="n"/>
      <c r="I351" s="13">
        <f>IF($A351="","",IFERROR(INDEX(Floats,MATCH($B351,Branches,0)),0)+SUMIFS($E$3:$E351,$B$3:$B351,$B351,$C$3:$C351,'Settings'!$F$8)-SUMIFS($E$3:$E351,$B$3:$B351,$B351,$C$3:$C351,"&lt;&gt;"&amp;'Settings'!$F$8))</f>
        <v/>
      </c>
      <c r="J351" s="14">
        <f>IF($A351="","",DATE(YEAR($A351),MONTH($A351),1))</f>
        <v/>
      </c>
    </row>
    <row r="352">
      <c r="A352" s="12" t="n"/>
      <c r="B352" s="4" t="n"/>
      <c r="C352" s="4" t="n"/>
      <c r="D352" s="4" t="n"/>
      <c r="E352" s="6" t="n"/>
      <c r="F352" s="4" t="n"/>
      <c r="G352" s="4" t="n"/>
      <c r="H352" s="4" t="n"/>
      <c r="I352" s="13">
        <f>IF($A352="","",IFERROR(INDEX(Floats,MATCH($B352,Branches,0)),0)+SUMIFS($E$3:$E352,$B$3:$B352,$B352,$C$3:$C352,'Settings'!$F$8)-SUMIFS($E$3:$E352,$B$3:$B352,$B352,$C$3:$C352,"&lt;&gt;"&amp;'Settings'!$F$8))</f>
        <v/>
      </c>
      <c r="J352" s="14">
        <f>IF($A352="","",DATE(YEAR($A352),MONTH($A352),1))</f>
        <v/>
      </c>
    </row>
    <row r="353">
      <c r="A353" s="12" t="n"/>
      <c r="B353" s="4" t="n"/>
      <c r="C353" s="4" t="n"/>
      <c r="D353" s="4" t="n"/>
      <c r="E353" s="6" t="n"/>
      <c r="F353" s="4" t="n"/>
      <c r="G353" s="4" t="n"/>
      <c r="H353" s="4" t="n"/>
      <c r="I353" s="13">
        <f>IF($A353="","",IFERROR(INDEX(Floats,MATCH($B353,Branches,0)),0)+SUMIFS($E$3:$E353,$B$3:$B353,$B353,$C$3:$C353,'Settings'!$F$8)-SUMIFS($E$3:$E353,$B$3:$B353,$B353,$C$3:$C353,"&lt;&gt;"&amp;'Settings'!$F$8))</f>
        <v/>
      </c>
      <c r="J353" s="14">
        <f>IF($A353="","",DATE(YEAR($A353),MONTH($A353),1))</f>
        <v/>
      </c>
    </row>
    <row r="354">
      <c r="A354" s="12" t="n"/>
      <c r="B354" s="4" t="n"/>
      <c r="C354" s="4" t="n"/>
      <c r="D354" s="4" t="n"/>
      <c r="E354" s="6" t="n"/>
      <c r="F354" s="4" t="n"/>
      <c r="G354" s="4" t="n"/>
      <c r="H354" s="4" t="n"/>
      <c r="I354" s="13">
        <f>IF($A354="","",IFERROR(INDEX(Floats,MATCH($B354,Branches,0)),0)+SUMIFS($E$3:$E354,$B$3:$B354,$B354,$C$3:$C354,'Settings'!$F$8)-SUMIFS($E$3:$E354,$B$3:$B354,$B354,$C$3:$C354,"&lt;&gt;"&amp;'Settings'!$F$8))</f>
        <v/>
      </c>
      <c r="J354" s="14">
        <f>IF($A354="","",DATE(YEAR($A354),MONTH($A354),1))</f>
        <v/>
      </c>
    </row>
    <row r="355">
      <c r="A355" s="12" t="n"/>
      <c r="B355" s="4" t="n"/>
      <c r="C355" s="4" t="n"/>
      <c r="D355" s="4" t="n"/>
      <c r="E355" s="6" t="n"/>
      <c r="F355" s="4" t="n"/>
      <c r="G355" s="4" t="n"/>
      <c r="H355" s="4" t="n"/>
      <c r="I355" s="13">
        <f>IF($A355="","",IFERROR(INDEX(Floats,MATCH($B355,Branches,0)),0)+SUMIFS($E$3:$E355,$B$3:$B355,$B355,$C$3:$C355,'Settings'!$F$8)-SUMIFS($E$3:$E355,$B$3:$B355,$B355,$C$3:$C355,"&lt;&gt;"&amp;'Settings'!$F$8))</f>
        <v/>
      </c>
      <c r="J355" s="14">
        <f>IF($A355="","",DATE(YEAR($A355),MONTH($A355),1))</f>
        <v/>
      </c>
    </row>
    <row r="356">
      <c r="A356" s="12" t="n"/>
      <c r="B356" s="4" t="n"/>
      <c r="C356" s="4" t="n"/>
      <c r="D356" s="4" t="n"/>
      <c r="E356" s="6" t="n"/>
      <c r="F356" s="4" t="n"/>
      <c r="G356" s="4" t="n"/>
      <c r="H356" s="4" t="n"/>
      <c r="I356" s="13">
        <f>IF($A356="","",IFERROR(INDEX(Floats,MATCH($B356,Branches,0)),0)+SUMIFS($E$3:$E356,$B$3:$B356,$B356,$C$3:$C356,'Settings'!$F$8)-SUMIFS($E$3:$E356,$B$3:$B356,$B356,$C$3:$C356,"&lt;&gt;"&amp;'Settings'!$F$8))</f>
        <v/>
      </c>
      <c r="J356" s="14">
        <f>IF($A356="","",DATE(YEAR($A356),MONTH($A356),1))</f>
        <v/>
      </c>
    </row>
    <row r="357">
      <c r="A357" s="12" t="n"/>
      <c r="B357" s="4" t="n"/>
      <c r="C357" s="4" t="n"/>
      <c r="D357" s="4" t="n"/>
      <c r="E357" s="6" t="n"/>
      <c r="F357" s="4" t="n"/>
      <c r="G357" s="4" t="n"/>
      <c r="H357" s="4" t="n"/>
      <c r="I357" s="13">
        <f>IF($A357="","",IFERROR(INDEX(Floats,MATCH($B357,Branches,0)),0)+SUMIFS($E$3:$E357,$B$3:$B357,$B357,$C$3:$C357,'Settings'!$F$8)-SUMIFS($E$3:$E357,$B$3:$B357,$B357,$C$3:$C357,"&lt;&gt;"&amp;'Settings'!$F$8))</f>
        <v/>
      </c>
      <c r="J357" s="14">
        <f>IF($A357="","",DATE(YEAR($A357),MONTH($A357),1))</f>
        <v/>
      </c>
    </row>
    <row r="358">
      <c r="A358" s="12" t="n"/>
      <c r="B358" s="4" t="n"/>
      <c r="C358" s="4" t="n"/>
      <c r="D358" s="4" t="n"/>
      <c r="E358" s="6" t="n"/>
      <c r="F358" s="4" t="n"/>
      <c r="G358" s="4" t="n"/>
      <c r="H358" s="4" t="n"/>
      <c r="I358" s="13">
        <f>IF($A358="","",IFERROR(INDEX(Floats,MATCH($B358,Branches,0)),0)+SUMIFS($E$3:$E358,$B$3:$B358,$B358,$C$3:$C358,'Settings'!$F$8)-SUMIFS($E$3:$E358,$B$3:$B358,$B358,$C$3:$C358,"&lt;&gt;"&amp;'Settings'!$F$8))</f>
        <v/>
      </c>
      <c r="J358" s="14">
        <f>IF($A358="","",DATE(YEAR($A358),MONTH($A358),1))</f>
        <v/>
      </c>
    </row>
    <row r="359">
      <c r="A359" s="12" t="n"/>
      <c r="B359" s="4" t="n"/>
      <c r="C359" s="4" t="n"/>
      <c r="D359" s="4" t="n"/>
      <c r="E359" s="6" t="n"/>
      <c r="F359" s="4" t="n"/>
      <c r="G359" s="4" t="n"/>
      <c r="H359" s="4" t="n"/>
      <c r="I359" s="13">
        <f>IF($A359="","",IFERROR(INDEX(Floats,MATCH($B359,Branches,0)),0)+SUMIFS($E$3:$E359,$B$3:$B359,$B359,$C$3:$C359,'Settings'!$F$8)-SUMIFS($E$3:$E359,$B$3:$B359,$B359,$C$3:$C359,"&lt;&gt;"&amp;'Settings'!$F$8))</f>
        <v/>
      </c>
      <c r="J359" s="14">
        <f>IF($A359="","",DATE(YEAR($A359),MONTH($A359),1))</f>
        <v/>
      </c>
    </row>
    <row r="360">
      <c r="A360" s="12" t="n"/>
      <c r="B360" s="4" t="n"/>
      <c r="C360" s="4" t="n"/>
      <c r="D360" s="4" t="n"/>
      <c r="E360" s="6" t="n"/>
      <c r="F360" s="4" t="n"/>
      <c r="G360" s="4" t="n"/>
      <c r="H360" s="4" t="n"/>
      <c r="I360" s="13">
        <f>IF($A360="","",IFERROR(INDEX(Floats,MATCH($B360,Branches,0)),0)+SUMIFS($E$3:$E360,$B$3:$B360,$B360,$C$3:$C360,'Settings'!$F$8)-SUMIFS($E$3:$E360,$B$3:$B360,$B360,$C$3:$C360,"&lt;&gt;"&amp;'Settings'!$F$8))</f>
        <v/>
      </c>
      <c r="J360" s="14">
        <f>IF($A360="","",DATE(YEAR($A360),MONTH($A360),1))</f>
        <v/>
      </c>
    </row>
    <row r="361">
      <c r="A361" s="12" t="n"/>
      <c r="B361" s="4" t="n"/>
      <c r="C361" s="4" t="n"/>
      <c r="D361" s="4" t="n"/>
      <c r="E361" s="6" t="n"/>
      <c r="F361" s="4" t="n"/>
      <c r="G361" s="4" t="n"/>
      <c r="H361" s="4" t="n"/>
      <c r="I361" s="13">
        <f>IF($A361="","",IFERROR(INDEX(Floats,MATCH($B361,Branches,0)),0)+SUMIFS($E$3:$E361,$B$3:$B361,$B361,$C$3:$C361,'Settings'!$F$8)-SUMIFS($E$3:$E361,$B$3:$B361,$B361,$C$3:$C361,"&lt;&gt;"&amp;'Settings'!$F$8))</f>
        <v/>
      </c>
      <c r="J361" s="14">
        <f>IF($A361="","",DATE(YEAR($A361),MONTH($A361),1))</f>
        <v/>
      </c>
    </row>
    <row r="362">
      <c r="A362" s="12" t="n"/>
      <c r="B362" s="4" t="n"/>
      <c r="C362" s="4" t="n"/>
      <c r="D362" s="4" t="n"/>
      <c r="E362" s="6" t="n"/>
      <c r="F362" s="4" t="n"/>
      <c r="G362" s="4" t="n"/>
      <c r="H362" s="4" t="n"/>
      <c r="I362" s="13">
        <f>IF($A362="","",IFERROR(INDEX(Floats,MATCH($B362,Branches,0)),0)+SUMIFS($E$3:$E362,$B$3:$B362,$B362,$C$3:$C362,'Settings'!$F$8)-SUMIFS($E$3:$E362,$B$3:$B362,$B362,$C$3:$C362,"&lt;&gt;"&amp;'Settings'!$F$8))</f>
        <v/>
      </c>
      <c r="J362" s="14">
        <f>IF($A362="","",DATE(YEAR($A362),MONTH($A362),1))</f>
        <v/>
      </c>
    </row>
    <row r="363">
      <c r="A363" s="12" t="n"/>
      <c r="B363" s="4" t="n"/>
      <c r="C363" s="4" t="n"/>
      <c r="D363" s="4" t="n"/>
      <c r="E363" s="6" t="n"/>
      <c r="F363" s="4" t="n"/>
      <c r="G363" s="4" t="n"/>
      <c r="H363" s="4" t="n"/>
      <c r="I363" s="13">
        <f>IF($A363="","",IFERROR(INDEX(Floats,MATCH($B363,Branches,0)),0)+SUMIFS($E$3:$E363,$B$3:$B363,$B363,$C$3:$C363,'Settings'!$F$8)-SUMIFS($E$3:$E363,$B$3:$B363,$B363,$C$3:$C363,"&lt;&gt;"&amp;'Settings'!$F$8))</f>
        <v/>
      </c>
      <c r="J363" s="14">
        <f>IF($A363="","",DATE(YEAR($A363),MONTH($A363),1))</f>
        <v/>
      </c>
    </row>
    <row r="364">
      <c r="A364" s="12" t="n"/>
      <c r="B364" s="4" t="n"/>
      <c r="C364" s="4" t="n"/>
      <c r="D364" s="4" t="n"/>
      <c r="E364" s="6" t="n"/>
      <c r="F364" s="4" t="n"/>
      <c r="G364" s="4" t="n"/>
      <c r="H364" s="4" t="n"/>
      <c r="I364" s="13">
        <f>IF($A364="","",IFERROR(INDEX(Floats,MATCH($B364,Branches,0)),0)+SUMIFS($E$3:$E364,$B$3:$B364,$B364,$C$3:$C364,'Settings'!$F$8)-SUMIFS($E$3:$E364,$B$3:$B364,$B364,$C$3:$C364,"&lt;&gt;"&amp;'Settings'!$F$8))</f>
        <v/>
      </c>
      <c r="J364" s="14">
        <f>IF($A364="","",DATE(YEAR($A364),MONTH($A364),1))</f>
        <v/>
      </c>
    </row>
    <row r="365">
      <c r="A365" s="12" t="n"/>
      <c r="B365" s="4" t="n"/>
      <c r="C365" s="4" t="n"/>
      <c r="D365" s="4" t="n"/>
      <c r="E365" s="6" t="n"/>
      <c r="F365" s="4" t="n"/>
      <c r="G365" s="4" t="n"/>
      <c r="H365" s="4" t="n"/>
      <c r="I365" s="13">
        <f>IF($A365="","",IFERROR(INDEX(Floats,MATCH($B365,Branches,0)),0)+SUMIFS($E$3:$E365,$B$3:$B365,$B365,$C$3:$C365,'Settings'!$F$8)-SUMIFS($E$3:$E365,$B$3:$B365,$B365,$C$3:$C365,"&lt;&gt;"&amp;'Settings'!$F$8))</f>
        <v/>
      </c>
      <c r="J365" s="14">
        <f>IF($A365="","",DATE(YEAR($A365),MONTH($A365),1))</f>
        <v/>
      </c>
    </row>
    <row r="366">
      <c r="A366" s="12" t="n"/>
      <c r="B366" s="4" t="n"/>
      <c r="C366" s="4" t="n"/>
      <c r="D366" s="4" t="n"/>
      <c r="E366" s="6" t="n"/>
      <c r="F366" s="4" t="n"/>
      <c r="G366" s="4" t="n"/>
      <c r="H366" s="4" t="n"/>
      <c r="I366" s="13">
        <f>IF($A366="","",IFERROR(INDEX(Floats,MATCH($B366,Branches,0)),0)+SUMIFS($E$3:$E366,$B$3:$B366,$B366,$C$3:$C366,'Settings'!$F$8)-SUMIFS($E$3:$E366,$B$3:$B366,$B366,$C$3:$C366,"&lt;&gt;"&amp;'Settings'!$F$8))</f>
        <v/>
      </c>
      <c r="J366" s="14">
        <f>IF($A366="","",DATE(YEAR($A366),MONTH($A366),1))</f>
        <v/>
      </c>
    </row>
    <row r="367">
      <c r="A367" s="12" t="n"/>
      <c r="B367" s="4" t="n"/>
      <c r="C367" s="4" t="n"/>
      <c r="D367" s="4" t="n"/>
      <c r="E367" s="6" t="n"/>
      <c r="F367" s="4" t="n"/>
      <c r="G367" s="4" t="n"/>
      <c r="H367" s="4" t="n"/>
      <c r="I367" s="13">
        <f>IF($A367="","",IFERROR(INDEX(Floats,MATCH($B367,Branches,0)),0)+SUMIFS($E$3:$E367,$B$3:$B367,$B367,$C$3:$C367,'Settings'!$F$8)-SUMIFS($E$3:$E367,$B$3:$B367,$B367,$C$3:$C367,"&lt;&gt;"&amp;'Settings'!$F$8))</f>
        <v/>
      </c>
      <c r="J367" s="14">
        <f>IF($A367="","",DATE(YEAR($A367),MONTH($A367),1))</f>
        <v/>
      </c>
    </row>
    <row r="368">
      <c r="A368" s="12" t="n"/>
      <c r="B368" s="4" t="n"/>
      <c r="C368" s="4" t="n"/>
      <c r="D368" s="4" t="n"/>
      <c r="E368" s="6" t="n"/>
      <c r="F368" s="4" t="n"/>
      <c r="G368" s="4" t="n"/>
      <c r="H368" s="4" t="n"/>
      <c r="I368" s="13">
        <f>IF($A368="","",IFERROR(INDEX(Floats,MATCH($B368,Branches,0)),0)+SUMIFS($E$3:$E368,$B$3:$B368,$B368,$C$3:$C368,'Settings'!$F$8)-SUMIFS($E$3:$E368,$B$3:$B368,$B368,$C$3:$C368,"&lt;&gt;"&amp;'Settings'!$F$8))</f>
        <v/>
      </c>
      <c r="J368" s="14">
        <f>IF($A368="","",DATE(YEAR($A368),MONTH($A368),1))</f>
        <v/>
      </c>
    </row>
    <row r="369">
      <c r="A369" s="12" t="n"/>
      <c r="B369" s="4" t="n"/>
      <c r="C369" s="4" t="n"/>
      <c r="D369" s="4" t="n"/>
      <c r="E369" s="6" t="n"/>
      <c r="F369" s="4" t="n"/>
      <c r="G369" s="4" t="n"/>
      <c r="H369" s="4" t="n"/>
      <c r="I369" s="13">
        <f>IF($A369="","",IFERROR(INDEX(Floats,MATCH($B369,Branches,0)),0)+SUMIFS($E$3:$E369,$B$3:$B369,$B369,$C$3:$C369,'Settings'!$F$8)-SUMIFS($E$3:$E369,$B$3:$B369,$B369,$C$3:$C369,"&lt;&gt;"&amp;'Settings'!$F$8))</f>
        <v/>
      </c>
      <c r="J369" s="14">
        <f>IF($A369="","",DATE(YEAR($A369),MONTH($A369),1))</f>
        <v/>
      </c>
    </row>
    <row r="370">
      <c r="A370" s="12" t="n"/>
      <c r="B370" s="4" t="n"/>
      <c r="C370" s="4" t="n"/>
      <c r="D370" s="4" t="n"/>
      <c r="E370" s="6" t="n"/>
      <c r="F370" s="4" t="n"/>
      <c r="G370" s="4" t="n"/>
      <c r="H370" s="4" t="n"/>
      <c r="I370" s="13">
        <f>IF($A370="","",IFERROR(INDEX(Floats,MATCH($B370,Branches,0)),0)+SUMIFS($E$3:$E370,$B$3:$B370,$B370,$C$3:$C370,'Settings'!$F$8)-SUMIFS($E$3:$E370,$B$3:$B370,$B370,$C$3:$C370,"&lt;&gt;"&amp;'Settings'!$F$8))</f>
        <v/>
      </c>
      <c r="J370" s="14">
        <f>IF($A370="","",DATE(YEAR($A370),MONTH($A370),1))</f>
        <v/>
      </c>
    </row>
    <row r="371">
      <c r="A371" s="12" t="n"/>
      <c r="B371" s="4" t="n"/>
      <c r="C371" s="4" t="n"/>
      <c r="D371" s="4" t="n"/>
      <c r="E371" s="6" t="n"/>
      <c r="F371" s="4" t="n"/>
      <c r="G371" s="4" t="n"/>
      <c r="H371" s="4" t="n"/>
      <c r="I371" s="13">
        <f>IF($A371="","",IFERROR(INDEX(Floats,MATCH($B371,Branches,0)),0)+SUMIFS($E$3:$E371,$B$3:$B371,$B371,$C$3:$C371,'Settings'!$F$8)-SUMIFS($E$3:$E371,$B$3:$B371,$B371,$C$3:$C371,"&lt;&gt;"&amp;'Settings'!$F$8))</f>
        <v/>
      </c>
      <c r="J371" s="14">
        <f>IF($A371="","",DATE(YEAR($A371),MONTH($A371),1))</f>
        <v/>
      </c>
    </row>
    <row r="372">
      <c r="A372" s="12" t="n"/>
      <c r="B372" s="4" t="n"/>
      <c r="C372" s="4" t="n"/>
      <c r="D372" s="4" t="n"/>
      <c r="E372" s="6" t="n"/>
      <c r="F372" s="4" t="n"/>
      <c r="G372" s="4" t="n"/>
      <c r="H372" s="4" t="n"/>
      <c r="I372" s="13">
        <f>IF($A372="","",IFERROR(INDEX(Floats,MATCH($B372,Branches,0)),0)+SUMIFS($E$3:$E372,$B$3:$B372,$B372,$C$3:$C372,'Settings'!$F$8)-SUMIFS($E$3:$E372,$B$3:$B372,$B372,$C$3:$C372,"&lt;&gt;"&amp;'Settings'!$F$8))</f>
        <v/>
      </c>
      <c r="J372" s="14">
        <f>IF($A372="","",DATE(YEAR($A372),MONTH($A372),1))</f>
        <v/>
      </c>
    </row>
    <row r="373">
      <c r="A373" s="12" t="n"/>
      <c r="B373" s="4" t="n"/>
      <c r="C373" s="4" t="n"/>
      <c r="D373" s="4" t="n"/>
      <c r="E373" s="6" t="n"/>
      <c r="F373" s="4" t="n"/>
      <c r="G373" s="4" t="n"/>
      <c r="H373" s="4" t="n"/>
      <c r="I373" s="13">
        <f>IF($A373="","",IFERROR(INDEX(Floats,MATCH($B373,Branches,0)),0)+SUMIFS($E$3:$E373,$B$3:$B373,$B373,$C$3:$C373,'Settings'!$F$8)-SUMIFS($E$3:$E373,$B$3:$B373,$B373,$C$3:$C373,"&lt;&gt;"&amp;'Settings'!$F$8))</f>
        <v/>
      </c>
      <c r="J373" s="14">
        <f>IF($A373="","",DATE(YEAR($A373),MONTH($A373),1))</f>
        <v/>
      </c>
    </row>
    <row r="374">
      <c r="A374" s="12" t="n"/>
      <c r="B374" s="4" t="n"/>
      <c r="C374" s="4" t="n"/>
      <c r="D374" s="4" t="n"/>
      <c r="E374" s="6" t="n"/>
      <c r="F374" s="4" t="n"/>
      <c r="G374" s="4" t="n"/>
      <c r="H374" s="4" t="n"/>
      <c r="I374" s="13">
        <f>IF($A374="","",IFERROR(INDEX(Floats,MATCH($B374,Branches,0)),0)+SUMIFS($E$3:$E374,$B$3:$B374,$B374,$C$3:$C374,'Settings'!$F$8)-SUMIFS($E$3:$E374,$B$3:$B374,$B374,$C$3:$C374,"&lt;&gt;"&amp;'Settings'!$F$8))</f>
        <v/>
      </c>
      <c r="J374" s="14">
        <f>IF($A374="","",DATE(YEAR($A374),MONTH($A374),1))</f>
        <v/>
      </c>
    </row>
    <row r="375">
      <c r="A375" s="12" t="n"/>
      <c r="B375" s="4" t="n"/>
      <c r="C375" s="4" t="n"/>
      <c r="D375" s="4" t="n"/>
      <c r="E375" s="6" t="n"/>
      <c r="F375" s="4" t="n"/>
      <c r="G375" s="4" t="n"/>
      <c r="H375" s="4" t="n"/>
      <c r="I375" s="13">
        <f>IF($A375="","",IFERROR(INDEX(Floats,MATCH($B375,Branches,0)),0)+SUMIFS($E$3:$E375,$B$3:$B375,$B375,$C$3:$C375,'Settings'!$F$8)-SUMIFS($E$3:$E375,$B$3:$B375,$B375,$C$3:$C375,"&lt;&gt;"&amp;'Settings'!$F$8))</f>
        <v/>
      </c>
      <c r="J375" s="14">
        <f>IF($A375="","",DATE(YEAR($A375),MONTH($A375),1))</f>
        <v/>
      </c>
    </row>
    <row r="376">
      <c r="A376" s="12" t="n"/>
      <c r="B376" s="4" t="n"/>
      <c r="C376" s="4" t="n"/>
      <c r="D376" s="4" t="n"/>
      <c r="E376" s="6" t="n"/>
      <c r="F376" s="4" t="n"/>
      <c r="G376" s="4" t="n"/>
      <c r="H376" s="4" t="n"/>
      <c r="I376" s="13">
        <f>IF($A376="","",IFERROR(INDEX(Floats,MATCH($B376,Branches,0)),0)+SUMIFS($E$3:$E376,$B$3:$B376,$B376,$C$3:$C376,'Settings'!$F$8)-SUMIFS($E$3:$E376,$B$3:$B376,$B376,$C$3:$C376,"&lt;&gt;"&amp;'Settings'!$F$8))</f>
        <v/>
      </c>
      <c r="J376" s="14">
        <f>IF($A376="","",DATE(YEAR($A376),MONTH($A376),1))</f>
        <v/>
      </c>
    </row>
    <row r="377">
      <c r="A377" s="12" t="n"/>
      <c r="B377" s="4" t="n"/>
      <c r="C377" s="4" t="n"/>
      <c r="D377" s="4" t="n"/>
      <c r="E377" s="6" t="n"/>
      <c r="F377" s="4" t="n"/>
      <c r="G377" s="4" t="n"/>
      <c r="H377" s="4" t="n"/>
      <c r="I377" s="13">
        <f>IF($A377="","",IFERROR(INDEX(Floats,MATCH($B377,Branches,0)),0)+SUMIFS($E$3:$E377,$B$3:$B377,$B377,$C$3:$C377,'Settings'!$F$8)-SUMIFS($E$3:$E377,$B$3:$B377,$B377,$C$3:$C377,"&lt;&gt;"&amp;'Settings'!$F$8))</f>
        <v/>
      </c>
      <c r="J377" s="14">
        <f>IF($A377="","",DATE(YEAR($A377),MONTH($A377),1))</f>
        <v/>
      </c>
    </row>
    <row r="378">
      <c r="A378" s="12" t="n"/>
      <c r="B378" s="4" t="n"/>
      <c r="C378" s="4" t="n"/>
      <c r="D378" s="4" t="n"/>
      <c r="E378" s="6" t="n"/>
      <c r="F378" s="4" t="n"/>
      <c r="G378" s="4" t="n"/>
      <c r="H378" s="4" t="n"/>
      <c r="I378" s="13">
        <f>IF($A378="","",IFERROR(INDEX(Floats,MATCH($B378,Branches,0)),0)+SUMIFS($E$3:$E378,$B$3:$B378,$B378,$C$3:$C378,'Settings'!$F$8)-SUMIFS($E$3:$E378,$B$3:$B378,$B378,$C$3:$C378,"&lt;&gt;"&amp;'Settings'!$F$8))</f>
        <v/>
      </c>
      <c r="J378" s="14">
        <f>IF($A378="","",DATE(YEAR($A378),MONTH($A378),1))</f>
        <v/>
      </c>
    </row>
    <row r="379">
      <c r="A379" s="12" t="n"/>
      <c r="B379" s="4" t="n"/>
      <c r="C379" s="4" t="n"/>
      <c r="D379" s="4" t="n"/>
      <c r="E379" s="6" t="n"/>
      <c r="F379" s="4" t="n"/>
      <c r="G379" s="4" t="n"/>
      <c r="H379" s="4" t="n"/>
      <c r="I379" s="13">
        <f>IF($A379="","",IFERROR(INDEX(Floats,MATCH($B379,Branches,0)),0)+SUMIFS($E$3:$E379,$B$3:$B379,$B379,$C$3:$C379,'Settings'!$F$8)-SUMIFS($E$3:$E379,$B$3:$B379,$B379,$C$3:$C379,"&lt;&gt;"&amp;'Settings'!$F$8))</f>
        <v/>
      </c>
      <c r="J379" s="14">
        <f>IF($A379="","",DATE(YEAR($A379),MONTH($A379),1))</f>
        <v/>
      </c>
    </row>
    <row r="380">
      <c r="A380" s="12" t="n"/>
      <c r="B380" s="4" t="n"/>
      <c r="C380" s="4" t="n"/>
      <c r="D380" s="4" t="n"/>
      <c r="E380" s="6" t="n"/>
      <c r="F380" s="4" t="n"/>
      <c r="G380" s="4" t="n"/>
      <c r="H380" s="4" t="n"/>
      <c r="I380" s="13">
        <f>IF($A380="","",IFERROR(INDEX(Floats,MATCH($B380,Branches,0)),0)+SUMIFS($E$3:$E380,$B$3:$B380,$B380,$C$3:$C380,'Settings'!$F$8)-SUMIFS($E$3:$E380,$B$3:$B380,$B380,$C$3:$C380,"&lt;&gt;"&amp;'Settings'!$F$8))</f>
        <v/>
      </c>
      <c r="J380" s="14">
        <f>IF($A380="","",DATE(YEAR($A380),MONTH($A380),1))</f>
        <v/>
      </c>
    </row>
    <row r="381">
      <c r="A381" s="12" t="n"/>
      <c r="B381" s="4" t="n"/>
      <c r="C381" s="4" t="n"/>
      <c r="D381" s="4" t="n"/>
      <c r="E381" s="6" t="n"/>
      <c r="F381" s="4" t="n"/>
      <c r="G381" s="4" t="n"/>
      <c r="H381" s="4" t="n"/>
      <c r="I381" s="13">
        <f>IF($A381="","",IFERROR(INDEX(Floats,MATCH($B381,Branches,0)),0)+SUMIFS($E$3:$E381,$B$3:$B381,$B381,$C$3:$C381,'Settings'!$F$8)-SUMIFS($E$3:$E381,$B$3:$B381,$B381,$C$3:$C381,"&lt;&gt;"&amp;'Settings'!$F$8))</f>
        <v/>
      </c>
      <c r="J381" s="14">
        <f>IF($A381="","",DATE(YEAR($A381),MONTH($A381),1))</f>
        <v/>
      </c>
    </row>
    <row r="382">
      <c r="A382" s="12" t="n"/>
      <c r="B382" s="4" t="n"/>
      <c r="C382" s="4" t="n"/>
      <c r="D382" s="4" t="n"/>
      <c r="E382" s="6" t="n"/>
      <c r="F382" s="4" t="n"/>
      <c r="G382" s="4" t="n"/>
      <c r="H382" s="4" t="n"/>
      <c r="I382" s="13">
        <f>IF($A382="","",IFERROR(INDEX(Floats,MATCH($B382,Branches,0)),0)+SUMIFS($E$3:$E382,$B$3:$B382,$B382,$C$3:$C382,'Settings'!$F$8)-SUMIFS($E$3:$E382,$B$3:$B382,$B382,$C$3:$C382,"&lt;&gt;"&amp;'Settings'!$F$8))</f>
        <v/>
      </c>
      <c r="J382" s="14">
        <f>IF($A382="","",DATE(YEAR($A382),MONTH($A382),1))</f>
        <v/>
      </c>
    </row>
    <row r="383">
      <c r="A383" s="12" t="n"/>
      <c r="B383" s="4" t="n"/>
      <c r="C383" s="4" t="n"/>
      <c r="D383" s="4" t="n"/>
      <c r="E383" s="6" t="n"/>
      <c r="F383" s="4" t="n"/>
      <c r="G383" s="4" t="n"/>
      <c r="H383" s="4" t="n"/>
      <c r="I383" s="13">
        <f>IF($A383="","",IFERROR(INDEX(Floats,MATCH($B383,Branches,0)),0)+SUMIFS($E$3:$E383,$B$3:$B383,$B383,$C$3:$C383,'Settings'!$F$8)-SUMIFS($E$3:$E383,$B$3:$B383,$B383,$C$3:$C383,"&lt;&gt;"&amp;'Settings'!$F$8))</f>
        <v/>
      </c>
      <c r="J383" s="14">
        <f>IF($A383="","",DATE(YEAR($A383),MONTH($A383),1))</f>
        <v/>
      </c>
    </row>
    <row r="384">
      <c r="A384" s="12" t="n"/>
      <c r="B384" s="4" t="n"/>
      <c r="C384" s="4" t="n"/>
      <c r="D384" s="4" t="n"/>
      <c r="E384" s="6" t="n"/>
      <c r="F384" s="4" t="n"/>
      <c r="G384" s="4" t="n"/>
      <c r="H384" s="4" t="n"/>
      <c r="I384" s="13">
        <f>IF($A384="","",IFERROR(INDEX(Floats,MATCH($B384,Branches,0)),0)+SUMIFS($E$3:$E384,$B$3:$B384,$B384,$C$3:$C384,'Settings'!$F$8)-SUMIFS($E$3:$E384,$B$3:$B384,$B384,$C$3:$C384,"&lt;&gt;"&amp;'Settings'!$F$8))</f>
        <v/>
      </c>
      <c r="J384" s="14">
        <f>IF($A384="","",DATE(YEAR($A384),MONTH($A384),1))</f>
        <v/>
      </c>
    </row>
    <row r="385">
      <c r="A385" s="12" t="n"/>
      <c r="B385" s="4" t="n"/>
      <c r="C385" s="4" t="n"/>
      <c r="D385" s="4" t="n"/>
      <c r="E385" s="6" t="n"/>
      <c r="F385" s="4" t="n"/>
      <c r="G385" s="4" t="n"/>
      <c r="H385" s="4" t="n"/>
      <c r="I385" s="13">
        <f>IF($A385="","",IFERROR(INDEX(Floats,MATCH($B385,Branches,0)),0)+SUMIFS($E$3:$E385,$B$3:$B385,$B385,$C$3:$C385,'Settings'!$F$8)-SUMIFS($E$3:$E385,$B$3:$B385,$B385,$C$3:$C385,"&lt;&gt;"&amp;'Settings'!$F$8))</f>
        <v/>
      </c>
      <c r="J385" s="14">
        <f>IF($A385="","",DATE(YEAR($A385),MONTH($A385),1))</f>
        <v/>
      </c>
    </row>
    <row r="386">
      <c r="A386" s="12" t="n"/>
      <c r="B386" s="4" t="n"/>
      <c r="C386" s="4" t="n"/>
      <c r="D386" s="4" t="n"/>
      <c r="E386" s="6" t="n"/>
      <c r="F386" s="4" t="n"/>
      <c r="G386" s="4" t="n"/>
      <c r="H386" s="4" t="n"/>
      <c r="I386" s="13">
        <f>IF($A386="","",IFERROR(INDEX(Floats,MATCH($B386,Branches,0)),0)+SUMIFS($E$3:$E386,$B$3:$B386,$B386,$C$3:$C386,'Settings'!$F$8)-SUMIFS($E$3:$E386,$B$3:$B386,$B386,$C$3:$C386,"&lt;&gt;"&amp;'Settings'!$F$8))</f>
        <v/>
      </c>
      <c r="J386" s="14">
        <f>IF($A386="","",DATE(YEAR($A386),MONTH($A386),1))</f>
        <v/>
      </c>
    </row>
    <row r="387">
      <c r="A387" s="12" t="n"/>
      <c r="B387" s="4" t="n"/>
      <c r="C387" s="4" t="n"/>
      <c r="D387" s="4" t="n"/>
      <c r="E387" s="6" t="n"/>
      <c r="F387" s="4" t="n"/>
      <c r="G387" s="4" t="n"/>
      <c r="H387" s="4" t="n"/>
      <c r="I387" s="13">
        <f>IF($A387="","",IFERROR(INDEX(Floats,MATCH($B387,Branches,0)),0)+SUMIFS($E$3:$E387,$B$3:$B387,$B387,$C$3:$C387,'Settings'!$F$8)-SUMIFS($E$3:$E387,$B$3:$B387,$B387,$C$3:$C387,"&lt;&gt;"&amp;'Settings'!$F$8))</f>
        <v/>
      </c>
      <c r="J387" s="14">
        <f>IF($A387="","",DATE(YEAR($A387),MONTH($A387),1))</f>
        <v/>
      </c>
    </row>
    <row r="388">
      <c r="A388" s="12" t="n"/>
      <c r="B388" s="4" t="n"/>
      <c r="C388" s="4" t="n"/>
      <c r="D388" s="4" t="n"/>
      <c r="E388" s="6" t="n"/>
      <c r="F388" s="4" t="n"/>
      <c r="G388" s="4" t="n"/>
      <c r="H388" s="4" t="n"/>
      <c r="I388" s="13">
        <f>IF($A388="","",IFERROR(INDEX(Floats,MATCH($B388,Branches,0)),0)+SUMIFS($E$3:$E388,$B$3:$B388,$B388,$C$3:$C388,'Settings'!$F$8)-SUMIFS($E$3:$E388,$B$3:$B388,$B388,$C$3:$C388,"&lt;&gt;"&amp;'Settings'!$F$8))</f>
        <v/>
      </c>
      <c r="J388" s="14">
        <f>IF($A388="","",DATE(YEAR($A388),MONTH($A388),1))</f>
        <v/>
      </c>
    </row>
    <row r="389">
      <c r="A389" s="12" t="n"/>
      <c r="B389" s="4" t="n"/>
      <c r="C389" s="4" t="n"/>
      <c r="D389" s="4" t="n"/>
      <c r="E389" s="6" t="n"/>
      <c r="F389" s="4" t="n"/>
      <c r="G389" s="4" t="n"/>
      <c r="H389" s="4" t="n"/>
      <c r="I389" s="13">
        <f>IF($A389="","",IFERROR(INDEX(Floats,MATCH($B389,Branches,0)),0)+SUMIFS($E$3:$E389,$B$3:$B389,$B389,$C$3:$C389,'Settings'!$F$8)-SUMIFS($E$3:$E389,$B$3:$B389,$B389,$C$3:$C389,"&lt;&gt;"&amp;'Settings'!$F$8))</f>
        <v/>
      </c>
      <c r="J389" s="14">
        <f>IF($A389="","",DATE(YEAR($A389),MONTH($A389),1))</f>
        <v/>
      </c>
    </row>
    <row r="390">
      <c r="A390" s="12" t="n"/>
      <c r="B390" s="4" t="n"/>
      <c r="C390" s="4" t="n"/>
      <c r="D390" s="4" t="n"/>
      <c r="E390" s="6" t="n"/>
      <c r="F390" s="4" t="n"/>
      <c r="G390" s="4" t="n"/>
      <c r="H390" s="4" t="n"/>
      <c r="I390" s="13">
        <f>IF($A390="","",IFERROR(INDEX(Floats,MATCH($B390,Branches,0)),0)+SUMIFS($E$3:$E390,$B$3:$B390,$B390,$C$3:$C390,'Settings'!$F$8)-SUMIFS($E$3:$E390,$B$3:$B390,$B390,$C$3:$C390,"&lt;&gt;"&amp;'Settings'!$F$8))</f>
        <v/>
      </c>
      <c r="J390" s="14">
        <f>IF($A390="","",DATE(YEAR($A390),MONTH($A390),1))</f>
        <v/>
      </c>
    </row>
    <row r="391">
      <c r="A391" s="12" t="n"/>
      <c r="B391" s="4" t="n"/>
      <c r="C391" s="4" t="n"/>
      <c r="D391" s="4" t="n"/>
      <c r="E391" s="6" t="n"/>
      <c r="F391" s="4" t="n"/>
      <c r="G391" s="4" t="n"/>
      <c r="H391" s="4" t="n"/>
      <c r="I391" s="13">
        <f>IF($A391="","",IFERROR(INDEX(Floats,MATCH($B391,Branches,0)),0)+SUMIFS($E$3:$E391,$B$3:$B391,$B391,$C$3:$C391,'Settings'!$F$8)-SUMIFS($E$3:$E391,$B$3:$B391,$B391,$C$3:$C391,"&lt;&gt;"&amp;'Settings'!$F$8))</f>
        <v/>
      </c>
      <c r="J391" s="14">
        <f>IF($A391="","",DATE(YEAR($A391),MONTH($A391),1))</f>
        <v/>
      </c>
    </row>
    <row r="392">
      <c r="A392" s="12" t="n"/>
      <c r="B392" s="4" t="n"/>
      <c r="C392" s="4" t="n"/>
      <c r="D392" s="4" t="n"/>
      <c r="E392" s="6" t="n"/>
      <c r="F392" s="4" t="n"/>
      <c r="G392" s="4" t="n"/>
      <c r="H392" s="4" t="n"/>
      <c r="I392" s="13">
        <f>IF($A392="","",IFERROR(INDEX(Floats,MATCH($B392,Branches,0)),0)+SUMIFS($E$3:$E392,$B$3:$B392,$B392,$C$3:$C392,'Settings'!$F$8)-SUMIFS($E$3:$E392,$B$3:$B392,$B392,$C$3:$C392,"&lt;&gt;"&amp;'Settings'!$F$8))</f>
        <v/>
      </c>
      <c r="J392" s="14">
        <f>IF($A392="","",DATE(YEAR($A392),MONTH($A392),1))</f>
        <v/>
      </c>
    </row>
    <row r="393">
      <c r="A393" s="12" t="n"/>
      <c r="B393" s="4" t="n"/>
      <c r="C393" s="4" t="n"/>
      <c r="D393" s="4" t="n"/>
      <c r="E393" s="6" t="n"/>
      <c r="F393" s="4" t="n"/>
      <c r="G393" s="4" t="n"/>
      <c r="H393" s="4" t="n"/>
      <c r="I393" s="13">
        <f>IF($A393="","",IFERROR(INDEX(Floats,MATCH($B393,Branches,0)),0)+SUMIFS($E$3:$E393,$B$3:$B393,$B393,$C$3:$C393,'Settings'!$F$8)-SUMIFS($E$3:$E393,$B$3:$B393,$B393,$C$3:$C393,"&lt;&gt;"&amp;'Settings'!$F$8))</f>
        <v/>
      </c>
      <c r="J393" s="14">
        <f>IF($A393="","",DATE(YEAR($A393),MONTH($A393),1))</f>
        <v/>
      </c>
    </row>
    <row r="394">
      <c r="A394" s="12" t="n"/>
      <c r="B394" s="4" t="n"/>
      <c r="C394" s="4" t="n"/>
      <c r="D394" s="4" t="n"/>
      <c r="E394" s="6" t="n"/>
      <c r="F394" s="4" t="n"/>
      <c r="G394" s="4" t="n"/>
      <c r="H394" s="4" t="n"/>
      <c r="I394" s="13">
        <f>IF($A394="","",IFERROR(INDEX(Floats,MATCH($B394,Branches,0)),0)+SUMIFS($E$3:$E394,$B$3:$B394,$B394,$C$3:$C394,'Settings'!$F$8)-SUMIFS($E$3:$E394,$B$3:$B394,$B394,$C$3:$C394,"&lt;&gt;"&amp;'Settings'!$F$8))</f>
        <v/>
      </c>
      <c r="J394" s="14">
        <f>IF($A394="","",DATE(YEAR($A394),MONTH($A394),1))</f>
        <v/>
      </c>
    </row>
    <row r="395">
      <c r="A395" s="12" t="n"/>
      <c r="B395" s="4" t="n"/>
      <c r="C395" s="4" t="n"/>
      <c r="D395" s="4" t="n"/>
      <c r="E395" s="6" t="n"/>
      <c r="F395" s="4" t="n"/>
      <c r="G395" s="4" t="n"/>
      <c r="H395" s="4" t="n"/>
      <c r="I395" s="13">
        <f>IF($A395="","",IFERROR(INDEX(Floats,MATCH($B395,Branches,0)),0)+SUMIFS($E$3:$E395,$B$3:$B395,$B395,$C$3:$C395,'Settings'!$F$8)-SUMIFS($E$3:$E395,$B$3:$B395,$B395,$C$3:$C395,"&lt;&gt;"&amp;'Settings'!$F$8))</f>
        <v/>
      </c>
      <c r="J395" s="14">
        <f>IF($A395="","",DATE(YEAR($A395),MONTH($A395),1))</f>
        <v/>
      </c>
    </row>
    <row r="396">
      <c r="A396" s="12" t="n"/>
      <c r="B396" s="4" t="n"/>
      <c r="C396" s="4" t="n"/>
      <c r="D396" s="4" t="n"/>
      <c r="E396" s="6" t="n"/>
      <c r="F396" s="4" t="n"/>
      <c r="G396" s="4" t="n"/>
      <c r="H396" s="4" t="n"/>
      <c r="I396" s="13">
        <f>IF($A396="","",IFERROR(INDEX(Floats,MATCH($B396,Branches,0)),0)+SUMIFS($E$3:$E396,$B$3:$B396,$B396,$C$3:$C396,'Settings'!$F$8)-SUMIFS($E$3:$E396,$B$3:$B396,$B396,$C$3:$C396,"&lt;&gt;"&amp;'Settings'!$F$8))</f>
        <v/>
      </c>
      <c r="J396" s="14">
        <f>IF($A396="","",DATE(YEAR($A396),MONTH($A396),1))</f>
        <v/>
      </c>
    </row>
    <row r="397">
      <c r="A397" s="12" t="n"/>
      <c r="B397" s="4" t="n"/>
      <c r="C397" s="4" t="n"/>
      <c r="D397" s="4" t="n"/>
      <c r="E397" s="6" t="n"/>
      <c r="F397" s="4" t="n"/>
      <c r="G397" s="4" t="n"/>
      <c r="H397" s="4" t="n"/>
      <c r="I397" s="13">
        <f>IF($A397="","",IFERROR(INDEX(Floats,MATCH($B397,Branches,0)),0)+SUMIFS($E$3:$E397,$B$3:$B397,$B397,$C$3:$C397,'Settings'!$F$8)-SUMIFS($E$3:$E397,$B$3:$B397,$B397,$C$3:$C397,"&lt;&gt;"&amp;'Settings'!$F$8))</f>
        <v/>
      </c>
      <c r="J397" s="14">
        <f>IF($A397="","",DATE(YEAR($A397),MONTH($A397),1))</f>
        <v/>
      </c>
    </row>
    <row r="398">
      <c r="A398" s="12" t="n"/>
      <c r="B398" s="4" t="n"/>
      <c r="C398" s="4" t="n"/>
      <c r="D398" s="4" t="n"/>
      <c r="E398" s="6" t="n"/>
      <c r="F398" s="4" t="n"/>
      <c r="G398" s="4" t="n"/>
      <c r="H398" s="4" t="n"/>
      <c r="I398" s="13">
        <f>IF($A398="","",IFERROR(INDEX(Floats,MATCH($B398,Branches,0)),0)+SUMIFS($E$3:$E398,$B$3:$B398,$B398,$C$3:$C398,'Settings'!$F$8)-SUMIFS($E$3:$E398,$B$3:$B398,$B398,$C$3:$C398,"&lt;&gt;"&amp;'Settings'!$F$8))</f>
        <v/>
      </c>
      <c r="J398" s="14">
        <f>IF($A398="","",DATE(YEAR($A398),MONTH($A398),1))</f>
        <v/>
      </c>
    </row>
    <row r="399">
      <c r="A399" s="12" t="n"/>
      <c r="B399" s="4" t="n"/>
      <c r="C399" s="4" t="n"/>
      <c r="D399" s="4" t="n"/>
      <c r="E399" s="6" t="n"/>
      <c r="F399" s="4" t="n"/>
      <c r="G399" s="4" t="n"/>
      <c r="H399" s="4" t="n"/>
      <c r="I399" s="13">
        <f>IF($A399="","",IFERROR(INDEX(Floats,MATCH($B399,Branches,0)),0)+SUMIFS($E$3:$E399,$B$3:$B399,$B399,$C$3:$C399,'Settings'!$F$8)-SUMIFS($E$3:$E399,$B$3:$B399,$B399,$C$3:$C399,"&lt;&gt;"&amp;'Settings'!$F$8))</f>
        <v/>
      </c>
      <c r="J399" s="14">
        <f>IF($A399="","",DATE(YEAR($A399),MONTH($A399),1))</f>
        <v/>
      </c>
    </row>
    <row r="400">
      <c r="A400" s="12" t="n"/>
      <c r="B400" s="4" t="n"/>
      <c r="C400" s="4" t="n"/>
      <c r="D400" s="4" t="n"/>
      <c r="E400" s="6" t="n"/>
      <c r="F400" s="4" t="n"/>
      <c r="G400" s="4" t="n"/>
      <c r="H400" s="4" t="n"/>
      <c r="I400" s="13">
        <f>IF($A400="","",IFERROR(INDEX(Floats,MATCH($B400,Branches,0)),0)+SUMIFS($E$3:$E400,$B$3:$B400,$B400,$C$3:$C400,'Settings'!$F$8)-SUMIFS($E$3:$E400,$B$3:$B400,$B400,$C$3:$C400,"&lt;&gt;"&amp;'Settings'!$F$8))</f>
        <v/>
      </c>
      <c r="J400" s="14">
        <f>IF($A400="","",DATE(YEAR($A400),MONTH($A400),1))</f>
        <v/>
      </c>
    </row>
    <row r="401">
      <c r="A401" s="12" t="n"/>
      <c r="B401" s="4" t="n"/>
      <c r="C401" s="4" t="n"/>
      <c r="D401" s="4" t="n"/>
      <c r="E401" s="6" t="n"/>
      <c r="F401" s="4" t="n"/>
      <c r="G401" s="4" t="n"/>
      <c r="H401" s="4" t="n"/>
      <c r="I401" s="13">
        <f>IF($A401="","",IFERROR(INDEX(Floats,MATCH($B401,Branches,0)),0)+SUMIFS($E$3:$E401,$B$3:$B401,$B401,$C$3:$C401,'Settings'!$F$8)-SUMIFS($E$3:$E401,$B$3:$B401,$B401,$C$3:$C401,"&lt;&gt;"&amp;'Settings'!$F$8))</f>
        <v/>
      </c>
      <c r="J401" s="14">
        <f>IF($A401="","",DATE(YEAR($A401),MONTH($A401),1))</f>
        <v/>
      </c>
    </row>
    <row r="402">
      <c r="A402" s="12" t="n"/>
      <c r="B402" s="4" t="n"/>
      <c r="C402" s="4" t="n"/>
      <c r="D402" s="4" t="n"/>
      <c r="E402" s="6" t="n"/>
      <c r="F402" s="4" t="n"/>
      <c r="G402" s="4" t="n"/>
      <c r="H402" s="4" t="n"/>
      <c r="I402" s="13">
        <f>IF($A402="","",IFERROR(INDEX(Floats,MATCH($B402,Branches,0)),0)+SUMIFS($E$3:$E402,$B$3:$B402,$B402,$C$3:$C402,'Settings'!$F$8)-SUMIFS($E$3:$E402,$B$3:$B402,$B402,$C$3:$C402,"&lt;&gt;"&amp;'Settings'!$F$8))</f>
        <v/>
      </c>
      <c r="J402" s="14">
        <f>IF($A402="","",DATE(YEAR($A402),MONTH($A402),1))</f>
        <v/>
      </c>
    </row>
    <row r="403">
      <c r="A403" s="12" t="n"/>
      <c r="B403" s="4" t="n"/>
      <c r="C403" s="4" t="n"/>
      <c r="D403" s="4" t="n"/>
      <c r="E403" s="6" t="n"/>
      <c r="F403" s="4" t="n"/>
      <c r="G403" s="4" t="n"/>
      <c r="H403" s="4" t="n"/>
      <c r="I403" s="13">
        <f>IF($A403="","",IFERROR(INDEX(Floats,MATCH($B403,Branches,0)),0)+SUMIFS($E$3:$E403,$B$3:$B403,$B403,$C$3:$C403,'Settings'!$F$8)-SUMIFS($E$3:$E403,$B$3:$B403,$B403,$C$3:$C403,"&lt;&gt;"&amp;'Settings'!$F$8))</f>
        <v/>
      </c>
      <c r="J403" s="14">
        <f>IF($A403="","",DATE(YEAR($A403),MONTH($A403),1))</f>
        <v/>
      </c>
    </row>
    <row r="404">
      <c r="A404" s="12" t="n"/>
      <c r="B404" s="4" t="n"/>
      <c r="C404" s="4" t="n"/>
      <c r="D404" s="4" t="n"/>
      <c r="E404" s="6" t="n"/>
      <c r="F404" s="4" t="n"/>
      <c r="G404" s="4" t="n"/>
      <c r="H404" s="4" t="n"/>
      <c r="I404" s="13">
        <f>IF($A404="","",IFERROR(INDEX(Floats,MATCH($B404,Branches,0)),0)+SUMIFS($E$3:$E404,$B$3:$B404,$B404,$C$3:$C404,'Settings'!$F$8)-SUMIFS($E$3:$E404,$B$3:$B404,$B404,$C$3:$C404,"&lt;&gt;"&amp;'Settings'!$F$8))</f>
        <v/>
      </c>
      <c r="J404" s="14">
        <f>IF($A404="","",DATE(YEAR($A404),MONTH($A404),1))</f>
        <v/>
      </c>
    </row>
    <row r="405">
      <c r="A405" s="12" t="n"/>
      <c r="B405" s="4" t="n"/>
      <c r="C405" s="4" t="n"/>
      <c r="D405" s="4" t="n"/>
      <c r="E405" s="6" t="n"/>
      <c r="F405" s="4" t="n"/>
      <c r="G405" s="4" t="n"/>
      <c r="H405" s="4" t="n"/>
      <c r="I405" s="13">
        <f>IF($A405="","",IFERROR(INDEX(Floats,MATCH($B405,Branches,0)),0)+SUMIFS($E$3:$E405,$B$3:$B405,$B405,$C$3:$C405,'Settings'!$F$8)-SUMIFS($E$3:$E405,$B$3:$B405,$B405,$C$3:$C405,"&lt;&gt;"&amp;'Settings'!$F$8))</f>
        <v/>
      </c>
      <c r="J405" s="14">
        <f>IF($A405="","",DATE(YEAR($A405),MONTH($A405),1))</f>
        <v/>
      </c>
    </row>
    <row r="406">
      <c r="A406" s="12" t="n"/>
      <c r="B406" s="4" t="n"/>
      <c r="C406" s="4" t="n"/>
      <c r="D406" s="4" t="n"/>
      <c r="E406" s="6" t="n"/>
      <c r="F406" s="4" t="n"/>
      <c r="G406" s="4" t="n"/>
      <c r="H406" s="4" t="n"/>
      <c r="I406" s="13">
        <f>IF($A406="","",IFERROR(INDEX(Floats,MATCH($B406,Branches,0)),0)+SUMIFS($E$3:$E406,$B$3:$B406,$B406,$C$3:$C406,'Settings'!$F$8)-SUMIFS($E$3:$E406,$B$3:$B406,$B406,$C$3:$C406,"&lt;&gt;"&amp;'Settings'!$F$8))</f>
        <v/>
      </c>
      <c r="J406" s="14">
        <f>IF($A406="","",DATE(YEAR($A406),MONTH($A406),1))</f>
        <v/>
      </c>
    </row>
    <row r="407">
      <c r="A407" s="12" t="n"/>
      <c r="B407" s="4" t="n"/>
      <c r="C407" s="4" t="n"/>
      <c r="D407" s="4" t="n"/>
      <c r="E407" s="6" t="n"/>
      <c r="F407" s="4" t="n"/>
      <c r="G407" s="4" t="n"/>
      <c r="H407" s="4" t="n"/>
      <c r="I407" s="13">
        <f>IF($A407="","",IFERROR(INDEX(Floats,MATCH($B407,Branches,0)),0)+SUMIFS($E$3:$E407,$B$3:$B407,$B407,$C$3:$C407,'Settings'!$F$8)-SUMIFS($E$3:$E407,$B$3:$B407,$B407,$C$3:$C407,"&lt;&gt;"&amp;'Settings'!$F$8))</f>
        <v/>
      </c>
      <c r="J407" s="14">
        <f>IF($A407="","",DATE(YEAR($A407),MONTH($A407),1))</f>
        <v/>
      </c>
    </row>
    <row r="408">
      <c r="A408" s="12" t="n"/>
      <c r="B408" s="4" t="n"/>
      <c r="C408" s="4" t="n"/>
      <c r="D408" s="4" t="n"/>
      <c r="E408" s="6" t="n"/>
      <c r="F408" s="4" t="n"/>
      <c r="G408" s="4" t="n"/>
      <c r="H408" s="4" t="n"/>
      <c r="I408" s="13">
        <f>IF($A408="","",IFERROR(INDEX(Floats,MATCH($B408,Branches,0)),0)+SUMIFS($E$3:$E408,$B$3:$B408,$B408,$C$3:$C408,'Settings'!$F$8)-SUMIFS($E$3:$E408,$B$3:$B408,$B408,$C$3:$C408,"&lt;&gt;"&amp;'Settings'!$F$8))</f>
        <v/>
      </c>
      <c r="J408" s="14">
        <f>IF($A408="","",DATE(YEAR($A408),MONTH($A408),1))</f>
        <v/>
      </c>
    </row>
    <row r="409">
      <c r="A409" s="12" t="n"/>
      <c r="B409" s="4" t="n"/>
      <c r="C409" s="4" t="n"/>
      <c r="D409" s="4" t="n"/>
      <c r="E409" s="6" t="n"/>
      <c r="F409" s="4" t="n"/>
      <c r="G409" s="4" t="n"/>
      <c r="H409" s="4" t="n"/>
      <c r="I409" s="13">
        <f>IF($A409="","",IFERROR(INDEX(Floats,MATCH($B409,Branches,0)),0)+SUMIFS($E$3:$E409,$B$3:$B409,$B409,$C$3:$C409,'Settings'!$F$8)-SUMIFS($E$3:$E409,$B$3:$B409,$B409,$C$3:$C409,"&lt;&gt;"&amp;'Settings'!$F$8))</f>
        <v/>
      </c>
      <c r="J409" s="14">
        <f>IF($A409="","",DATE(YEAR($A409),MONTH($A409),1))</f>
        <v/>
      </c>
    </row>
    <row r="410">
      <c r="A410" s="12" t="n"/>
      <c r="B410" s="4" t="n"/>
      <c r="C410" s="4" t="n"/>
      <c r="D410" s="4" t="n"/>
      <c r="E410" s="6" t="n"/>
      <c r="F410" s="4" t="n"/>
      <c r="G410" s="4" t="n"/>
      <c r="H410" s="4" t="n"/>
      <c r="I410" s="13">
        <f>IF($A410="","",IFERROR(INDEX(Floats,MATCH($B410,Branches,0)),0)+SUMIFS($E$3:$E410,$B$3:$B410,$B410,$C$3:$C410,'Settings'!$F$8)-SUMIFS($E$3:$E410,$B$3:$B410,$B410,$C$3:$C410,"&lt;&gt;"&amp;'Settings'!$F$8))</f>
        <v/>
      </c>
      <c r="J410" s="14">
        <f>IF($A410="","",DATE(YEAR($A410),MONTH($A410),1))</f>
        <v/>
      </c>
    </row>
    <row r="411">
      <c r="A411" s="12" t="n"/>
      <c r="B411" s="4" t="n"/>
      <c r="C411" s="4" t="n"/>
      <c r="D411" s="4" t="n"/>
      <c r="E411" s="6" t="n"/>
      <c r="F411" s="4" t="n"/>
      <c r="G411" s="4" t="n"/>
      <c r="H411" s="4" t="n"/>
      <c r="I411" s="13">
        <f>IF($A411="","",IFERROR(INDEX(Floats,MATCH($B411,Branches,0)),0)+SUMIFS($E$3:$E411,$B$3:$B411,$B411,$C$3:$C411,'Settings'!$F$8)-SUMIFS($E$3:$E411,$B$3:$B411,$B411,$C$3:$C411,"&lt;&gt;"&amp;'Settings'!$F$8))</f>
        <v/>
      </c>
      <c r="J411" s="14">
        <f>IF($A411="","",DATE(YEAR($A411),MONTH($A411),1))</f>
        <v/>
      </c>
    </row>
    <row r="412">
      <c r="A412" s="12" t="n"/>
      <c r="B412" s="4" t="n"/>
      <c r="C412" s="4" t="n"/>
      <c r="D412" s="4" t="n"/>
      <c r="E412" s="6" t="n"/>
      <c r="F412" s="4" t="n"/>
      <c r="G412" s="4" t="n"/>
      <c r="H412" s="4" t="n"/>
      <c r="I412" s="13">
        <f>IF($A412="","",IFERROR(INDEX(Floats,MATCH($B412,Branches,0)),0)+SUMIFS($E$3:$E412,$B$3:$B412,$B412,$C$3:$C412,'Settings'!$F$8)-SUMIFS($E$3:$E412,$B$3:$B412,$B412,$C$3:$C412,"&lt;&gt;"&amp;'Settings'!$F$8))</f>
        <v/>
      </c>
      <c r="J412" s="14">
        <f>IF($A412="","",DATE(YEAR($A412),MONTH($A412),1))</f>
        <v/>
      </c>
    </row>
    <row r="413">
      <c r="A413" s="12" t="n"/>
      <c r="B413" s="4" t="n"/>
      <c r="C413" s="4" t="n"/>
      <c r="D413" s="4" t="n"/>
      <c r="E413" s="6" t="n"/>
      <c r="F413" s="4" t="n"/>
      <c r="G413" s="4" t="n"/>
      <c r="H413" s="4" t="n"/>
      <c r="I413" s="13">
        <f>IF($A413="","",IFERROR(INDEX(Floats,MATCH($B413,Branches,0)),0)+SUMIFS($E$3:$E413,$B$3:$B413,$B413,$C$3:$C413,'Settings'!$F$8)-SUMIFS($E$3:$E413,$B$3:$B413,$B413,$C$3:$C413,"&lt;&gt;"&amp;'Settings'!$F$8))</f>
        <v/>
      </c>
      <c r="J413" s="14">
        <f>IF($A413="","",DATE(YEAR($A413),MONTH($A413),1))</f>
        <v/>
      </c>
    </row>
    <row r="414">
      <c r="A414" s="12" t="n"/>
      <c r="B414" s="4" t="n"/>
      <c r="C414" s="4" t="n"/>
      <c r="D414" s="4" t="n"/>
      <c r="E414" s="6" t="n"/>
      <c r="F414" s="4" t="n"/>
      <c r="G414" s="4" t="n"/>
      <c r="H414" s="4" t="n"/>
      <c r="I414" s="13">
        <f>IF($A414="","",IFERROR(INDEX(Floats,MATCH($B414,Branches,0)),0)+SUMIFS($E$3:$E414,$B$3:$B414,$B414,$C$3:$C414,'Settings'!$F$8)-SUMIFS($E$3:$E414,$B$3:$B414,$B414,$C$3:$C414,"&lt;&gt;"&amp;'Settings'!$F$8))</f>
        <v/>
      </c>
      <c r="J414" s="14">
        <f>IF($A414="","",DATE(YEAR($A414),MONTH($A414),1))</f>
        <v/>
      </c>
    </row>
    <row r="415">
      <c r="A415" s="12" t="n"/>
      <c r="B415" s="4" t="n"/>
      <c r="C415" s="4" t="n"/>
      <c r="D415" s="4" t="n"/>
      <c r="E415" s="6" t="n"/>
      <c r="F415" s="4" t="n"/>
      <c r="G415" s="4" t="n"/>
      <c r="H415" s="4" t="n"/>
      <c r="I415" s="13">
        <f>IF($A415="","",IFERROR(INDEX(Floats,MATCH($B415,Branches,0)),0)+SUMIFS($E$3:$E415,$B$3:$B415,$B415,$C$3:$C415,'Settings'!$F$8)-SUMIFS($E$3:$E415,$B$3:$B415,$B415,$C$3:$C415,"&lt;&gt;"&amp;'Settings'!$F$8))</f>
        <v/>
      </c>
      <c r="J415" s="14">
        <f>IF($A415="","",DATE(YEAR($A415),MONTH($A415),1))</f>
        <v/>
      </c>
    </row>
    <row r="416">
      <c r="A416" s="12" t="n"/>
      <c r="B416" s="4" t="n"/>
      <c r="C416" s="4" t="n"/>
      <c r="D416" s="4" t="n"/>
      <c r="E416" s="6" t="n"/>
      <c r="F416" s="4" t="n"/>
      <c r="G416" s="4" t="n"/>
      <c r="H416" s="4" t="n"/>
      <c r="I416" s="13">
        <f>IF($A416="","",IFERROR(INDEX(Floats,MATCH($B416,Branches,0)),0)+SUMIFS($E$3:$E416,$B$3:$B416,$B416,$C$3:$C416,'Settings'!$F$8)-SUMIFS($E$3:$E416,$B$3:$B416,$B416,$C$3:$C416,"&lt;&gt;"&amp;'Settings'!$F$8))</f>
        <v/>
      </c>
      <c r="J416" s="14">
        <f>IF($A416="","",DATE(YEAR($A416),MONTH($A416),1))</f>
        <v/>
      </c>
    </row>
    <row r="417">
      <c r="A417" s="12" t="n"/>
      <c r="B417" s="4" t="n"/>
      <c r="C417" s="4" t="n"/>
      <c r="D417" s="4" t="n"/>
      <c r="E417" s="6" t="n"/>
      <c r="F417" s="4" t="n"/>
      <c r="G417" s="4" t="n"/>
      <c r="H417" s="4" t="n"/>
      <c r="I417" s="13">
        <f>IF($A417="","",IFERROR(INDEX(Floats,MATCH($B417,Branches,0)),0)+SUMIFS($E$3:$E417,$B$3:$B417,$B417,$C$3:$C417,'Settings'!$F$8)-SUMIFS($E$3:$E417,$B$3:$B417,$B417,$C$3:$C417,"&lt;&gt;"&amp;'Settings'!$F$8))</f>
        <v/>
      </c>
      <c r="J417" s="14">
        <f>IF($A417="","",DATE(YEAR($A417),MONTH($A417),1))</f>
        <v/>
      </c>
    </row>
    <row r="418">
      <c r="A418" s="12" t="n"/>
      <c r="B418" s="4" t="n"/>
      <c r="C418" s="4" t="n"/>
      <c r="D418" s="4" t="n"/>
      <c r="E418" s="6" t="n"/>
      <c r="F418" s="4" t="n"/>
      <c r="G418" s="4" t="n"/>
      <c r="H418" s="4" t="n"/>
      <c r="I418" s="13">
        <f>IF($A418="","",IFERROR(INDEX(Floats,MATCH($B418,Branches,0)),0)+SUMIFS($E$3:$E418,$B$3:$B418,$B418,$C$3:$C418,'Settings'!$F$8)-SUMIFS($E$3:$E418,$B$3:$B418,$B418,$C$3:$C418,"&lt;&gt;"&amp;'Settings'!$F$8))</f>
        <v/>
      </c>
      <c r="J418" s="14">
        <f>IF($A418="","",DATE(YEAR($A418),MONTH($A418),1))</f>
        <v/>
      </c>
    </row>
    <row r="419">
      <c r="A419" s="12" t="n"/>
      <c r="B419" s="4" t="n"/>
      <c r="C419" s="4" t="n"/>
      <c r="D419" s="4" t="n"/>
      <c r="E419" s="6" t="n"/>
      <c r="F419" s="4" t="n"/>
      <c r="G419" s="4" t="n"/>
      <c r="H419" s="4" t="n"/>
      <c r="I419" s="13">
        <f>IF($A419="","",IFERROR(INDEX(Floats,MATCH($B419,Branches,0)),0)+SUMIFS($E$3:$E419,$B$3:$B419,$B419,$C$3:$C419,'Settings'!$F$8)-SUMIFS($E$3:$E419,$B$3:$B419,$B419,$C$3:$C419,"&lt;&gt;"&amp;'Settings'!$F$8))</f>
        <v/>
      </c>
      <c r="J419" s="14">
        <f>IF($A419="","",DATE(YEAR($A419),MONTH($A419),1))</f>
        <v/>
      </c>
    </row>
    <row r="420">
      <c r="A420" s="12" t="n"/>
      <c r="B420" s="4" t="n"/>
      <c r="C420" s="4" t="n"/>
      <c r="D420" s="4" t="n"/>
      <c r="E420" s="6" t="n"/>
      <c r="F420" s="4" t="n"/>
      <c r="G420" s="4" t="n"/>
      <c r="H420" s="4" t="n"/>
      <c r="I420" s="13">
        <f>IF($A420="","",IFERROR(INDEX(Floats,MATCH($B420,Branches,0)),0)+SUMIFS($E$3:$E420,$B$3:$B420,$B420,$C$3:$C420,'Settings'!$F$8)-SUMIFS($E$3:$E420,$B$3:$B420,$B420,$C$3:$C420,"&lt;&gt;"&amp;'Settings'!$F$8))</f>
        <v/>
      </c>
      <c r="J420" s="14">
        <f>IF($A420="","",DATE(YEAR($A420),MONTH($A420),1))</f>
        <v/>
      </c>
    </row>
    <row r="421">
      <c r="A421" s="12" t="n"/>
      <c r="B421" s="4" t="n"/>
      <c r="C421" s="4" t="n"/>
      <c r="D421" s="4" t="n"/>
      <c r="E421" s="6" t="n"/>
      <c r="F421" s="4" t="n"/>
      <c r="G421" s="4" t="n"/>
      <c r="H421" s="4" t="n"/>
      <c r="I421" s="13">
        <f>IF($A421="","",IFERROR(INDEX(Floats,MATCH($B421,Branches,0)),0)+SUMIFS($E$3:$E421,$B$3:$B421,$B421,$C$3:$C421,'Settings'!$F$8)-SUMIFS($E$3:$E421,$B$3:$B421,$B421,$C$3:$C421,"&lt;&gt;"&amp;'Settings'!$F$8))</f>
        <v/>
      </c>
      <c r="J421" s="14">
        <f>IF($A421="","",DATE(YEAR($A421),MONTH($A421),1))</f>
        <v/>
      </c>
    </row>
    <row r="422">
      <c r="A422" s="12" t="n"/>
      <c r="B422" s="4" t="n"/>
      <c r="C422" s="4" t="n"/>
      <c r="D422" s="4" t="n"/>
      <c r="E422" s="6" t="n"/>
      <c r="F422" s="4" t="n"/>
      <c r="G422" s="4" t="n"/>
      <c r="H422" s="4" t="n"/>
      <c r="I422" s="13">
        <f>IF($A422="","",IFERROR(INDEX(Floats,MATCH($B422,Branches,0)),0)+SUMIFS($E$3:$E422,$B$3:$B422,$B422,$C$3:$C422,'Settings'!$F$8)-SUMIFS($E$3:$E422,$B$3:$B422,$B422,$C$3:$C422,"&lt;&gt;"&amp;'Settings'!$F$8))</f>
        <v/>
      </c>
      <c r="J422" s="14">
        <f>IF($A422="","",DATE(YEAR($A422),MONTH($A422),1))</f>
        <v/>
      </c>
    </row>
    <row r="423">
      <c r="A423" s="12" t="n"/>
      <c r="B423" s="4" t="n"/>
      <c r="C423" s="4" t="n"/>
      <c r="D423" s="4" t="n"/>
      <c r="E423" s="6" t="n"/>
      <c r="F423" s="4" t="n"/>
      <c r="G423" s="4" t="n"/>
      <c r="H423" s="4" t="n"/>
      <c r="I423" s="13">
        <f>IF($A423="","",IFERROR(INDEX(Floats,MATCH($B423,Branches,0)),0)+SUMIFS($E$3:$E423,$B$3:$B423,$B423,$C$3:$C423,'Settings'!$F$8)-SUMIFS($E$3:$E423,$B$3:$B423,$B423,$C$3:$C423,"&lt;&gt;"&amp;'Settings'!$F$8))</f>
        <v/>
      </c>
      <c r="J423" s="14">
        <f>IF($A423="","",DATE(YEAR($A423),MONTH($A423),1))</f>
        <v/>
      </c>
    </row>
    <row r="424">
      <c r="A424" s="12" t="n"/>
      <c r="B424" s="4" t="n"/>
      <c r="C424" s="4" t="n"/>
      <c r="D424" s="4" t="n"/>
      <c r="E424" s="6" t="n"/>
      <c r="F424" s="4" t="n"/>
      <c r="G424" s="4" t="n"/>
      <c r="H424" s="4" t="n"/>
      <c r="I424" s="13">
        <f>IF($A424="","",IFERROR(INDEX(Floats,MATCH($B424,Branches,0)),0)+SUMIFS($E$3:$E424,$B$3:$B424,$B424,$C$3:$C424,'Settings'!$F$8)-SUMIFS($E$3:$E424,$B$3:$B424,$B424,$C$3:$C424,"&lt;&gt;"&amp;'Settings'!$F$8))</f>
        <v/>
      </c>
      <c r="J424" s="14">
        <f>IF($A424="","",DATE(YEAR($A424),MONTH($A424),1))</f>
        <v/>
      </c>
    </row>
    <row r="425">
      <c r="A425" s="12" t="n"/>
      <c r="B425" s="4" t="n"/>
      <c r="C425" s="4" t="n"/>
      <c r="D425" s="4" t="n"/>
      <c r="E425" s="6" t="n"/>
      <c r="F425" s="4" t="n"/>
      <c r="G425" s="4" t="n"/>
      <c r="H425" s="4" t="n"/>
      <c r="I425" s="13">
        <f>IF($A425="","",IFERROR(INDEX(Floats,MATCH($B425,Branches,0)),0)+SUMIFS($E$3:$E425,$B$3:$B425,$B425,$C$3:$C425,'Settings'!$F$8)-SUMIFS($E$3:$E425,$B$3:$B425,$B425,$C$3:$C425,"&lt;&gt;"&amp;'Settings'!$F$8))</f>
        <v/>
      </c>
      <c r="J425" s="14">
        <f>IF($A425="","",DATE(YEAR($A425),MONTH($A425),1))</f>
        <v/>
      </c>
    </row>
    <row r="426">
      <c r="A426" s="12" t="n"/>
      <c r="B426" s="4" t="n"/>
      <c r="C426" s="4" t="n"/>
      <c r="D426" s="4" t="n"/>
      <c r="E426" s="6" t="n"/>
      <c r="F426" s="4" t="n"/>
      <c r="G426" s="4" t="n"/>
      <c r="H426" s="4" t="n"/>
      <c r="I426" s="13">
        <f>IF($A426="","",IFERROR(INDEX(Floats,MATCH($B426,Branches,0)),0)+SUMIFS($E$3:$E426,$B$3:$B426,$B426,$C$3:$C426,'Settings'!$F$8)-SUMIFS($E$3:$E426,$B$3:$B426,$B426,$C$3:$C426,"&lt;&gt;"&amp;'Settings'!$F$8))</f>
        <v/>
      </c>
      <c r="J426" s="14">
        <f>IF($A426="","",DATE(YEAR($A426),MONTH($A426),1))</f>
        <v/>
      </c>
    </row>
    <row r="427">
      <c r="A427" s="12" t="n"/>
      <c r="B427" s="4" t="n"/>
      <c r="C427" s="4" t="n"/>
      <c r="D427" s="4" t="n"/>
      <c r="E427" s="6" t="n"/>
      <c r="F427" s="4" t="n"/>
      <c r="G427" s="4" t="n"/>
      <c r="H427" s="4" t="n"/>
      <c r="I427" s="13">
        <f>IF($A427="","",IFERROR(INDEX(Floats,MATCH($B427,Branches,0)),0)+SUMIFS($E$3:$E427,$B$3:$B427,$B427,$C$3:$C427,'Settings'!$F$8)-SUMIFS($E$3:$E427,$B$3:$B427,$B427,$C$3:$C427,"&lt;&gt;"&amp;'Settings'!$F$8))</f>
        <v/>
      </c>
      <c r="J427" s="14">
        <f>IF($A427="","",DATE(YEAR($A427),MONTH($A427),1))</f>
        <v/>
      </c>
    </row>
    <row r="428">
      <c r="A428" s="12" t="n"/>
      <c r="B428" s="4" t="n"/>
      <c r="C428" s="4" t="n"/>
      <c r="D428" s="4" t="n"/>
      <c r="E428" s="6" t="n"/>
      <c r="F428" s="4" t="n"/>
      <c r="G428" s="4" t="n"/>
      <c r="H428" s="4" t="n"/>
      <c r="I428" s="13">
        <f>IF($A428="","",IFERROR(INDEX(Floats,MATCH($B428,Branches,0)),0)+SUMIFS($E$3:$E428,$B$3:$B428,$B428,$C$3:$C428,'Settings'!$F$8)-SUMIFS($E$3:$E428,$B$3:$B428,$B428,$C$3:$C428,"&lt;&gt;"&amp;'Settings'!$F$8))</f>
        <v/>
      </c>
      <c r="J428" s="14">
        <f>IF($A428="","",DATE(YEAR($A428),MONTH($A428),1))</f>
        <v/>
      </c>
    </row>
    <row r="429">
      <c r="A429" s="12" t="n"/>
      <c r="B429" s="4" t="n"/>
      <c r="C429" s="4" t="n"/>
      <c r="D429" s="4" t="n"/>
      <c r="E429" s="6" t="n"/>
      <c r="F429" s="4" t="n"/>
      <c r="G429" s="4" t="n"/>
      <c r="H429" s="4" t="n"/>
      <c r="I429" s="13">
        <f>IF($A429="","",IFERROR(INDEX(Floats,MATCH($B429,Branches,0)),0)+SUMIFS($E$3:$E429,$B$3:$B429,$B429,$C$3:$C429,'Settings'!$F$8)-SUMIFS($E$3:$E429,$B$3:$B429,$B429,$C$3:$C429,"&lt;&gt;"&amp;'Settings'!$F$8))</f>
        <v/>
      </c>
      <c r="J429" s="14">
        <f>IF($A429="","",DATE(YEAR($A429),MONTH($A429),1))</f>
        <v/>
      </c>
    </row>
    <row r="430">
      <c r="A430" s="12" t="n"/>
      <c r="B430" s="4" t="n"/>
      <c r="C430" s="4" t="n"/>
      <c r="D430" s="4" t="n"/>
      <c r="E430" s="6" t="n"/>
      <c r="F430" s="4" t="n"/>
      <c r="G430" s="4" t="n"/>
      <c r="H430" s="4" t="n"/>
      <c r="I430" s="13">
        <f>IF($A430="","",IFERROR(INDEX(Floats,MATCH($B430,Branches,0)),0)+SUMIFS($E$3:$E430,$B$3:$B430,$B430,$C$3:$C430,'Settings'!$F$8)-SUMIFS($E$3:$E430,$B$3:$B430,$B430,$C$3:$C430,"&lt;&gt;"&amp;'Settings'!$F$8))</f>
        <v/>
      </c>
      <c r="J430" s="14">
        <f>IF($A430="","",DATE(YEAR($A430),MONTH($A430),1))</f>
        <v/>
      </c>
    </row>
    <row r="431">
      <c r="A431" s="12" t="n"/>
      <c r="B431" s="4" t="n"/>
      <c r="C431" s="4" t="n"/>
      <c r="D431" s="4" t="n"/>
      <c r="E431" s="6" t="n"/>
      <c r="F431" s="4" t="n"/>
      <c r="G431" s="4" t="n"/>
      <c r="H431" s="4" t="n"/>
      <c r="I431" s="13">
        <f>IF($A431="","",IFERROR(INDEX(Floats,MATCH($B431,Branches,0)),0)+SUMIFS($E$3:$E431,$B$3:$B431,$B431,$C$3:$C431,'Settings'!$F$8)-SUMIFS($E$3:$E431,$B$3:$B431,$B431,$C$3:$C431,"&lt;&gt;"&amp;'Settings'!$F$8))</f>
        <v/>
      </c>
      <c r="J431" s="14">
        <f>IF($A431="","",DATE(YEAR($A431),MONTH($A431),1))</f>
        <v/>
      </c>
    </row>
    <row r="432">
      <c r="A432" s="12" t="n"/>
      <c r="B432" s="4" t="n"/>
      <c r="C432" s="4" t="n"/>
      <c r="D432" s="4" t="n"/>
      <c r="E432" s="6" t="n"/>
      <c r="F432" s="4" t="n"/>
      <c r="G432" s="4" t="n"/>
      <c r="H432" s="4" t="n"/>
      <c r="I432" s="13">
        <f>IF($A432="","",IFERROR(INDEX(Floats,MATCH($B432,Branches,0)),0)+SUMIFS($E$3:$E432,$B$3:$B432,$B432,$C$3:$C432,'Settings'!$F$8)-SUMIFS($E$3:$E432,$B$3:$B432,$B432,$C$3:$C432,"&lt;&gt;"&amp;'Settings'!$F$8))</f>
        <v/>
      </c>
      <c r="J432" s="14">
        <f>IF($A432="","",DATE(YEAR($A432),MONTH($A432),1))</f>
        <v/>
      </c>
    </row>
    <row r="433">
      <c r="A433" s="12" t="n"/>
      <c r="B433" s="4" t="n"/>
      <c r="C433" s="4" t="n"/>
      <c r="D433" s="4" t="n"/>
      <c r="E433" s="6" t="n"/>
      <c r="F433" s="4" t="n"/>
      <c r="G433" s="4" t="n"/>
      <c r="H433" s="4" t="n"/>
      <c r="I433" s="13">
        <f>IF($A433="","",IFERROR(INDEX(Floats,MATCH($B433,Branches,0)),0)+SUMIFS($E$3:$E433,$B$3:$B433,$B433,$C$3:$C433,'Settings'!$F$8)-SUMIFS($E$3:$E433,$B$3:$B433,$B433,$C$3:$C433,"&lt;&gt;"&amp;'Settings'!$F$8))</f>
        <v/>
      </c>
      <c r="J433" s="14">
        <f>IF($A433="","",DATE(YEAR($A433),MONTH($A433),1))</f>
        <v/>
      </c>
    </row>
    <row r="434">
      <c r="A434" s="12" t="n"/>
      <c r="B434" s="4" t="n"/>
      <c r="C434" s="4" t="n"/>
      <c r="D434" s="4" t="n"/>
      <c r="E434" s="6" t="n"/>
      <c r="F434" s="4" t="n"/>
      <c r="G434" s="4" t="n"/>
      <c r="H434" s="4" t="n"/>
      <c r="I434" s="13">
        <f>IF($A434="","",IFERROR(INDEX(Floats,MATCH($B434,Branches,0)),0)+SUMIFS($E$3:$E434,$B$3:$B434,$B434,$C$3:$C434,'Settings'!$F$8)-SUMIFS($E$3:$E434,$B$3:$B434,$B434,$C$3:$C434,"&lt;&gt;"&amp;'Settings'!$F$8))</f>
        <v/>
      </c>
      <c r="J434" s="14">
        <f>IF($A434="","",DATE(YEAR($A434),MONTH($A434),1))</f>
        <v/>
      </c>
    </row>
    <row r="435">
      <c r="A435" s="12" t="n"/>
      <c r="B435" s="4" t="n"/>
      <c r="C435" s="4" t="n"/>
      <c r="D435" s="4" t="n"/>
      <c r="E435" s="6" t="n"/>
      <c r="F435" s="4" t="n"/>
      <c r="G435" s="4" t="n"/>
      <c r="H435" s="4" t="n"/>
      <c r="I435" s="13">
        <f>IF($A435="","",IFERROR(INDEX(Floats,MATCH($B435,Branches,0)),0)+SUMIFS($E$3:$E435,$B$3:$B435,$B435,$C$3:$C435,'Settings'!$F$8)-SUMIFS($E$3:$E435,$B$3:$B435,$B435,$C$3:$C435,"&lt;&gt;"&amp;'Settings'!$F$8))</f>
        <v/>
      </c>
      <c r="J435" s="14">
        <f>IF($A435="","",DATE(YEAR($A435),MONTH($A435),1))</f>
        <v/>
      </c>
    </row>
    <row r="436">
      <c r="A436" s="12" t="n"/>
      <c r="B436" s="4" t="n"/>
      <c r="C436" s="4" t="n"/>
      <c r="D436" s="4" t="n"/>
      <c r="E436" s="6" t="n"/>
      <c r="F436" s="4" t="n"/>
      <c r="G436" s="4" t="n"/>
      <c r="H436" s="4" t="n"/>
      <c r="I436" s="13">
        <f>IF($A436="","",IFERROR(INDEX(Floats,MATCH($B436,Branches,0)),0)+SUMIFS($E$3:$E436,$B$3:$B436,$B436,$C$3:$C436,'Settings'!$F$8)-SUMIFS($E$3:$E436,$B$3:$B436,$B436,$C$3:$C436,"&lt;&gt;"&amp;'Settings'!$F$8))</f>
        <v/>
      </c>
      <c r="J436" s="14">
        <f>IF($A436="","",DATE(YEAR($A436),MONTH($A436),1))</f>
        <v/>
      </c>
    </row>
    <row r="437">
      <c r="A437" s="12" t="n"/>
      <c r="B437" s="4" t="n"/>
      <c r="C437" s="4" t="n"/>
      <c r="D437" s="4" t="n"/>
      <c r="E437" s="6" t="n"/>
      <c r="F437" s="4" t="n"/>
      <c r="G437" s="4" t="n"/>
      <c r="H437" s="4" t="n"/>
      <c r="I437" s="13">
        <f>IF($A437="","",IFERROR(INDEX(Floats,MATCH($B437,Branches,0)),0)+SUMIFS($E$3:$E437,$B$3:$B437,$B437,$C$3:$C437,'Settings'!$F$8)-SUMIFS($E$3:$E437,$B$3:$B437,$B437,$C$3:$C437,"&lt;&gt;"&amp;'Settings'!$F$8))</f>
        <v/>
      </c>
      <c r="J437" s="14">
        <f>IF($A437="","",DATE(YEAR($A437),MONTH($A437),1))</f>
        <v/>
      </c>
    </row>
    <row r="438">
      <c r="A438" s="12" t="n"/>
      <c r="B438" s="4" t="n"/>
      <c r="C438" s="4" t="n"/>
      <c r="D438" s="4" t="n"/>
      <c r="E438" s="6" t="n"/>
      <c r="F438" s="4" t="n"/>
      <c r="G438" s="4" t="n"/>
      <c r="H438" s="4" t="n"/>
      <c r="I438" s="13">
        <f>IF($A438="","",IFERROR(INDEX(Floats,MATCH($B438,Branches,0)),0)+SUMIFS($E$3:$E438,$B$3:$B438,$B438,$C$3:$C438,'Settings'!$F$8)-SUMIFS($E$3:$E438,$B$3:$B438,$B438,$C$3:$C438,"&lt;&gt;"&amp;'Settings'!$F$8))</f>
        <v/>
      </c>
      <c r="J438" s="14">
        <f>IF($A438="","",DATE(YEAR($A438),MONTH($A438),1))</f>
        <v/>
      </c>
    </row>
    <row r="439">
      <c r="A439" s="12" t="n"/>
      <c r="B439" s="4" t="n"/>
      <c r="C439" s="4" t="n"/>
      <c r="D439" s="4" t="n"/>
      <c r="E439" s="6" t="n"/>
      <c r="F439" s="4" t="n"/>
      <c r="G439" s="4" t="n"/>
      <c r="H439" s="4" t="n"/>
      <c r="I439" s="13">
        <f>IF($A439="","",IFERROR(INDEX(Floats,MATCH($B439,Branches,0)),0)+SUMIFS($E$3:$E439,$B$3:$B439,$B439,$C$3:$C439,'Settings'!$F$8)-SUMIFS($E$3:$E439,$B$3:$B439,$B439,$C$3:$C439,"&lt;&gt;"&amp;'Settings'!$F$8))</f>
        <v/>
      </c>
      <c r="J439" s="14">
        <f>IF($A439="","",DATE(YEAR($A439),MONTH($A439),1))</f>
        <v/>
      </c>
    </row>
    <row r="440">
      <c r="A440" s="12" t="n"/>
      <c r="B440" s="4" t="n"/>
      <c r="C440" s="4" t="n"/>
      <c r="D440" s="4" t="n"/>
      <c r="E440" s="6" t="n"/>
      <c r="F440" s="4" t="n"/>
      <c r="G440" s="4" t="n"/>
      <c r="H440" s="4" t="n"/>
      <c r="I440" s="13">
        <f>IF($A440="","",IFERROR(INDEX(Floats,MATCH($B440,Branches,0)),0)+SUMIFS($E$3:$E440,$B$3:$B440,$B440,$C$3:$C440,'Settings'!$F$8)-SUMIFS($E$3:$E440,$B$3:$B440,$B440,$C$3:$C440,"&lt;&gt;"&amp;'Settings'!$F$8))</f>
        <v/>
      </c>
      <c r="J440" s="14">
        <f>IF($A440="","",DATE(YEAR($A440),MONTH($A440),1))</f>
        <v/>
      </c>
    </row>
    <row r="441">
      <c r="A441" s="12" t="n"/>
      <c r="B441" s="4" t="n"/>
      <c r="C441" s="4" t="n"/>
      <c r="D441" s="4" t="n"/>
      <c r="E441" s="6" t="n"/>
      <c r="F441" s="4" t="n"/>
      <c r="G441" s="4" t="n"/>
      <c r="H441" s="4" t="n"/>
      <c r="I441" s="13">
        <f>IF($A441="","",IFERROR(INDEX(Floats,MATCH($B441,Branches,0)),0)+SUMIFS($E$3:$E441,$B$3:$B441,$B441,$C$3:$C441,'Settings'!$F$8)-SUMIFS($E$3:$E441,$B$3:$B441,$B441,$C$3:$C441,"&lt;&gt;"&amp;'Settings'!$F$8))</f>
        <v/>
      </c>
      <c r="J441" s="14">
        <f>IF($A441="","",DATE(YEAR($A441),MONTH($A441),1))</f>
        <v/>
      </c>
    </row>
    <row r="442">
      <c r="A442" s="12" t="n"/>
      <c r="B442" s="4" t="n"/>
      <c r="C442" s="4" t="n"/>
      <c r="D442" s="4" t="n"/>
      <c r="E442" s="6" t="n"/>
      <c r="F442" s="4" t="n"/>
      <c r="G442" s="4" t="n"/>
      <c r="H442" s="4" t="n"/>
      <c r="I442" s="13">
        <f>IF($A442="","",IFERROR(INDEX(Floats,MATCH($B442,Branches,0)),0)+SUMIFS($E$3:$E442,$B$3:$B442,$B442,$C$3:$C442,'Settings'!$F$8)-SUMIFS($E$3:$E442,$B$3:$B442,$B442,$C$3:$C442,"&lt;&gt;"&amp;'Settings'!$F$8))</f>
        <v/>
      </c>
      <c r="J442" s="14">
        <f>IF($A442="","",DATE(YEAR($A442),MONTH($A442),1))</f>
        <v/>
      </c>
    </row>
    <row r="443">
      <c r="A443" s="12" t="n"/>
      <c r="B443" s="4" t="n"/>
      <c r="C443" s="4" t="n"/>
      <c r="D443" s="4" t="n"/>
      <c r="E443" s="6" t="n"/>
      <c r="F443" s="4" t="n"/>
      <c r="G443" s="4" t="n"/>
      <c r="H443" s="4" t="n"/>
      <c r="I443" s="13">
        <f>IF($A443="","",IFERROR(INDEX(Floats,MATCH($B443,Branches,0)),0)+SUMIFS($E$3:$E443,$B$3:$B443,$B443,$C$3:$C443,'Settings'!$F$8)-SUMIFS($E$3:$E443,$B$3:$B443,$B443,$C$3:$C443,"&lt;&gt;"&amp;'Settings'!$F$8))</f>
        <v/>
      </c>
      <c r="J443" s="14">
        <f>IF($A443="","",DATE(YEAR($A443),MONTH($A443),1))</f>
        <v/>
      </c>
    </row>
    <row r="444">
      <c r="A444" s="12" t="n"/>
      <c r="B444" s="4" t="n"/>
      <c r="C444" s="4" t="n"/>
      <c r="D444" s="4" t="n"/>
      <c r="E444" s="6" t="n"/>
      <c r="F444" s="4" t="n"/>
      <c r="G444" s="4" t="n"/>
      <c r="H444" s="4" t="n"/>
      <c r="I444" s="13">
        <f>IF($A444="","",IFERROR(INDEX(Floats,MATCH($B444,Branches,0)),0)+SUMIFS($E$3:$E444,$B$3:$B444,$B444,$C$3:$C444,'Settings'!$F$8)-SUMIFS($E$3:$E444,$B$3:$B444,$B444,$C$3:$C444,"&lt;&gt;"&amp;'Settings'!$F$8))</f>
        <v/>
      </c>
      <c r="J444" s="14">
        <f>IF($A444="","",DATE(YEAR($A444),MONTH($A444),1))</f>
        <v/>
      </c>
    </row>
    <row r="445">
      <c r="A445" s="12" t="n"/>
      <c r="B445" s="4" t="n"/>
      <c r="C445" s="4" t="n"/>
      <c r="D445" s="4" t="n"/>
      <c r="E445" s="6" t="n"/>
      <c r="F445" s="4" t="n"/>
      <c r="G445" s="4" t="n"/>
      <c r="H445" s="4" t="n"/>
      <c r="I445" s="13">
        <f>IF($A445="","",IFERROR(INDEX(Floats,MATCH($B445,Branches,0)),0)+SUMIFS($E$3:$E445,$B$3:$B445,$B445,$C$3:$C445,'Settings'!$F$8)-SUMIFS($E$3:$E445,$B$3:$B445,$B445,$C$3:$C445,"&lt;&gt;"&amp;'Settings'!$F$8))</f>
        <v/>
      </c>
      <c r="J445" s="14">
        <f>IF($A445="","",DATE(YEAR($A445),MONTH($A445),1))</f>
        <v/>
      </c>
    </row>
    <row r="446">
      <c r="A446" s="12" t="n"/>
      <c r="B446" s="4" t="n"/>
      <c r="C446" s="4" t="n"/>
      <c r="D446" s="4" t="n"/>
      <c r="E446" s="6" t="n"/>
      <c r="F446" s="4" t="n"/>
      <c r="G446" s="4" t="n"/>
      <c r="H446" s="4" t="n"/>
      <c r="I446" s="13">
        <f>IF($A446="","",IFERROR(INDEX(Floats,MATCH($B446,Branches,0)),0)+SUMIFS($E$3:$E446,$B$3:$B446,$B446,$C$3:$C446,'Settings'!$F$8)-SUMIFS($E$3:$E446,$B$3:$B446,$B446,$C$3:$C446,"&lt;&gt;"&amp;'Settings'!$F$8))</f>
        <v/>
      </c>
      <c r="J446" s="14">
        <f>IF($A446="","",DATE(YEAR($A446),MONTH($A446),1))</f>
        <v/>
      </c>
    </row>
    <row r="447">
      <c r="A447" s="12" t="n"/>
      <c r="B447" s="4" t="n"/>
      <c r="C447" s="4" t="n"/>
      <c r="D447" s="4" t="n"/>
      <c r="E447" s="6" t="n"/>
      <c r="F447" s="4" t="n"/>
      <c r="G447" s="4" t="n"/>
      <c r="H447" s="4" t="n"/>
      <c r="I447" s="13">
        <f>IF($A447="","",IFERROR(INDEX(Floats,MATCH($B447,Branches,0)),0)+SUMIFS($E$3:$E447,$B$3:$B447,$B447,$C$3:$C447,'Settings'!$F$8)-SUMIFS($E$3:$E447,$B$3:$B447,$B447,$C$3:$C447,"&lt;&gt;"&amp;'Settings'!$F$8))</f>
        <v/>
      </c>
      <c r="J447" s="14">
        <f>IF($A447="","",DATE(YEAR($A447),MONTH($A447),1))</f>
        <v/>
      </c>
    </row>
    <row r="448">
      <c r="A448" s="12" t="n"/>
      <c r="B448" s="4" t="n"/>
      <c r="C448" s="4" t="n"/>
      <c r="D448" s="4" t="n"/>
      <c r="E448" s="6" t="n"/>
      <c r="F448" s="4" t="n"/>
      <c r="G448" s="4" t="n"/>
      <c r="H448" s="4" t="n"/>
      <c r="I448" s="13">
        <f>IF($A448="","",IFERROR(INDEX(Floats,MATCH($B448,Branches,0)),0)+SUMIFS($E$3:$E448,$B$3:$B448,$B448,$C$3:$C448,'Settings'!$F$8)-SUMIFS($E$3:$E448,$B$3:$B448,$B448,$C$3:$C448,"&lt;&gt;"&amp;'Settings'!$F$8))</f>
        <v/>
      </c>
      <c r="J448" s="14">
        <f>IF($A448="","",DATE(YEAR($A448),MONTH($A448),1))</f>
        <v/>
      </c>
    </row>
    <row r="449">
      <c r="A449" s="12" t="n"/>
      <c r="B449" s="4" t="n"/>
      <c r="C449" s="4" t="n"/>
      <c r="D449" s="4" t="n"/>
      <c r="E449" s="6" t="n"/>
      <c r="F449" s="4" t="n"/>
      <c r="G449" s="4" t="n"/>
      <c r="H449" s="4" t="n"/>
      <c r="I449" s="13">
        <f>IF($A449="","",IFERROR(INDEX(Floats,MATCH($B449,Branches,0)),0)+SUMIFS($E$3:$E449,$B$3:$B449,$B449,$C$3:$C449,'Settings'!$F$8)-SUMIFS($E$3:$E449,$B$3:$B449,$B449,$C$3:$C449,"&lt;&gt;"&amp;'Settings'!$F$8))</f>
        <v/>
      </c>
      <c r="J449" s="14">
        <f>IF($A449="","",DATE(YEAR($A449),MONTH($A449),1))</f>
        <v/>
      </c>
    </row>
    <row r="450">
      <c r="A450" s="12" t="n"/>
      <c r="B450" s="4" t="n"/>
      <c r="C450" s="4" t="n"/>
      <c r="D450" s="4" t="n"/>
      <c r="E450" s="6" t="n"/>
      <c r="F450" s="4" t="n"/>
      <c r="G450" s="4" t="n"/>
      <c r="H450" s="4" t="n"/>
      <c r="I450" s="13">
        <f>IF($A450="","",IFERROR(INDEX(Floats,MATCH($B450,Branches,0)),0)+SUMIFS($E$3:$E450,$B$3:$B450,$B450,$C$3:$C450,'Settings'!$F$8)-SUMIFS($E$3:$E450,$B$3:$B450,$B450,$C$3:$C450,"&lt;&gt;"&amp;'Settings'!$F$8))</f>
        <v/>
      </c>
      <c r="J450" s="14">
        <f>IF($A450="","",DATE(YEAR($A450),MONTH($A450),1))</f>
        <v/>
      </c>
    </row>
    <row r="451">
      <c r="A451" s="12" t="n"/>
      <c r="B451" s="4" t="n"/>
      <c r="C451" s="4" t="n"/>
      <c r="D451" s="4" t="n"/>
      <c r="E451" s="6" t="n"/>
      <c r="F451" s="4" t="n"/>
      <c r="G451" s="4" t="n"/>
      <c r="H451" s="4" t="n"/>
      <c r="I451" s="13">
        <f>IF($A451="","",IFERROR(INDEX(Floats,MATCH($B451,Branches,0)),0)+SUMIFS($E$3:$E451,$B$3:$B451,$B451,$C$3:$C451,'Settings'!$F$8)-SUMIFS($E$3:$E451,$B$3:$B451,$B451,$C$3:$C451,"&lt;&gt;"&amp;'Settings'!$F$8))</f>
        <v/>
      </c>
      <c r="J451" s="14">
        <f>IF($A451="","",DATE(YEAR($A451),MONTH($A451),1))</f>
        <v/>
      </c>
    </row>
    <row r="452">
      <c r="A452" s="12" t="n"/>
      <c r="B452" s="4" t="n"/>
      <c r="C452" s="4" t="n"/>
      <c r="D452" s="4" t="n"/>
      <c r="E452" s="6" t="n"/>
      <c r="F452" s="4" t="n"/>
      <c r="G452" s="4" t="n"/>
      <c r="H452" s="4" t="n"/>
      <c r="I452" s="13">
        <f>IF($A452="","",IFERROR(INDEX(Floats,MATCH($B452,Branches,0)),0)+SUMIFS($E$3:$E452,$B$3:$B452,$B452,$C$3:$C452,'Settings'!$F$8)-SUMIFS($E$3:$E452,$B$3:$B452,$B452,$C$3:$C452,"&lt;&gt;"&amp;'Settings'!$F$8))</f>
        <v/>
      </c>
      <c r="J452" s="14">
        <f>IF($A452="","",DATE(YEAR($A452),MONTH($A452),1))</f>
        <v/>
      </c>
    </row>
    <row r="453">
      <c r="A453" s="12" t="n"/>
      <c r="B453" s="4" t="n"/>
      <c r="C453" s="4" t="n"/>
      <c r="D453" s="4" t="n"/>
      <c r="E453" s="6" t="n"/>
      <c r="F453" s="4" t="n"/>
      <c r="G453" s="4" t="n"/>
      <c r="H453" s="4" t="n"/>
      <c r="I453" s="13">
        <f>IF($A453="","",IFERROR(INDEX(Floats,MATCH($B453,Branches,0)),0)+SUMIFS($E$3:$E453,$B$3:$B453,$B453,$C$3:$C453,'Settings'!$F$8)-SUMIFS($E$3:$E453,$B$3:$B453,$B453,$C$3:$C453,"&lt;&gt;"&amp;'Settings'!$F$8))</f>
        <v/>
      </c>
      <c r="J453" s="14">
        <f>IF($A453="","",DATE(YEAR($A453),MONTH($A453),1))</f>
        <v/>
      </c>
    </row>
    <row r="454">
      <c r="A454" s="12" t="n"/>
      <c r="B454" s="4" t="n"/>
      <c r="C454" s="4" t="n"/>
      <c r="D454" s="4" t="n"/>
      <c r="E454" s="6" t="n"/>
      <c r="F454" s="4" t="n"/>
      <c r="G454" s="4" t="n"/>
      <c r="H454" s="4" t="n"/>
      <c r="I454" s="13">
        <f>IF($A454="","",IFERROR(INDEX(Floats,MATCH($B454,Branches,0)),0)+SUMIFS($E$3:$E454,$B$3:$B454,$B454,$C$3:$C454,'Settings'!$F$8)-SUMIFS($E$3:$E454,$B$3:$B454,$B454,$C$3:$C454,"&lt;&gt;"&amp;'Settings'!$F$8))</f>
        <v/>
      </c>
      <c r="J454" s="14">
        <f>IF($A454="","",DATE(YEAR($A454),MONTH($A454),1))</f>
        <v/>
      </c>
    </row>
    <row r="455">
      <c r="A455" s="12" t="n"/>
      <c r="B455" s="4" t="n"/>
      <c r="C455" s="4" t="n"/>
      <c r="D455" s="4" t="n"/>
      <c r="E455" s="6" t="n"/>
      <c r="F455" s="4" t="n"/>
      <c r="G455" s="4" t="n"/>
      <c r="H455" s="4" t="n"/>
      <c r="I455" s="13">
        <f>IF($A455="","",IFERROR(INDEX(Floats,MATCH($B455,Branches,0)),0)+SUMIFS($E$3:$E455,$B$3:$B455,$B455,$C$3:$C455,'Settings'!$F$8)-SUMIFS($E$3:$E455,$B$3:$B455,$B455,$C$3:$C455,"&lt;&gt;"&amp;'Settings'!$F$8))</f>
        <v/>
      </c>
      <c r="J455" s="14">
        <f>IF($A455="","",DATE(YEAR($A455),MONTH($A455),1))</f>
        <v/>
      </c>
    </row>
    <row r="456">
      <c r="A456" s="12" t="n"/>
      <c r="B456" s="4" t="n"/>
      <c r="C456" s="4" t="n"/>
      <c r="D456" s="4" t="n"/>
      <c r="E456" s="6" t="n"/>
      <c r="F456" s="4" t="n"/>
      <c r="G456" s="4" t="n"/>
      <c r="H456" s="4" t="n"/>
      <c r="I456" s="13">
        <f>IF($A456="","",IFERROR(INDEX(Floats,MATCH($B456,Branches,0)),0)+SUMIFS($E$3:$E456,$B$3:$B456,$B456,$C$3:$C456,'Settings'!$F$8)-SUMIFS($E$3:$E456,$B$3:$B456,$B456,$C$3:$C456,"&lt;&gt;"&amp;'Settings'!$F$8))</f>
        <v/>
      </c>
      <c r="J456" s="14">
        <f>IF($A456="","",DATE(YEAR($A456),MONTH($A456),1))</f>
        <v/>
      </c>
    </row>
    <row r="457">
      <c r="A457" s="12" t="n"/>
      <c r="B457" s="4" t="n"/>
      <c r="C457" s="4" t="n"/>
      <c r="D457" s="4" t="n"/>
      <c r="E457" s="6" t="n"/>
      <c r="F457" s="4" t="n"/>
      <c r="G457" s="4" t="n"/>
      <c r="H457" s="4" t="n"/>
      <c r="I457" s="13">
        <f>IF($A457="","",IFERROR(INDEX(Floats,MATCH($B457,Branches,0)),0)+SUMIFS($E$3:$E457,$B$3:$B457,$B457,$C$3:$C457,'Settings'!$F$8)-SUMIFS($E$3:$E457,$B$3:$B457,$B457,$C$3:$C457,"&lt;&gt;"&amp;'Settings'!$F$8))</f>
        <v/>
      </c>
      <c r="J457" s="14">
        <f>IF($A457="","",DATE(YEAR($A457),MONTH($A457),1))</f>
        <v/>
      </c>
    </row>
    <row r="458">
      <c r="A458" s="12" t="n"/>
      <c r="B458" s="4" t="n"/>
      <c r="C458" s="4" t="n"/>
      <c r="D458" s="4" t="n"/>
      <c r="E458" s="6" t="n"/>
      <c r="F458" s="4" t="n"/>
      <c r="G458" s="4" t="n"/>
      <c r="H458" s="4" t="n"/>
      <c r="I458" s="13">
        <f>IF($A458="","",IFERROR(INDEX(Floats,MATCH($B458,Branches,0)),0)+SUMIFS($E$3:$E458,$B$3:$B458,$B458,$C$3:$C458,'Settings'!$F$8)-SUMIFS($E$3:$E458,$B$3:$B458,$B458,$C$3:$C458,"&lt;&gt;"&amp;'Settings'!$F$8))</f>
        <v/>
      </c>
      <c r="J458" s="14">
        <f>IF($A458="","",DATE(YEAR($A458),MONTH($A458),1))</f>
        <v/>
      </c>
    </row>
    <row r="459">
      <c r="A459" s="12" t="n"/>
      <c r="B459" s="4" t="n"/>
      <c r="C459" s="4" t="n"/>
      <c r="D459" s="4" t="n"/>
      <c r="E459" s="6" t="n"/>
      <c r="F459" s="4" t="n"/>
      <c r="G459" s="4" t="n"/>
      <c r="H459" s="4" t="n"/>
      <c r="I459" s="13">
        <f>IF($A459="","",IFERROR(INDEX(Floats,MATCH($B459,Branches,0)),0)+SUMIFS($E$3:$E459,$B$3:$B459,$B459,$C$3:$C459,'Settings'!$F$8)-SUMIFS($E$3:$E459,$B$3:$B459,$B459,$C$3:$C459,"&lt;&gt;"&amp;'Settings'!$F$8))</f>
        <v/>
      </c>
      <c r="J459" s="14">
        <f>IF($A459="","",DATE(YEAR($A459),MONTH($A459),1))</f>
        <v/>
      </c>
    </row>
    <row r="460">
      <c r="A460" s="12" t="n"/>
      <c r="B460" s="4" t="n"/>
      <c r="C460" s="4" t="n"/>
      <c r="D460" s="4" t="n"/>
      <c r="E460" s="6" t="n"/>
      <c r="F460" s="4" t="n"/>
      <c r="G460" s="4" t="n"/>
      <c r="H460" s="4" t="n"/>
      <c r="I460" s="13">
        <f>IF($A460="","",IFERROR(INDEX(Floats,MATCH($B460,Branches,0)),0)+SUMIFS($E$3:$E460,$B$3:$B460,$B460,$C$3:$C460,'Settings'!$F$8)-SUMIFS($E$3:$E460,$B$3:$B460,$B460,$C$3:$C460,"&lt;&gt;"&amp;'Settings'!$F$8))</f>
        <v/>
      </c>
      <c r="J460" s="14">
        <f>IF($A460="","",DATE(YEAR($A460),MONTH($A460),1))</f>
        <v/>
      </c>
    </row>
    <row r="461">
      <c r="A461" s="12" t="n"/>
      <c r="B461" s="4" t="n"/>
      <c r="C461" s="4" t="n"/>
      <c r="D461" s="4" t="n"/>
      <c r="E461" s="6" t="n"/>
      <c r="F461" s="4" t="n"/>
      <c r="G461" s="4" t="n"/>
      <c r="H461" s="4" t="n"/>
      <c r="I461" s="13">
        <f>IF($A461="","",IFERROR(INDEX(Floats,MATCH($B461,Branches,0)),0)+SUMIFS($E$3:$E461,$B$3:$B461,$B461,$C$3:$C461,'Settings'!$F$8)-SUMIFS($E$3:$E461,$B$3:$B461,$B461,$C$3:$C461,"&lt;&gt;"&amp;'Settings'!$F$8))</f>
        <v/>
      </c>
      <c r="J461" s="14">
        <f>IF($A461="","",DATE(YEAR($A461),MONTH($A461),1))</f>
        <v/>
      </c>
    </row>
    <row r="462">
      <c r="A462" s="12" t="n"/>
      <c r="B462" s="4" t="n"/>
      <c r="C462" s="4" t="n"/>
      <c r="D462" s="4" t="n"/>
      <c r="E462" s="6" t="n"/>
      <c r="F462" s="4" t="n"/>
      <c r="G462" s="4" t="n"/>
      <c r="H462" s="4" t="n"/>
      <c r="I462" s="13">
        <f>IF($A462="","",IFERROR(INDEX(Floats,MATCH($B462,Branches,0)),0)+SUMIFS($E$3:$E462,$B$3:$B462,$B462,$C$3:$C462,'Settings'!$F$8)-SUMIFS($E$3:$E462,$B$3:$B462,$B462,$C$3:$C462,"&lt;&gt;"&amp;'Settings'!$F$8))</f>
        <v/>
      </c>
      <c r="J462" s="14">
        <f>IF($A462="","",DATE(YEAR($A462),MONTH($A462),1))</f>
        <v/>
      </c>
    </row>
    <row r="463">
      <c r="A463" s="12" t="n"/>
      <c r="B463" s="4" t="n"/>
      <c r="C463" s="4" t="n"/>
      <c r="D463" s="4" t="n"/>
      <c r="E463" s="6" t="n"/>
      <c r="F463" s="4" t="n"/>
      <c r="G463" s="4" t="n"/>
      <c r="H463" s="4" t="n"/>
      <c r="I463" s="13">
        <f>IF($A463="","",IFERROR(INDEX(Floats,MATCH($B463,Branches,0)),0)+SUMIFS($E$3:$E463,$B$3:$B463,$B463,$C$3:$C463,'Settings'!$F$8)-SUMIFS($E$3:$E463,$B$3:$B463,$B463,$C$3:$C463,"&lt;&gt;"&amp;'Settings'!$F$8))</f>
        <v/>
      </c>
      <c r="J463" s="14">
        <f>IF($A463="","",DATE(YEAR($A463),MONTH($A463),1))</f>
        <v/>
      </c>
    </row>
    <row r="464">
      <c r="A464" s="12" t="n"/>
      <c r="B464" s="4" t="n"/>
      <c r="C464" s="4" t="n"/>
      <c r="D464" s="4" t="n"/>
      <c r="E464" s="6" t="n"/>
      <c r="F464" s="4" t="n"/>
      <c r="G464" s="4" t="n"/>
      <c r="H464" s="4" t="n"/>
      <c r="I464" s="13">
        <f>IF($A464="","",IFERROR(INDEX(Floats,MATCH($B464,Branches,0)),0)+SUMIFS($E$3:$E464,$B$3:$B464,$B464,$C$3:$C464,'Settings'!$F$8)-SUMIFS($E$3:$E464,$B$3:$B464,$B464,$C$3:$C464,"&lt;&gt;"&amp;'Settings'!$F$8))</f>
        <v/>
      </c>
      <c r="J464" s="14">
        <f>IF($A464="","",DATE(YEAR($A464),MONTH($A464),1))</f>
        <v/>
      </c>
    </row>
    <row r="465">
      <c r="A465" s="12" t="n"/>
      <c r="B465" s="4" t="n"/>
      <c r="C465" s="4" t="n"/>
      <c r="D465" s="4" t="n"/>
      <c r="E465" s="6" t="n"/>
      <c r="F465" s="4" t="n"/>
      <c r="G465" s="4" t="n"/>
      <c r="H465" s="4" t="n"/>
      <c r="I465" s="13">
        <f>IF($A465="","",IFERROR(INDEX(Floats,MATCH($B465,Branches,0)),0)+SUMIFS($E$3:$E465,$B$3:$B465,$B465,$C$3:$C465,'Settings'!$F$8)-SUMIFS($E$3:$E465,$B$3:$B465,$B465,$C$3:$C465,"&lt;&gt;"&amp;'Settings'!$F$8))</f>
        <v/>
      </c>
      <c r="J465" s="14">
        <f>IF($A465="","",DATE(YEAR($A465),MONTH($A465),1))</f>
        <v/>
      </c>
    </row>
    <row r="466">
      <c r="A466" s="12" t="n"/>
      <c r="B466" s="4" t="n"/>
      <c r="C466" s="4" t="n"/>
      <c r="D466" s="4" t="n"/>
      <c r="E466" s="6" t="n"/>
      <c r="F466" s="4" t="n"/>
      <c r="G466" s="4" t="n"/>
      <c r="H466" s="4" t="n"/>
      <c r="I466" s="13">
        <f>IF($A466="","",IFERROR(INDEX(Floats,MATCH($B466,Branches,0)),0)+SUMIFS($E$3:$E466,$B$3:$B466,$B466,$C$3:$C466,'Settings'!$F$8)-SUMIFS($E$3:$E466,$B$3:$B466,$B466,$C$3:$C466,"&lt;&gt;"&amp;'Settings'!$F$8))</f>
        <v/>
      </c>
      <c r="J466" s="14">
        <f>IF($A466="","",DATE(YEAR($A466),MONTH($A466),1))</f>
        <v/>
      </c>
    </row>
    <row r="467">
      <c r="A467" s="12" t="n"/>
      <c r="B467" s="4" t="n"/>
      <c r="C467" s="4" t="n"/>
      <c r="D467" s="4" t="n"/>
      <c r="E467" s="6" t="n"/>
      <c r="F467" s="4" t="n"/>
      <c r="G467" s="4" t="n"/>
      <c r="H467" s="4" t="n"/>
      <c r="I467" s="13">
        <f>IF($A467="","",IFERROR(INDEX(Floats,MATCH($B467,Branches,0)),0)+SUMIFS($E$3:$E467,$B$3:$B467,$B467,$C$3:$C467,'Settings'!$F$8)-SUMIFS($E$3:$E467,$B$3:$B467,$B467,$C$3:$C467,"&lt;&gt;"&amp;'Settings'!$F$8))</f>
        <v/>
      </c>
      <c r="J467" s="14">
        <f>IF($A467="","",DATE(YEAR($A467),MONTH($A467),1))</f>
        <v/>
      </c>
    </row>
    <row r="468">
      <c r="A468" s="12" t="n"/>
      <c r="B468" s="4" t="n"/>
      <c r="C468" s="4" t="n"/>
      <c r="D468" s="4" t="n"/>
      <c r="E468" s="6" t="n"/>
      <c r="F468" s="4" t="n"/>
      <c r="G468" s="4" t="n"/>
      <c r="H468" s="4" t="n"/>
      <c r="I468" s="13">
        <f>IF($A468="","",IFERROR(INDEX(Floats,MATCH($B468,Branches,0)),0)+SUMIFS($E$3:$E468,$B$3:$B468,$B468,$C$3:$C468,'Settings'!$F$8)-SUMIFS($E$3:$E468,$B$3:$B468,$B468,$C$3:$C468,"&lt;&gt;"&amp;'Settings'!$F$8))</f>
        <v/>
      </c>
      <c r="J468" s="14">
        <f>IF($A468="","",DATE(YEAR($A468),MONTH($A468),1))</f>
        <v/>
      </c>
    </row>
    <row r="469">
      <c r="A469" s="12" t="n"/>
      <c r="B469" s="4" t="n"/>
      <c r="C469" s="4" t="n"/>
      <c r="D469" s="4" t="n"/>
      <c r="E469" s="6" t="n"/>
      <c r="F469" s="4" t="n"/>
      <c r="G469" s="4" t="n"/>
      <c r="H469" s="4" t="n"/>
      <c r="I469" s="13">
        <f>IF($A469="","",IFERROR(INDEX(Floats,MATCH($B469,Branches,0)),0)+SUMIFS($E$3:$E469,$B$3:$B469,$B469,$C$3:$C469,'Settings'!$F$8)-SUMIFS($E$3:$E469,$B$3:$B469,$B469,$C$3:$C469,"&lt;&gt;"&amp;'Settings'!$F$8))</f>
        <v/>
      </c>
      <c r="J469" s="14">
        <f>IF($A469="","",DATE(YEAR($A469),MONTH($A469),1))</f>
        <v/>
      </c>
    </row>
    <row r="470">
      <c r="A470" s="12" t="n"/>
      <c r="B470" s="4" t="n"/>
      <c r="C470" s="4" t="n"/>
      <c r="D470" s="4" t="n"/>
      <c r="E470" s="6" t="n"/>
      <c r="F470" s="4" t="n"/>
      <c r="G470" s="4" t="n"/>
      <c r="H470" s="4" t="n"/>
      <c r="I470" s="13">
        <f>IF($A470="","",IFERROR(INDEX(Floats,MATCH($B470,Branches,0)),0)+SUMIFS($E$3:$E470,$B$3:$B470,$B470,$C$3:$C470,'Settings'!$F$8)-SUMIFS($E$3:$E470,$B$3:$B470,$B470,$C$3:$C470,"&lt;&gt;"&amp;'Settings'!$F$8))</f>
        <v/>
      </c>
      <c r="J470" s="14">
        <f>IF($A470="","",DATE(YEAR($A470),MONTH($A470),1))</f>
        <v/>
      </c>
    </row>
    <row r="471">
      <c r="A471" s="12" t="n"/>
      <c r="B471" s="4" t="n"/>
      <c r="C471" s="4" t="n"/>
      <c r="D471" s="4" t="n"/>
      <c r="E471" s="6" t="n"/>
      <c r="F471" s="4" t="n"/>
      <c r="G471" s="4" t="n"/>
      <c r="H471" s="4" t="n"/>
      <c r="I471" s="13">
        <f>IF($A471="","",IFERROR(INDEX(Floats,MATCH($B471,Branches,0)),0)+SUMIFS($E$3:$E471,$B$3:$B471,$B471,$C$3:$C471,'Settings'!$F$8)-SUMIFS($E$3:$E471,$B$3:$B471,$B471,$C$3:$C471,"&lt;&gt;"&amp;'Settings'!$F$8))</f>
        <v/>
      </c>
      <c r="J471" s="14">
        <f>IF($A471="","",DATE(YEAR($A471),MONTH($A471),1))</f>
        <v/>
      </c>
    </row>
    <row r="472">
      <c r="A472" s="12" t="n"/>
      <c r="B472" s="4" t="n"/>
      <c r="C472" s="4" t="n"/>
      <c r="D472" s="4" t="n"/>
      <c r="E472" s="6" t="n"/>
      <c r="F472" s="4" t="n"/>
      <c r="G472" s="4" t="n"/>
      <c r="H472" s="4" t="n"/>
      <c r="I472" s="13">
        <f>IF($A472="","",IFERROR(INDEX(Floats,MATCH($B472,Branches,0)),0)+SUMIFS($E$3:$E472,$B$3:$B472,$B472,$C$3:$C472,'Settings'!$F$8)-SUMIFS($E$3:$E472,$B$3:$B472,$B472,$C$3:$C472,"&lt;&gt;"&amp;'Settings'!$F$8))</f>
        <v/>
      </c>
      <c r="J472" s="14">
        <f>IF($A472="","",DATE(YEAR($A472),MONTH($A472),1))</f>
        <v/>
      </c>
    </row>
    <row r="473">
      <c r="A473" s="12" t="n"/>
      <c r="B473" s="4" t="n"/>
      <c r="C473" s="4" t="n"/>
      <c r="D473" s="4" t="n"/>
      <c r="E473" s="6" t="n"/>
      <c r="F473" s="4" t="n"/>
      <c r="G473" s="4" t="n"/>
      <c r="H473" s="4" t="n"/>
      <c r="I473" s="13">
        <f>IF($A473="","",IFERROR(INDEX(Floats,MATCH($B473,Branches,0)),0)+SUMIFS($E$3:$E473,$B$3:$B473,$B473,$C$3:$C473,'Settings'!$F$8)-SUMIFS($E$3:$E473,$B$3:$B473,$B473,$C$3:$C473,"&lt;&gt;"&amp;'Settings'!$F$8))</f>
        <v/>
      </c>
      <c r="J473" s="14">
        <f>IF($A473="","",DATE(YEAR($A473),MONTH($A473),1))</f>
        <v/>
      </c>
    </row>
    <row r="474">
      <c r="A474" s="12" t="n"/>
      <c r="B474" s="4" t="n"/>
      <c r="C474" s="4" t="n"/>
      <c r="D474" s="4" t="n"/>
      <c r="E474" s="6" t="n"/>
      <c r="F474" s="4" t="n"/>
      <c r="G474" s="4" t="n"/>
      <c r="H474" s="4" t="n"/>
      <c r="I474" s="13">
        <f>IF($A474="","",IFERROR(INDEX(Floats,MATCH($B474,Branches,0)),0)+SUMIFS($E$3:$E474,$B$3:$B474,$B474,$C$3:$C474,'Settings'!$F$8)-SUMIFS($E$3:$E474,$B$3:$B474,$B474,$C$3:$C474,"&lt;&gt;"&amp;'Settings'!$F$8))</f>
        <v/>
      </c>
      <c r="J474" s="14">
        <f>IF($A474="","",DATE(YEAR($A474),MONTH($A474),1))</f>
        <v/>
      </c>
    </row>
    <row r="475">
      <c r="A475" s="12" t="n"/>
      <c r="B475" s="4" t="n"/>
      <c r="C475" s="4" t="n"/>
      <c r="D475" s="4" t="n"/>
      <c r="E475" s="6" t="n"/>
      <c r="F475" s="4" t="n"/>
      <c r="G475" s="4" t="n"/>
      <c r="H475" s="4" t="n"/>
      <c r="I475" s="13">
        <f>IF($A475="","",IFERROR(INDEX(Floats,MATCH($B475,Branches,0)),0)+SUMIFS($E$3:$E475,$B$3:$B475,$B475,$C$3:$C475,'Settings'!$F$8)-SUMIFS($E$3:$E475,$B$3:$B475,$B475,$C$3:$C475,"&lt;&gt;"&amp;'Settings'!$F$8))</f>
        <v/>
      </c>
      <c r="J475" s="14">
        <f>IF($A475="","",DATE(YEAR($A475),MONTH($A475),1))</f>
        <v/>
      </c>
    </row>
    <row r="476">
      <c r="A476" s="12" t="n"/>
      <c r="B476" s="4" t="n"/>
      <c r="C476" s="4" t="n"/>
      <c r="D476" s="4" t="n"/>
      <c r="E476" s="6" t="n"/>
      <c r="F476" s="4" t="n"/>
      <c r="G476" s="4" t="n"/>
      <c r="H476" s="4" t="n"/>
      <c r="I476" s="13">
        <f>IF($A476="","",IFERROR(INDEX(Floats,MATCH($B476,Branches,0)),0)+SUMIFS($E$3:$E476,$B$3:$B476,$B476,$C$3:$C476,'Settings'!$F$8)-SUMIFS($E$3:$E476,$B$3:$B476,$B476,$C$3:$C476,"&lt;&gt;"&amp;'Settings'!$F$8))</f>
        <v/>
      </c>
      <c r="J476" s="14">
        <f>IF($A476="","",DATE(YEAR($A476),MONTH($A476),1))</f>
        <v/>
      </c>
    </row>
    <row r="477">
      <c r="A477" s="12" t="n"/>
      <c r="B477" s="4" t="n"/>
      <c r="C477" s="4" t="n"/>
      <c r="D477" s="4" t="n"/>
      <c r="E477" s="6" t="n"/>
      <c r="F477" s="4" t="n"/>
      <c r="G477" s="4" t="n"/>
      <c r="H477" s="4" t="n"/>
      <c r="I477" s="13">
        <f>IF($A477="","",IFERROR(INDEX(Floats,MATCH($B477,Branches,0)),0)+SUMIFS($E$3:$E477,$B$3:$B477,$B477,$C$3:$C477,'Settings'!$F$8)-SUMIFS($E$3:$E477,$B$3:$B477,$B477,$C$3:$C477,"&lt;&gt;"&amp;'Settings'!$F$8))</f>
        <v/>
      </c>
      <c r="J477" s="14">
        <f>IF($A477="","",DATE(YEAR($A477),MONTH($A477),1))</f>
        <v/>
      </c>
    </row>
    <row r="478">
      <c r="A478" s="12" t="n"/>
      <c r="B478" s="4" t="n"/>
      <c r="C478" s="4" t="n"/>
      <c r="D478" s="4" t="n"/>
      <c r="E478" s="6" t="n"/>
      <c r="F478" s="4" t="n"/>
      <c r="G478" s="4" t="n"/>
      <c r="H478" s="4" t="n"/>
      <c r="I478" s="13">
        <f>IF($A478="","",IFERROR(INDEX(Floats,MATCH($B478,Branches,0)),0)+SUMIFS($E$3:$E478,$B$3:$B478,$B478,$C$3:$C478,'Settings'!$F$8)-SUMIFS($E$3:$E478,$B$3:$B478,$B478,$C$3:$C478,"&lt;&gt;"&amp;'Settings'!$F$8))</f>
        <v/>
      </c>
      <c r="J478" s="14">
        <f>IF($A478="","",DATE(YEAR($A478),MONTH($A478),1))</f>
        <v/>
      </c>
    </row>
    <row r="479">
      <c r="A479" s="12" t="n"/>
      <c r="B479" s="4" t="n"/>
      <c r="C479" s="4" t="n"/>
      <c r="D479" s="4" t="n"/>
      <c r="E479" s="6" t="n"/>
      <c r="F479" s="4" t="n"/>
      <c r="G479" s="4" t="n"/>
      <c r="H479" s="4" t="n"/>
      <c r="I479" s="13">
        <f>IF($A479="","",IFERROR(INDEX(Floats,MATCH($B479,Branches,0)),0)+SUMIFS($E$3:$E479,$B$3:$B479,$B479,$C$3:$C479,'Settings'!$F$8)-SUMIFS($E$3:$E479,$B$3:$B479,$B479,$C$3:$C479,"&lt;&gt;"&amp;'Settings'!$F$8))</f>
        <v/>
      </c>
      <c r="J479" s="14">
        <f>IF($A479="","",DATE(YEAR($A479),MONTH($A479),1))</f>
        <v/>
      </c>
    </row>
    <row r="480">
      <c r="A480" s="12" t="n"/>
      <c r="B480" s="4" t="n"/>
      <c r="C480" s="4" t="n"/>
      <c r="D480" s="4" t="n"/>
      <c r="E480" s="6" t="n"/>
      <c r="F480" s="4" t="n"/>
      <c r="G480" s="4" t="n"/>
      <c r="H480" s="4" t="n"/>
      <c r="I480" s="13">
        <f>IF($A480="","",IFERROR(INDEX(Floats,MATCH($B480,Branches,0)),0)+SUMIFS($E$3:$E480,$B$3:$B480,$B480,$C$3:$C480,'Settings'!$F$8)-SUMIFS($E$3:$E480,$B$3:$B480,$B480,$C$3:$C480,"&lt;&gt;"&amp;'Settings'!$F$8))</f>
        <v/>
      </c>
      <c r="J480" s="14">
        <f>IF($A480="","",DATE(YEAR($A480),MONTH($A480),1))</f>
        <v/>
      </c>
    </row>
    <row r="481">
      <c r="A481" s="12" t="n"/>
      <c r="B481" s="4" t="n"/>
      <c r="C481" s="4" t="n"/>
      <c r="D481" s="4" t="n"/>
      <c r="E481" s="6" t="n"/>
      <c r="F481" s="4" t="n"/>
      <c r="G481" s="4" t="n"/>
      <c r="H481" s="4" t="n"/>
      <c r="I481" s="13">
        <f>IF($A481="","",IFERROR(INDEX(Floats,MATCH($B481,Branches,0)),0)+SUMIFS($E$3:$E481,$B$3:$B481,$B481,$C$3:$C481,'Settings'!$F$8)-SUMIFS($E$3:$E481,$B$3:$B481,$B481,$C$3:$C481,"&lt;&gt;"&amp;'Settings'!$F$8))</f>
        <v/>
      </c>
      <c r="J481" s="14">
        <f>IF($A481="","",DATE(YEAR($A481),MONTH($A481),1))</f>
        <v/>
      </c>
    </row>
    <row r="482">
      <c r="A482" s="12" t="n"/>
      <c r="B482" s="4" t="n"/>
      <c r="C482" s="4" t="n"/>
      <c r="D482" s="4" t="n"/>
      <c r="E482" s="6" t="n"/>
      <c r="F482" s="4" t="n"/>
      <c r="G482" s="4" t="n"/>
      <c r="H482" s="4" t="n"/>
      <c r="I482" s="13">
        <f>IF($A482="","",IFERROR(INDEX(Floats,MATCH($B482,Branches,0)),0)+SUMIFS($E$3:$E482,$B$3:$B482,$B482,$C$3:$C482,'Settings'!$F$8)-SUMIFS($E$3:$E482,$B$3:$B482,$B482,$C$3:$C482,"&lt;&gt;"&amp;'Settings'!$F$8))</f>
        <v/>
      </c>
      <c r="J482" s="14">
        <f>IF($A482="","",DATE(YEAR($A482),MONTH($A482),1))</f>
        <v/>
      </c>
    </row>
    <row r="483">
      <c r="A483" s="12" t="n"/>
      <c r="B483" s="4" t="n"/>
      <c r="C483" s="4" t="n"/>
      <c r="D483" s="4" t="n"/>
      <c r="E483" s="6" t="n"/>
      <c r="F483" s="4" t="n"/>
      <c r="G483" s="4" t="n"/>
      <c r="H483" s="4" t="n"/>
      <c r="I483" s="13">
        <f>IF($A483="","",IFERROR(INDEX(Floats,MATCH($B483,Branches,0)),0)+SUMIFS($E$3:$E483,$B$3:$B483,$B483,$C$3:$C483,'Settings'!$F$8)-SUMIFS($E$3:$E483,$B$3:$B483,$B483,$C$3:$C483,"&lt;&gt;"&amp;'Settings'!$F$8))</f>
        <v/>
      </c>
      <c r="J483" s="14">
        <f>IF($A483="","",DATE(YEAR($A483),MONTH($A483),1))</f>
        <v/>
      </c>
    </row>
    <row r="484">
      <c r="A484" s="12" t="n"/>
      <c r="B484" s="4" t="n"/>
      <c r="C484" s="4" t="n"/>
      <c r="D484" s="4" t="n"/>
      <c r="E484" s="6" t="n"/>
      <c r="F484" s="4" t="n"/>
      <c r="G484" s="4" t="n"/>
      <c r="H484" s="4" t="n"/>
      <c r="I484" s="13">
        <f>IF($A484="","",IFERROR(INDEX(Floats,MATCH($B484,Branches,0)),0)+SUMIFS($E$3:$E484,$B$3:$B484,$B484,$C$3:$C484,'Settings'!$F$8)-SUMIFS($E$3:$E484,$B$3:$B484,$B484,$C$3:$C484,"&lt;&gt;"&amp;'Settings'!$F$8))</f>
        <v/>
      </c>
      <c r="J484" s="14">
        <f>IF($A484="","",DATE(YEAR($A484),MONTH($A484),1))</f>
        <v/>
      </c>
    </row>
    <row r="485">
      <c r="A485" s="12" t="n"/>
      <c r="B485" s="4" t="n"/>
      <c r="C485" s="4" t="n"/>
      <c r="D485" s="4" t="n"/>
      <c r="E485" s="6" t="n"/>
      <c r="F485" s="4" t="n"/>
      <c r="G485" s="4" t="n"/>
      <c r="H485" s="4" t="n"/>
      <c r="I485" s="13">
        <f>IF($A485="","",IFERROR(INDEX(Floats,MATCH($B485,Branches,0)),0)+SUMIFS($E$3:$E485,$B$3:$B485,$B485,$C$3:$C485,'Settings'!$F$8)-SUMIFS($E$3:$E485,$B$3:$B485,$B485,$C$3:$C485,"&lt;&gt;"&amp;'Settings'!$F$8))</f>
        <v/>
      </c>
      <c r="J485" s="14">
        <f>IF($A485="","",DATE(YEAR($A485),MONTH($A485),1))</f>
        <v/>
      </c>
    </row>
    <row r="486">
      <c r="A486" s="12" t="n"/>
      <c r="B486" s="4" t="n"/>
      <c r="C486" s="4" t="n"/>
      <c r="D486" s="4" t="n"/>
      <c r="E486" s="6" t="n"/>
      <c r="F486" s="4" t="n"/>
      <c r="G486" s="4" t="n"/>
      <c r="H486" s="4" t="n"/>
      <c r="I486" s="13">
        <f>IF($A486="","",IFERROR(INDEX(Floats,MATCH($B486,Branches,0)),0)+SUMIFS($E$3:$E486,$B$3:$B486,$B486,$C$3:$C486,'Settings'!$F$8)-SUMIFS($E$3:$E486,$B$3:$B486,$B486,$C$3:$C486,"&lt;&gt;"&amp;'Settings'!$F$8))</f>
        <v/>
      </c>
      <c r="J486" s="14">
        <f>IF($A486="","",DATE(YEAR($A486),MONTH($A486),1))</f>
        <v/>
      </c>
    </row>
    <row r="487">
      <c r="A487" s="12" t="n"/>
      <c r="B487" s="4" t="n"/>
      <c r="C487" s="4" t="n"/>
      <c r="D487" s="4" t="n"/>
      <c r="E487" s="6" t="n"/>
      <c r="F487" s="4" t="n"/>
      <c r="G487" s="4" t="n"/>
      <c r="H487" s="4" t="n"/>
      <c r="I487" s="13">
        <f>IF($A487="","",IFERROR(INDEX(Floats,MATCH($B487,Branches,0)),0)+SUMIFS($E$3:$E487,$B$3:$B487,$B487,$C$3:$C487,'Settings'!$F$8)-SUMIFS($E$3:$E487,$B$3:$B487,$B487,$C$3:$C487,"&lt;&gt;"&amp;'Settings'!$F$8))</f>
        <v/>
      </c>
      <c r="J487" s="14">
        <f>IF($A487="","",DATE(YEAR($A487),MONTH($A487),1))</f>
        <v/>
      </c>
    </row>
    <row r="488">
      <c r="A488" s="12" t="n"/>
      <c r="B488" s="4" t="n"/>
      <c r="C488" s="4" t="n"/>
      <c r="D488" s="4" t="n"/>
      <c r="E488" s="6" t="n"/>
      <c r="F488" s="4" t="n"/>
      <c r="G488" s="4" t="n"/>
      <c r="H488" s="4" t="n"/>
      <c r="I488" s="13">
        <f>IF($A488="","",IFERROR(INDEX(Floats,MATCH($B488,Branches,0)),0)+SUMIFS($E$3:$E488,$B$3:$B488,$B488,$C$3:$C488,'Settings'!$F$8)-SUMIFS($E$3:$E488,$B$3:$B488,$B488,$C$3:$C488,"&lt;&gt;"&amp;'Settings'!$F$8))</f>
        <v/>
      </c>
      <c r="J488" s="14">
        <f>IF($A488="","",DATE(YEAR($A488),MONTH($A488),1))</f>
        <v/>
      </c>
    </row>
    <row r="489">
      <c r="A489" s="12" t="n"/>
      <c r="B489" s="4" t="n"/>
      <c r="C489" s="4" t="n"/>
      <c r="D489" s="4" t="n"/>
      <c r="E489" s="6" t="n"/>
      <c r="F489" s="4" t="n"/>
      <c r="G489" s="4" t="n"/>
      <c r="H489" s="4" t="n"/>
      <c r="I489" s="13">
        <f>IF($A489="","",IFERROR(INDEX(Floats,MATCH($B489,Branches,0)),0)+SUMIFS($E$3:$E489,$B$3:$B489,$B489,$C$3:$C489,'Settings'!$F$8)-SUMIFS($E$3:$E489,$B$3:$B489,$B489,$C$3:$C489,"&lt;&gt;"&amp;'Settings'!$F$8))</f>
        <v/>
      </c>
      <c r="J489" s="14">
        <f>IF($A489="","",DATE(YEAR($A489),MONTH($A489),1))</f>
        <v/>
      </c>
    </row>
    <row r="490">
      <c r="A490" s="12" t="n"/>
      <c r="B490" s="4" t="n"/>
      <c r="C490" s="4" t="n"/>
      <c r="D490" s="4" t="n"/>
      <c r="E490" s="6" t="n"/>
      <c r="F490" s="4" t="n"/>
      <c r="G490" s="4" t="n"/>
      <c r="H490" s="4" t="n"/>
      <c r="I490" s="13">
        <f>IF($A490="","",IFERROR(INDEX(Floats,MATCH($B490,Branches,0)),0)+SUMIFS($E$3:$E490,$B$3:$B490,$B490,$C$3:$C490,'Settings'!$F$8)-SUMIFS($E$3:$E490,$B$3:$B490,$B490,$C$3:$C490,"&lt;&gt;"&amp;'Settings'!$F$8))</f>
        <v/>
      </c>
      <c r="J490" s="14">
        <f>IF($A490="","",DATE(YEAR($A490),MONTH($A490),1))</f>
        <v/>
      </c>
    </row>
    <row r="491">
      <c r="A491" s="12" t="n"/>
      <c r="B491" s="4" t="n"/>
      <c r="C491" s="4" t="n"/>
      <c r="D491" s="4" t="n"/>
      <c r="E491" s="6" t="n"/>
      <c r="F491" s="4" t="n"/>
      <c r="G491" s="4" t="n"/>
      <c r="H491" s="4" t="n"/>
      <c r="I491" s="13">
        <f>IF($A491="","",IFERROR(INDEX(Floats,MATCH($B491,Branches,0)),0)+SUMIFS($E$3:$E491,$B$3:$B491,$B491,$C$3:$C491,'Settings'!$F$8)-SUMIFS($E$3:$E491,$B$3:$B491,$B491,$C$3:$C491,"&lt;&gt;"&amp;'Settings'!$F$8))</f>
        <v/>
      </c>
      <c r="J491" s="14">
        <f>IF($A491="","",DATE(YEAR($A491),MONTH($A491),1))</f>
        <v/>
      </c>
    </row>
    <row r="492">
      <c r="A492" s="12" t="n"/>
      <c r="B492" s="4" t="n"/>
      <c r="C492" s="4" t="n"/>
      <c r="D492" s="4" t="n"/>
      <c r="E492" s="6" t="n"/>
      <c r="F492" s="4" t="n"/>
      <c r="G492" s="4" t="n"/>
      <c r="H492" s="4" t="n"/>
      <c r="I492" s="13">
        <f>IF($A492="","",IFERROR(INDEX(Floats,MATCH($B492,Branches,0)),0)+SUMIFS($E$3:$E492,$B$3:$B492,$B492,$C$3:$C492,'Settings'!$F$8)-SUMIFS($E$3:$E492,$B$3:$B492,$B492,$C$3:$C492,"&lt;&gt;"&amp;'Settings'!$F$8))</f>
        <v/>
      </c>
      <c r="J492" s="14">
        <f>IF($A492="","",DATE(YEAR($A492),MONTH($A492),1))</f>
        <v/>
      </c>
    </row>
    <row r="493">
      <c r="A493" s="12" t="n"/>
      <c r="B493" s="4" t="n"/>
      <c r="C493" s="4" t="n"/>
      <c r="D493" s="4" t="n"/>
      <c r="E493" s="6" t="n"/>
      <c r="F493" s="4" t="n"/>
      <c r="G493" s="4" t="n"/>
      <c r="H493" s="4" t="n"/>
      <c r="I493" s="13">
        <f>IF($A493="","",IFERROR(INDEX(Floats,MATCH($B493,Branches,0)),0)+SUMIFS($E$3:$E493,$B$3:$B493,$B493,$C$3:$C493,'Settings'!$F$8)-SUMIFS($E$3:$E493,$B$3:$B493,$B493,$C$3:$C493,"&lt;&gt;"&amp;'Settings'!$F$8))</f>
        <v/>
      </c>
      <c r="J493" s="14">
        <f>IF($A493="","",DATE(YEAR($A493),MONTH($A493),1))</f>
        <v/>
      </c>
    </row>
    <row r="494">
      <c r="A494" s="12" t="n"/>
      <c r="B494" s="4" t="n"/>
      <c r="C494" s="4" t="n"/>
      <c r="D494" s="4" t="n"/>
      <c r="E494" s="6" t="n"/>
      <c r="F494" s="4" t="n"/>
      <c r="G494" s="4" t="n"/>
      <c r="H494" s="4" t="n"/>
      <c r="I494" s="13">
        <f>IF($A494="","",IFERROR(INDEX(Floats,MATCH($B494,Branches,0)),0)+SUMIFS($E$3:$E494,$B$3:$B494,$B494,$C$3:$C494,'Settings'!$F$8)-SUMIFS($E$3:$E494,$B$3:$B494,$B494,$C$3:$C494,"&lt;&gt;"&amp;'Settings'!$F$8))</f>
        <v/>
      </c>
      <c r="J494" s="14">
        <f>IF($A494="","",DATE(YEAR($A494),MONTH($A494),1))</f>
        <v/>
      </c>
    </row>
    <row r="495">
      <c r="A495" s="12" t="n"/>
      <c r="B495" s="4" t="n"/>
      <c r="C495" s="4" t="n"/>
      <c r="D495" s="4" t="n"/>
      <c r="E495" s="6" t="n"/>
      <c r="F495" s="4" t="n"/>
      <c r="G495" s="4" t="n"/>
      <c r="H495" s="4" t="n"/>
      <c r="I495" s="13">
        <f>IF($A495="","",IFERROR(INDEX(Floats,MATCH($B495,Branches,0)),0)+SUMIFS($E$3:$E495,$B$3:$B495,$B495,$C$3:$C495,'Settings'!$F$8)-SUMIFS($E$3:$E495,$B$3:$B495,$B495,$C$3:$C495,"&lt;&gt;"&amp;'Settings'!$F$8))</f>
        <v/>
      </c>
      <c r="J495" s="14">
        <f>IF($A495="","",DATE(YEAR($A495),MONTH($A495),1))</f>
        <v/>
      </c>
    </row>
    <row r="496">
      <c r="A496" s="12" t="n"/>
      <c r="B496" s="4" t="n"/>
      <c r="C496" s="4" t="n"/>
      <c r="D496" s="4" t="n"/>
      <c r="E496" s="6" t="n"/>
      <c r="F496" s="4" t="n"/>
      <c r="G496" s="4" t="n"/>
      <c r="H496" s="4" t="n"/>
      <c r="I496" s="13">
        <f>IF($A496="","",IFERROR(INDEX(Floats,MATCH($B496,Branches,0)),0)+SUMIFS($E$3:$E496,$B$3:$B496,$B496,$C$3:$C496,'Settings'!$F$8)-SUMIFS($E$3:$E496,$B$3:$B496,$B496,$C$3:$C496,"&lt;&gt;"&amp;'Settings'!$F$8))</f>
        <v/>
      </c>
      <c r="J496" s="14">
        <f>IF($A496="","",DATE(YEAR($A496),MONTH($A496),1))</f>
        <v/>
      </c>
    </row>
    <row r="497">
      <c r="A497" s="12" t="n"/>
      <c r="B497" s="4" t="n"/>
      <c r="C497" s="4" t="n"/>
      <c r="D497" s="4" t="n"/>
      <c r="E497" s="6" t="n"/>
      <c r="F497" s="4" t="n"/>
      <c r="G497" s="4" t="n"/>
      <c r="H497" s="4" t="n"/>
      <c r="I497" s="13">
        <f>IF($A497="","",IFERROR(INDEX(Floats,MATCH($B497,Branches,0)),0)+SUMIFS($E$3:$E497,$B$3:$B497,$B497,$C$3:$C497,'Settings'!$F$8)-SUMIFS($E$3:$E497,$B$3:$B497,$B497,$C$3:$C497,"&lt;&gt;"&amp;'Settings'!$F$8))</f>
        <v/>
      </c>
      <c r="J497" s="14">
        <f>IF($A497="","",DATE(YEAR($A497),MONTH($A497),1))</f>
        <v/>
      </c>
    </row>
    <row r="498">
      <c r="A498" s="12" t="n"/>
      <c r="B498" s="4" t="n"/>
      <c r="C498" s="4" t="n"/>
      <c r="D498" s="4" t="n"/>
      <c r="E498" s="6" t="n"/>
      <c r="F498" s="4" t="n"/>
      <c r="G498" s="4" t="n"/>
      <c r="H498" s="4" t="n"/>
      <c r="I498" s="13">
        <f>IF($A498="","",IFERROR(INDEX(Floats,MATCH($B498,Branches,0)),0)+SUMIFS($E$3:$E498,$B$3:$B498,$B498,$C$3:$C498,'Settings'!$F$8)-SUMIFS($E$3:$E498,$B$3:$B498,$B498,$C$3:$C498,"&lt;&gt;"&amp;'Settings'!$F$8))</f>
        <v/>
      </c>
      <c r="J498" s="14">
        <f>IF($A498="","",DATE(YEAR($A498),MONTH($A498),1))</f>
        <v/>
      </c>
    </row>
    <row r="499">
      <c r="A499" s="12" t="n"/>
      <c r="B499" s="4" t="n"/>
      <c r="C499" s="4" t="n"/>
      <c r="D499" s="4" t="n"/>
      <c r="E499" s="6" t="n"/>
      <c r="F499" s="4" t="n"/>
      <c r="G499" s="4" t="n"/>
      <c r="H499" s="4" t="n"/>
      <c r="I499" s="13">
        <f>IF($A499="","",IFERROR(INDEX(Floats,MATCH($B499,Branches,0)),0)+SUMIFS($E$3:$E499,$B$3:$B499,$B499,$C$3:$C499,'Settings'!$F$8)-SUMIFS($E$3:$E499,$B$3:$B499,$B499,$C$3:$C499,"&lt;&gt;"&amp;'Settings'!$F$8))</f>
        <v/>
      </c>
      <c r="J499" s="14">
        <f>IF($A499="","",DATE(YEAR($A499),MONTH($A499),1))</f>
        <v/>
      </c>
    </row>
    <row r="500">
      <c r="A500" s="12" t="n"/>
      <c r="B500" s="4" t="n"/>
      <c r="C500" s="4" t="n"/>
      <c r="D500" s="4" t="n"/>
      <c r="E500" s="6" t="n"/>
      <c r="F500" s="4" t="n"/>
      <c r="G500" s="4" t="n"/>
      <c r="H500" s="4" t="n"/>
      <c r="I500" s="13">
        <f>IF($A500="","",IFERROR(INDEX(Floats,MATCH($B500,Branches,0)),0)+SUMIFS($E$3:$E500,$B$3:$B500,$B500,$C$3:$C500,'Settings'!$F$8)-SUMIFS($E$3:$E500,$B$3:$B500,$B500,$C$3:$C500,"&lt;&gt;"&amp;'Settings'!$F$8))</f>
        <v/>
      </c>
      <c r="J500" s="14">
        <f>IF($A500="","",DATE(YEAR($A500),MONTH($A500),1))</f>
        <v/>
      </c>
    </row>
    <row r="501">
      <c r="A501" s="12" t="n"/>
      <c r="B501" s="4" t="n"/>
      <c r="C501" s="4" t="n"/>
      <c r="D501" s="4" t="n"/>
      <c r="E501" s="6" t="n"/>
      <c r="F501" s="4" t="n"/>
      <c r="G501" s="4" t="n"/>
      <c r="H501" s="4" t="n"/>
      <c r="I501" s="13">
        <f>IF($A501="","",IFERROR(INDEX(Floats,MATCH($B501,Branches,0)),0)+SUMIFS($E$3:$E501,$B$3:$B501,$B501,$C$3:$C501,'Settings'!$F$8)-SUMIFS($E$3:$E501,$B$3:$B501,$B501,$C$3:$C501,"&lt;&gt;"&amp;'Settings'!$F$8))</f>
        <v/>
      </c>
      <c r="J501" s="14">
        <f>IF($A501="","",DATE(YEAR($A501),MONTH($A501),1))</f>
        <v/>
      </c>
    </row>
    <row r="502">
      <c r="A502" s="12" t="n"/>
      <c r="B502" s="4" t="n"/>
      <c r="C502" s="4" t="n"/>
      <c r="D502" s="4" t="n"/>
      <c r="E502" s="6" t="n"/>
      <c r="F502" s="4" t="n"/>
      <c r="G502" s="4" t="n"/>
      <c r="H502" s="4" t="n"/>
      <c r="I502" s="13">
        <f>IF($A502="","",IFERROR(INDEX(Floats,MATCH($B502,Branches,0)),0)+SUMIFS($E$3:$E502,$B$3:$B502,$B502,$C$3:$C502,'Settings'!$F$8)-SUMIFS($E$3:$E502,$B$3:$B502,$B502,$C$3:$C502,"&lt;&gt;"&amp;'Settings'!$F$8))</f>
        <v/>
      </c>
      <c r="J502" s="14">
        <f>IF($A502="","",DATE(YEAR($A502),MONTH($A502),1))</f>
        <v/>
      </c>
    </row>
    <row r="503">
      <c r="A503" s="12" t="n"/>
      <c r="B503" s="4" t="n"/>
      <c r="C503" s="4" t="n"/>
      <c r="D503" s="4" t="n"/>
      <c r="E503" s="6" t="n"/>
      <c r="F503" s="4" t="n"/>
      <c r="G503" s="4" t="n"/>
      <c r="H503" s="4" t="n"/>
      <c r="I503" s="13">
        <f>IF($A503="","",IFERROR(INDEX(Floats,MATCH($B503,Branches,0)),0)+SUMIFS($E$3:$E503,$B$3:$B503,$B503,$C$3:$C503,'Settings'!$F$8)-SUMIFS($E$3:$E503,$B$3:$B503,$B503,$C$3:$C503,"&lt;&gt;"&amp;'Settings'!$F$8))</f>
        <v/>
      </c>
      <c r="J503" s="14">
        <f>IF($A503="","",DATE(YEAR($A503),MONTH($A503),1))</f>
        <v/>
      </c>
    </row>
    <row r="504">
      <c r="A504" s="12" t="n"/>
      <c r="B504" s="4" t="n"/>
      <c r="C504" s="4" t="n"/>
      <c r="D504" s="4" t="n"/>
      <c r="E504" s="6" t="n"/>
      <c r="F504" s="4" t="n"/>
      <c r="G504" s="4" t="n"/>
      <c r="H504" s="4" t="n"/>
      <c r="I504" s="13">
        <f>IF($A504="","",IFERROR(INDEX(Floats,MATCH($B504,Branches,0)),0)+SUMIFS($E$3:$E504,$B$3:$B504,$B504,$C$3:$C504,'Settings'!$F$8)-SUMIFS($E$3:$E504,$B$3:$B504,$B504,$C$3:$C504,"&lt;&gt;"&amp;'Settings'!$F$8))</f>
        <v/>
      </c>
      <c r="J504" s="14">
        <f>IF($A504="","",DATE(YEAR($A504),MONTH($A504),1))</f>
        <v/>
      </c>
    </row>
    <row r="505">
      <c r="A505" s="12" t="n"/>
      <c r="B505" s="4" t="n"/>
      <c r="C505" s="4" t="n"/>
      <c r="D505" s="4" t="n"/>
      <c r="E505" s="6" t="n"/>
      <c r="F505" s="4" t="n"/>
      <c r="G505" s="4" t="n"/>
      <c r="H505" s="4" t="n"/>
      <c r="I505" s="13">
        <f>IF($A505="","",IFERROR(INDEX(Floats,MATCH($B505,Branches,0)),0)+SUMIFS($E$3:$E505,$B$3:$B505,$B505,$C$3:$C505,'Settings'!$F$8)-SUMIFS($E$3:$E505,$B$3:$B505,$B505,$C$3:$C505,"&lt;&gt;"&amp;'Settings'!$F$8))</f>
        <v/>
      </c>
      <c r="J505" s="14">
        <f>IF($A505="","",DATE(YEAR($A505),MONTH($A505),1))</f>
        <v/>
      </c>
    </row>
    <row r="506">
      <c r="A506" s="12" t="n"/>
      <c r="B506" s="4" t="n"/>
      <c r="C506" s="4" t="n"/>
      <c r="D506" s="4" t="n"/>
      <c r="E506" s="6" t="n"/>
      <c r="F506" s="4" t="n"/>
      <c r="G506" s="4" t="n"/>
      <c r="H506" s="4" t="n"/>
      <c r="I506" s="13">
        <f>IF($A506="","",IFERROR(INDEX(Floats,MATCH($B506,Branches,0)),0)+SUMIFS($E$3:$E506,$B$3:$B506,$B506,$C$3:$C506,'Settings'!$F$8)-SUMIFS($E$3:$E506,$B$3:$B506,$B506,$C$3:$C506,"&lt;&gt;"&amp;'Settings'!$F$8))</f>
        <v/>
      </c>
      <c r="J506" s="14">
        <f>IF($A506="","",DATE(YEAR($A506),MONTH($A506),1))</f>
        <v/>
      </c>
    </row>
    <row r="507">
      <c r="A507" s="12" t="n"/>
      <c r="B507" s="4" t="n"/>
      <c r="C507" s="4" t="n"/>
      <c r="D507" s="4" t="n"/>
      <c r="E507" s="6" t="n"/>
      <c r="F507" s="4" t="n"/>
      <c r="G507" s="4" t="n"/>
      <c r="H507" s="4" t="n"/>
      <c r="I507" s="13">
        <f>IF($A507="","",IFERROR(INDEX(Floats,MATCH($B507,Branches,0)),0)+SUMIFS($E$3:$E507,$B$3:$B507,$B507,$C$3:$C507,'Settings'!$F$8)-SUMIFS($E$3:$E507,$B$3:$B507,$B507,$C$3:$C507,"&lt;&gt;"&amp;'Settings'!$F$8))</f>
        <v/>
      </c>
      <c r="J507" s="14">
        <f>IF($A507="","",DATE(YEAR($A507),MONTH($A507),1))</f>
        <v/>
      </c>
    </row>
    <row r="508">
      <c r="A508" s="12" t="n"/>
      <c r="B508" s="4" t="n"/>
      <c r="C508" s="4" t="n"/>
      <c r="D508" s="4" t="n"/>
      <c r="E508" s="6" t="n"/>
      <c r="F508" s="4" t="n"/>
      <c r="G508" s="4" t="n"/>
      <c r="H508" s="4" t="n"/>
      <c r="I508" s="13">
        <f>IF($A508="","",IFERROR(INDEX(Floats,MATCH($B508,Branches,0)),0)+SUMIFS($E$3:$E508,$B$3:$B508,$B508,$C$3:$C508,'Settings'!$F$8)-SUMIFS($E$3:$E508,$B$3:$B508,$B508,$C$3:$C508,"&lt;&gt;"&amp;'Settings'!$F$8))</f>
        <v/>
      </c>
      <c r="J508" s="14">
        <f>IF($A508="","",DATE(YEAR($A508),MONTH($A508),1))</f>
        <v/>
      </c>
    </row>
    <row r="509">
      <c r="A509" s="12" t="n"/>
      <c r="B509" s="4" t="n"/>
      <c r="C509" s="4" t="n"/>
      <c r="D509" s="4" t="n"/>
      <c r="E509" s="6" t="n"/>
      <c r="F509" s="4" t="n"/>
      <c r="G509" s="4" t="n"/>
      <c r="H509" s="4" t="n"/>
      <c r="I509" s="13">
        <f>IF($A509="","",IFERROR(INDEX(Floats,MATCH($B509,Branches,0)),0)+SUMIFS($E$3:$E509,$B$3:$B509,$B509,$C$3:$C509,'Settings'!$F$8)-SUMIFS($E$3:$E509,$B$3:$B509,$B509,$C$3:$C509,"&lt;&gt;"&amp;'Settings'!$F$8))</f>
        <v/>
      </c>
      <c r="J509" s="14">
        <f>IF($A509="","",DATE(YEAR($A509),MONTH($A509),1))</f>
        <v/>
      </c>
    </row>
    <row r="510">
      <c r="A510" s="12" t="n"/>
      <c r="B510" s="4" t="n"/>
      <c r="C510" s="4" t="n"/>
      <c r="D510" s="4" t="n"/>
      <c r="E510" s="6" t="n"/>
      <c r="F510" s="4" t="n"/>
      <c r="G510" s="4" t="n"/>
      <c r="H510" s="4" t="n"/>
      <c r="I510" s="13">
        <f>IF($A510="","",IFERROR(INDEX(Floats,MATCH($B510,Branches,0)),0)+SUMIFS($E$3:$E510,$B$3:$B510,$B510,$C$3:$C510,'Settings'!$F$8)-SUMIFS($E$3:$E510,$B$3:$B510,$B510,$C$3:$C510,"&lt;&gt;"&amp;'Settings'!$F$8))</f>
        <v/>
      </c>
      <c r="J510" s="14">
        <f>IF($A510="","",DATE(YEAR($A510),MONTH($A510),1))</f>
        <v/>
      </c>
    </row>
    <row r="511">
      <c r="A511" s="12" t="n"/>
      <c r="B511" s="4" t="n"/>
      <c r="C511" s="4" t="n"/>
      <c r="D511" s="4" t="n"/>
      <c r="E511" s="6" t="n"/>
      <c r="F511" s="4" t="n"/>
      <c r="G511" s="4" t="n"/>
      <c r="H511" s="4" t="n"/>
      <c r="I511" s="13">
        <f>IF($A511="","",IFERROR(INDEX(Floats,MATCH($B511,Branches,0)),0)+SUMIFS($E$3:$E511,$B$3:$B511,$B511,$C$3:$C511,'Settings'!$F$8)-SUMIFS($E$3:$E511,$B$3:$B511,$B511,$C$3:$C511,"&lt;&gt;"&amp;'Settings'!$F$8))</f>
        <v/>
      </c>
      <c r="J511" s="14">
        <f>IF($A511="","",DATE(YEAR($A511),MONTH($A511),1))</f>
        <v/>
      </c>
    </row>
    <row r="512">
      <c r="A512" s="12" t="n"/>
      <c r="B512" s="4" t="n"/>
      <c r="C512" s="4" t="n"/>
      <c r="D512" s="4" t="n"/>
      <c r="E512" s="6" t="n"/>
      <c r="F512" s="4" t="n"/>
      <c r="G512" s="4" t="n"/>
      <c r="H512" s="4" t="n"/>
      <c r="I512" s="13">
        <f>IF($A512="","",IFERROR(INDEX(Floats,MATCH($B512,Branches,0)),0)+SUMIFS($E$3:$E512,$B$3:$B512,$B512,$C$3:$C512,'Settings'!$F$8)-SUMIFS($E$3:$E512,$B$3:$B512,$B512,$C$3:$C512,"&lt;&gt;"&amp;'Settings'!$F$8))</f>
        <v/>
      </c>
      <c r="J512" s="14">
        <f>IF($A512="","",DATE(YEAR($A512),MONTH($A512),1))</f>
        <v/>
      </c>
    </row>
    <row r="513">
      <c r="A513" s="12" t="n"/>
      <c r="B513" s="4" t="n"/>
      <c r="C513" s="4" t="n"/>
      <c r="D513" s="4" t="n"/>
      <c r="E513" s="6" t="n"/>
      <c r="F513" s="4" t="n"/>
      <c r="G513" s="4" t="n"/>
      <c r="H513" s="4" t="n"/>
      <c r="I513" s="13">
        <f>IF($A513="","",IFERROR(INDEX(Floats,MATCH($B513,Branches,0)),0)+SUMIFS($E$3:$E513,$B$3:$B513,$B513,$C$3:$C513,'Settings'!$F$8)-SUMIFS($E$3:$E513,$B$3:$B513,$B513,$C$3:$C513,"&lt;&gt;"&amp;'Settings'!$F$8))</f>
        <v/>
      </c>
      <c r="J513" s="14">
        <f>IF($A513="","",DATE(YEAR($A513),MONTH($A513),1))</f>
        <v/>
      </c>
    </row>
    <row r="514">
      <c r="A514" s="12" t="n"/>
      <c r="B514" s="4" t="n"/>
      <c r="C514" s="4" t="n"/>
      <c r="D514" s="4" t="n"/>
      <c r="E514" s="6" t="n"/>
      <c r="F514" s="4" t="n"/>
      <c r="G514" s="4" t="n"/>
      <c r="H514" s="4" t="n"/>
      <c r="I514" s="13">
        <f>IF($A514="","",IFERROR(INDEX(Floats,MATCH($B514,Branches,0)),0)+SUMIFS($E$3:$E514,$B$3:$B514,$B514,$C$3:$C514,'Settings'!$F$8)-SUMIFS($E$3:$E514,$B$3:$B514,$B514,$C$3:$C514,"&lt;&gt;"&amp;'Settings'!$F$8))</f>
        <v/>
      </c>
      <c r="J514" s="14">
        <f>IF($A514="","",DATE(YEAR($A514),MONTH($A514),1))</f>
        <v/>
      </c>
    </row>
    <row r="515">
      <c r="A515" s="12" t="n"/>
      <c r="B515" s="4" t="n"/>
      <c r="C515" s="4" t="n"/>
      <c r="D515" s="4" t="n"/>
      <c r="E515" s="6" t="n"/>
      <c r="F515" s="4" t="n"/>
      <c r="G515" s="4" t="n"/>
      <c r="H515" s="4" t="n"/>
      <c r="I515" s="13">
        <f>IF($A515="","",IFERROR(INDEX(Floats,MATCH($B515,Branches,0)),0)+SUMIFS($E$3:$E515,$B$3:$B515,$B515,$C$3:$C515,'Settings'!$F$8)-SUMIFS($E$3:$E515,$B$3:$B515,$B515,$C$3:$C515,"&lt;&gt;"&amp;'Settings'!$F$8))</f>
        <v/>
      </c>
      <c r="J515" s="14">
        <f>IF($A515="","",DATE(YEAR($A515),MONTH($A515),1))</f>
        <v/>
      </c>
    </row>
    <row r="516">
      <c r="A516" s="12" t="n"/>
      <c r="B516" s="4" t="n"/>
      <c r="C516" s="4" t="n"/>
      <c r="D516" s="4" t="n"/>
      <c r="E516" s="6" t="n"/>
      <c r="F516" s="4" t="n"/>
      <c r="G516" s="4" t="n"/>
      <c r="H516" s="4" t="n"/>
      <c r="I516" s="13">
        <f>IF($A516="","",IFERROR(INDEX(Floats,MATCH($B516,Branches,0)),0)+SUMIFS($E$3:$E516,$B$3:$B516,$B516,$C$3:$C516,'Settings'!$F$8)-SUMIFS($E$3:$E516,$B$3:$B516,$B516,$C$3:$C516,"&lt;&gt;"&amp;'Settings'!$F$8))</f>
        <v/>
      </c>
      <c r="J516" s="14">
        <f>IF($A516="","",DATE(YEAR($A516),MONTH($A516),1))</f>
        <v/>
      </c>
    </row>
    <row r="517">
      <c r="A517" s="12" t="n"/>
      <c r="B517" s="4" t="n"/>
      <c r="C517" s="4" t="n"/>
      <c r="D517" s="4" t="n"/>
      <c r="E517" s="6" t="n"/>
      <c r="F517" s="4" t="n"/>
      <c r="G517" s="4" t="n"/>
      <c r="H517" s="4" t="n"/>
      <c r="I517" s="13">
        <f>IF($A517="","",IFERROR(INDEX(Floats,MATCH($B517,Branches,0)),0)+SUMIFS($E$3:$E517,$B$3:$B517,$B517,$C$3:$C517,'Settings'!$F$8)-SUMIFS($E$3:$E517,$B$3:$B517,$B517,$C$3:$C517,"&lt;&gt;"&amp;'Settings'!$F$8))</f>
        <v/>
      </c>
      <c r="J517" s="14">
        <f>IF($A517="","",DATE(YEAR($A517),MONTH($A517),1))</f>
        <v/>
      </c>
    </row>
    <row r="518">
      <c r="A518" s="12" t="n"/>
      <c r="B518" s="4" t="n"/>
      <c r="C518" s="4" t="n"/>
      <c r="D518" s="4" t="n"/>
      <c r="E518" s="6" t="n"/>
      <c r="F518" s="4" t="n"/>
      <c r="G518" s="4" t="n"/>
      <c r="H518" s="4" t="n"/>
      <c r="I518" s="13">
        <f>IF($A518="","",IFERROR(INDEX(Floats,MATCH($B518,Branches,0)),0)+SUMIFS($E$3:$E518,$B$3:$B518,$B518,$C$3:$C518,'Settings'!$F$8)-SUMIFS($E$3:$E518,$B$3:$B518,$B518,$C$3:$C518,"&lt;&gt;"&amp;'Settings'!$F$8))</f>
        <v/>
      </c>
      <c r="J518" s="14">
        <f>IF($A518="","",DATE(YEAR($A518),MONTH($A518),1))</f>
        <v/>
      </c>
    </row>
    <row r="519">
      <c r="A519" s="12" t="n"/>
      <c r="B519" s="4" t="n"/>
      <c r="C519" s="4" t="n"/>
      <c r="D519" s="4" t="n"/>
      <c r="E519" s="6" t="n"/>
      <c r="F519" s="4" t="n"/>
      <c r="G519" s="4" t="n"/>
      <c r="H519" s="4" t="n"/>
      <c r="I519" s="13">
        <f>IF($A519="","",IFERROR(INDEX(Floats,MATCH($B519,Branches,0)),0)+SUMIFS($E$3:$E519,$B$3:$B519,$B519,$C$3:$C519,'Settings'!$F$8)-SUMIFS($E$3:$E519,$B$3:$B519,$B519,$C$3:$C519,"&lt;&gt;"&amp;'Settings'!$F$8))</f>
        <v/>
      </c>
      <c r="J519" s="14">
        <f>IF($A519="","",DATE(YEAR($A519),MONTH($A519),1))</f>
        <v/>
      </c>
    </row>
    <row r="520">
      <c r="A520" s="12" t="n"/>
      <c r="B520" s="4" t="n"/>
      <c r="C520" s="4" t="n"/>
      <c r="D520" s="4" t="n"/>
      <c r="E520" s="6" t="n"/>
      <c r="F520" s="4" t="n"/>
      <c r="G520" s="4" t="n"/>
      <c r="H520" s="4" t="n"/>
      <c r="I520" s="13">
        <f>IF($A520="","",IFERROR(INDEX(Floats,MATCH($B520,Branches,0)),0)+SUMIFS($E$3:$E520,$B$3:$B520,$B520,$C$3:$C520,'Settings'!$F$8)-SUMIFS($E$3:$E520,$B$3:$B520,$B520,$C$3:$C520,"&lt;&gt;"&amp;'Settings'!$F$8))</f>
        <v/>
      </c>
      <c r="J520" s="14">
        <f>IF($A520="","",DATE(YEAR($A520),MONTH($A520),1))</f>
        <v/>
      </c>
    </row>
    <row r="521">
      <c r="A521" s="12" t="n"/>
      <c r="B521" s="4" t="n"/>
      <c r="C521" s="4" t="n"/>
      <c r="D521" s="4" t="n"/>
      <c r="E521" s="6" t="n"/>
      <c r="F521" s="4" t="n"/>
      <c r="G521" s="4" t="n"/>
      <c r="H521" s="4" t="n"/>
      <c r="I521" s="13">
        <f>IF($A521="","",IFERROR(INDEX(Floats,MATCH($B521,Branches,0)),0)+SUMIFS($E$3:$E521,$B$3:$B521,$B521,$C$3:$C521,'Settings'!$F$8)-SUMIFS($E$3:$E521,$B$3:$B521,$B521,$C$3:$C521,"&lt;&gt;"&amp;'Settings'!$F$8))</f>
        <v/>
      </c>
      <c r="J521" s="14">
        <f>IF($A521="","",DATE(YEAR($A521),MONTH($A521),1))</f>
        <v/>
      </c>
    </row>
    <row r="522">
      <c r="A522" s="12" t="n"/>
      <c r="B522" s="4" t="n"/>
      <c r="C522" s="4" t="n"/>
      <c r="D522" s="4" t="n"/>
      <c r="E522" s="6" t="n"/>
      <c r="F522" s="4" t="n"/>
      <c r="G522" s="4" t="n"/>
      <c r="H522" s="4" t="n"/>
      <c r="I522" s="13">
        <f>IF($A522="","",IFERROR(INDEX(Floats,MATCH($B522,Branches,0)),0)+SUMIFS($E$3:$E522,$B$3:$B522,$B522,$C$3:$C522,'Settings'!$F$8)-SUMIFS($E$3:$E522,$B$3:$B522,$B522,$C$3:$C522,"&lt;&gt;"&amp;'Settings'!$F$8))</f>
        <v/>
      </c>
      <c r="J522" s="14">
        <f>IF($A522="","",DATE(YEAR($A522),MONTH($A522),1))</f>
        <v/>
      </c>
    </row>
    <row r="523">
      <c r="A523" s="12" t="n"/>
      <c r="B523" s="4" t="n"/>
      <c r="C523" s="4" t="n"/>
      <c r="D523" s="4" t="n"/>
      <c r="E523" s="6" t="n"/>
      <c r="F523" s="4" t="n"/>
      <c r="G523" s="4" t="n"/>
      <c r="H523" s="4" t="n"/>
      <c r="I523" s="13">
        <f>IF($A523="","",IFERROR(INDEX(Floats,MATCH($B523,Branches,0)),0)+SUMIFS($E$3:$E523,$B$3:$B523,$B523,$C$3:$C523,'Settings'!$F$8)-SUMIFS($E$3:$E523,$B$3:$B523,$B523,$C$3:$C523,"&lt;&gt;"&amp;'Settings'!$F$8))</f>
        <v/>
      </c>
      <c r="J523" s="14">
        <f>IF($A523="","",DATE(YEAR($A523),MONTH($A523),1))</f>
        <v/>
      </c>
    </row>
    <row r="524">
      <c r="A524" s="12" t="n"/>
      <c r="B524" s="4" t="n"/>
      <c r="C524" s="4" t="n"/>
      <c r="D524" s="4" t="n"/>
      <c r="E524" s="6" t="n"/>
      <c r="F524" s="4" t="n"/>
      <c r="G524" s="4" t="n"/>
      <c r="H524" s="4" t="n"/>
      <c r="I524" s="13">
        <f>IF($A524="","",IFERROR(INDEX(Floats,MATCH($B524,Branches,0)),0)+SUMIFS($E$3:$E524,$B$3:$B524,$B524,$C$3:$C524,'Settings'!$F$8)-SUMIFS($E$3:$E524,$B$3:$B524,$B524,$C$3:$C524,"&lt;&gt;"&amp;'Settings'!$F$8))</f>
        <v/>
      </c>
      <c r="J524" s="14">
        <f>IF($A524="","",DATE(YEAR($A524),MONTH($A524),1))</f>
        <v/>
      </c>
    </row>
    <row r="525">
      <c r="A525" s="12" t="n"/>
      <c r="B525" s="4" t="n"/>
      <c r="C525" s="4" t="n"/>
      <c r="D525" s="4" t="n"/>
      <c r="E525" s="6" t="n"/>
      <c r="F525" s="4" t="n"/>
      <c r="G525" s="4" t="n"/>
      <c r="H525" s="4" t="n"/>
      <c r="I525" s="13">
        <f>IF($A525="","",IFERROR(INDEX(Floats,MATCH($B525,Branches,0)),0)+SUMIFS($E$3:$E525,$B$3:$B525,$B525,$C$3:$C525,'Settings'!$F$8)-SUMIFS($E$3:$E525,$B$3:$B525,$B525,$C$3:$C525,"&lt;&gt;"&amp;'Settings'!$F$8))</f>
        <v/>
      </c>
      <c r="J525" s="14">
        <f>IF($A525="","",DATE(YEAR($A525),MONTH($A525),1))</f>
        <v/>
      </c>
    </row>
    <row r="526">
      <c r="A526" s="12" t="n"/>
      <c r="B526" s="4" t="n"/>
      <c r="C526" s="4" t="n"/>
      <c r="D526" s="4" t="n"/>
      <c r="E526" s="6" t="n"/>
      <c r="F526" s="4" t="n"/>
      <c r="G526" s="4" t="n"/>
      <c r="H526" s="4" t="n"/>
      <c r="I526" s="13">
        <f>IF($A526="","",IFERROR(INDEX(Floats,MATCH($B526,Branches,0)),0)+SUMIFS($E$3:$E526,$B$3:$B526,$B526,$C$3:$C526,'Settings'!$F$8)-SUMIFS($E$3:$E526,$B$3:$B526,$B526,$C$3:$C526,"&lt;&gt;"&amp;'Settings'!$F$8))</f>
        <v/>
      </c>
      <c r="J526" s="14">
        <f>IF($A526="","",DATE(YEAR($A526),MONTH($A526),1))</f>
        <v/>
      </c>
    </row>
    <row r="527">
      <c r="A527" s="12" t="n"/>
      <c r="B527" s="4" t="n"/>
      <c r="C527" s="4" t="n"/>
      <c r="D527" s="4" t="n"/>
      <c r="E527" s="6" t="n"/>
      <c r="F527" s="4" t="n"/>
      <c r="G527" s="4" t="n"/>
      <c r="H527" s="4" t="n"/>
      <c r="I527" s="13">
        <f>IF($A527="","",IFERROR(INDEX(Floats,MATCH($B527,Branches,0)),0)+SUMIFS($E$3:$E527,$B$3:$B527,$B527,$C$3:$C527,'Settings'!$F$8)-SUMIFS($E$3:$E527,$B$3:$B527,$B527,$C$3:$C527,"&lt;&gt;"&amp;'Settings'!$F$8))</f>
        <v/>
      </c>
      <c r="J527" s="14">
        <f>IF($A527="","",DATE(YEAR($A527),MONTH($A527),1))</f>
        <v/>
      </c>
    </row>
    <row r="528">
      <c r="A528" s="12" t="n"/>
      <c r="B528" s="4" t="n"/>
      <c r="C528" s="4" t="n"/>
      <c r="D528" s="4" t="n"/>
      <c r="E528" s="6" t="n"/>
      <c r="F528" s="4" t="n"/>
      <c r="G528" s="4" t="n"/>
      <c r="H528" s="4" t="n"/>
      <c r="I528" s="13">
        <f>IF($A528="","",IFERROR(INDEX(Floats,MATCH($B528,Branches,0)),0)+SUMIFS($E$3:$E528,$B$3:$B528,$B528,$C$3:$C528,'Settings'!$F$8)-SUMIFS($E$3:$E528,$B$3:$B528,$B528,$C$3:$C528,"&lt;&gt;"&amp;'Settings'!$F$8))</f>
        <v/>
      </c>
      <c r="J528" s="14">
        <f>IF($A528="","",DATE(YEAR($A528),MONTH($A528),1))</f>
        <v/>
      </c>
    </row>
    <row r="529">
      <c r="A529" s="12" t="n"/>
      <c r="B529" s="4" t="n"/>
      <c r="C529" s="4" t="n"/>
      <c r="D529" s="4" t="n"/>
      <c r="E529" s="6" t="n"/>
      <c r="F529" s="4" t="n"/>
      <c r="G529" s="4" t="n"/>
      <c r="H529" s="4" t="n"/>
      <c r="I529" s="13">
        <f>IF($A529="","",IFERROR(INDEX(Floats,MATCH($B529,Branches,0)),0)+SUMIFS($E$3:$E529,$B$3:$B529,$B529,$C$3:$C529,'Settings'!$F$8)-SUMIFS($E$3:$E529,$B$3:$B529,$B529,$C$3:$C529,"&lt;&gt;"&amp;'Settings'!$F$8))</f>
        <v/>
      </c>
      <c r="J529" s="14">
        <f>IF($A529="","",DATE(YEAR($A529),MONTH($A529),1))</f>
        <v/>
      </c>
    </row>
    <row r="530">
      <c r="A530" s="12" t="n"/>
      <c r="B530" s="4" t="n"/>
      <c r="C530" s="4" t="n"/>
      <c r="D530" s="4" t="n"/>
      <c r="E530" s="6" t="n"/>
      <c r="F530" s="4" t="n"/>
      <c r="G530" s="4" t="n"/>
      <c r="H530" s="4" t="n"/>
      <c r="I530" s="13">
        <f>IF($A530="","",IFERROR(INDEX(Floats,MATCH($B530,Branches,0)),0)+SUMIFS($E$3:$E530,$B$3:$B530,$B530,$C$3:$C530,'Settings'!$F$8)-SUMIFS($E$3:$E530,$B$3:$B530,$B530,$C$3:$C530,"&lt;&gt;"&amp;'Settings'!$F$8))</f>
        <v/>
      </c>
      <c r="J530" s="14">
        <f>IF($A530="","",DATE(YEAR($A530),MONTH($A530),1))</f>
        <v/>
      </c>
    </row>
    <row r="531">
      <c r="A531" s="12" t="n"/>
      <c r="B531" s="4" t="n"/>
      <c r="C531" s="4" t="n"/>
      <c r="D531" s="4" t="n"/>
      <c r="E531" s="6" t="n"/>
      <c r="F531" s="4" t="n"/>
      <c r="G531" s="4" t="n"/>
      <c r="H531" s="4" t="n"/>
      <c r="I531" s="13">
        <f>IF($A531="","",IFERROR(INDEX(Floats,MATCH($B531,Branches,0)),0)+SUMIFS($E$3:$E531,$B$3:$B531,$B531,$C$3:$C531,'Settings'!$F$8)-SUMIFS($E$3:$E531,$B$3:$B531,$B531,$C$3:$C531,"&lt;&gt;"&amp;'Settings'!$F$8))</f>
        <v/>
      </c>
      <c r="J531" s="14">
        <f>IF($A531="","",DATE(YEAR($A531),MONTH($A531),1))</f>
        <v/>
      </c>
    </row>
    <row r="532">
      <c r="A532" s="12" t="n"/>
      <c r="B532" s="4" t="n"/>
      <c r="C532" s="4" t="n"/>
      <c r="D532" s="4" t="n"/>
      <c r="E532" s="6" t="n"/>
      <c r="F532" s="4" t="n"/>
      <c r="G532" s="4" t="n"/>
      <c r="H532" s="4" t="n"/>
      <c r="I532" s="13">
        <f>IF($A532="","",IFERROR(INDEX(Floats,MATCH($B532,Branches,0)),0)+SUMIFS($E$3:$E532,$B$3:$B532,$B532,$C$3:$C532,'Settings'!$F$8)-SUMIFS($E$3:$E532,$B$3:$B532,$B532,$C$3:$C532,"&lt;&gt;"&amp;'Settings'!$F$8))</f>
        <v/>
      </c>
      <c r="J532" s="14">
        <f>IF($A532="","",DATE(YEAR($A532),MONTH($A532),1))</f>
        <v/>
      </c>
    </row>
    <row r="533">
      <c r="A533" s="12" t="n"/>
      <c r="B533" s="4" t="n"/>
      <c r="C533" s="4" t="n"/>
      <c r="D533" s="4" t="n"/>
      <c r="E533" s="6" t="n"/>
      <c r="F533" s="4" t="n"/>
      <c r="G533" s="4" t="n"/>
      <c r="H533" s="4" t="n"/>
      <c r="I533" s="13">
        <f>IF($A533="","",IFERROR(INDEX(Floats,MATCH($B533,Branches,0)),0)+SUMIFS($E$3:$E533,$B$3:$B533,$B533,$C$3:$C533,'Settings'!$F$8)-SUMIFS($E$3:$E533,$B$3:$B533,$B533,$C$3:$C533,"&lt;&gt;"&amp;'Settings'!$F$8))</f>
        <v/>
      </c>
      <c r="J533" s="14">
        <f>IF($A533="","",DATE(YEAR($A533),MONTH($A533),1))</f>
        <v/>
      </c>
    </row>
    <row r="534">
      <c r="A534" s="12" t="n"/>
      <c r="B534" s="4" t="n"/>
      <c r="C534" s="4" t="n"/>
      <c r="D534" s="4" t="n"/>
      <c r="E534" s="6" t="n"/>
      <c r="F534" s="4" t="n"/>
      <c r="G534" s="4" t="n"/>
      <c r="H534" s="4" t="n"/>
      <c r="I534" s="13">
        <f>IF($A534="","",IFERROR(INDEX(Floats,MATCH($B534,Branches,0)),0)+SUMIFS($E$3:$E534,$B$3:$B534,$B534,$C$3:$C534,'Settings'!$F$8)-SUMIFS($E$3:$E534,$B$3:$B534,$B534,$C$3:$C534,"&lt;&gt;"&amp;'Settings'!$F$8))</f>
        <v/>
      </c>
      <c r="J534" s="14">
        <f>IF($A534="","",DATE(YEAR($A534),MONTH($A534),1))</f>
        <v/>
      </c>
    </row>
    <row r="535">
      <c r="A535" s="12" t="n"/>
      <c r="B535" s="4" t="n"/>
      <c r="C535" s="4" t="n"/>
      <c r="D535" s="4" t="n"/>
      <c r="E535" s="6" t="n"/>
      <c r="F535" s="4" t="n"/>
      <c r="G535" s="4" t="n"/>
      <c r="H535" s="4" t="n"/>
      <c r="I535" s="13">
        <f>IF($A535="","",IFERROR(INDEX(Floats,MATCH($B535,Branches,0)),0)+SUMIFS($E$3:$E535,$B$3:$B535,$B535,$C$3:$C535,'Settings'!$F$8)-SUMIFS($E$3:$E535,$B$3:$B535,$B535,$C$3:$C535,"&lt;&gt;"&amp;'Settings'!$F$8))</f>
        <v/>
      </c>
      <c r="J535" s="14">
        <f>IF($A535="","",DATE(YEAR($A535),MONTH($A535),1))</f>
        <v/>
      </c>
    </row>
    <row r="536">
      <c r="A536" s="12" t="n"/>
      <c r="B536" s="4" t="n"/>
      <c r="C536" s="4" t="n"/>
      <c r="D536" s="4" t="n"/>
      <c r="E536" s="6" t="n"/>
      <c r="F536" s="4" t="n"/>
      <c r="G536" s="4" t="n"/>
      <c r="H536" s="4" t="n"/>
      <c r="I536" s="13">
        <f>IF($A536="","",IFERROR(INDEX(Floats,MATCH($B536,Branches,0)),0)+SUMIFS($E$3:$E536,$B$3:$B536,$B536,$C$3:$C536,'Settings'!$F$8)-SUMIFS($E$3:$E536,$B$3:$B536,$B536,$C$3:$C536,"&lt;&gt;"&amp;'Settings'!$F$8))</f>
        <v/>
      </c>
      <c r="J536" s="14">
        <f>IF($A536="","",DATE(YEAR($A536),MONTH($A536),1))</f>
        <v/>
      </c>
    </row>
    <row r="537">
      <c r="A537" s="12" t="n"/>
      <c r="B537" s="4" t="n"/>
      <c r="C537" s="4" t="n"/>
      <c r="D537" s="4" t="n"/>
      <c r="E537" s="6" t="n"/>
      <c r="F537" s="4" t="n"/>
      <c r="G537" s="4" t="n"/>
      <c r="H537" s="4" t="n"/>
      <c r="I537" s="13">
        <f>IF($A537="","",IFERROR(INDEX(Floats,MATCH($B537,Branches,0)),0)+SUMIFS($E$3:$E537,$B$3:$B537,$B537,$C$3:$C537,'Settings'!$F$8)-SUMIFS($E$3:$E537,$B$3:$B537,$B537,$C$3:$C537,"&lt;&gt;"&amp;'Settings'!$F$8))</f>
        <v/>
      </c>
      <c r="J537" s="14">
        <f>IF($A537="","",DATE(YEAR($A537),MONTH($A537),1))</f>
        <v/>
      </c>
    </row>
    <row r="538">
      <c r="A538" s="12" t="n"/>
      <c r="B538" s="4" t="n"/>
      <c r="C538" s="4" t="n"/>
      <c r="D538" s="4" t="n"/>
      <c r="E538" s="6" t="n"/>
      <c r="F538" s="4" t="n"/>
      <c r="G538" s="4" t="n"/>
      <c r="H538" s="4" t="n"/>
      <c r="I538" s="13">
        <f>IF($A538="","",IFERROR(INDEX(Floats,MATCH($B538,Branches,0)),0)+SUMIFS($E$3:$E538,$B$3:$B538,$B538,$C$3:$C538,'Settings'!$F$8)-SUMIFS($E$3:$E538,$B$3:$B538,$B538,$C$3:$C538,"&lt;&gt;"&amp;'Settings'!$F$8))</f>
        <v/>
      </c>
      <c r="J538" s="14">
        <f>IF($A538="","",DATE(YEAR($A538),MONTH($A538),1))</f>
        <v/>
      </c>
    </row>
    <row r="539">
      <c r="A539" s="12" t="n"/>
      <c r="B539" s="4" t="n"/>
      <c r="C539" s="4" t="n"/>
      <c r="D539" s="4" t="n"/>
      <c r="E539" s="6" t="n"/>
      <c r="F539" s="4" t="n"/>
      <c r="G539" s="4" t="n"/>
      <c r="H539" s="4" t="n"/>
      <c r="I539" s="13">
        <f>IF($A539="","",IFERROR(INDEX(Floats,MATCH($B539,Branches,0)),0)+SUMIFS($E$3:$E539,$B$3:$B539,$B539,$C$3:$C539,'Settings'!$F$8)-SUMIFS($E$3:$E539,$B$3:$B539,$B539,$C$3:$C539,"&lt;&gt;"&amp;'Settings'!$F$8))</f>
        <v/>
      </c>
      <c r="J539" s="14">
        <f>IF($A539="","",DATE(YEAR($A539),MONTH($A539),1))</f>
        <v/>
      </c>
    </row>
    <row r="540">
      <c r="A540" s="12" t="n"/>
      <c r="B540" s="4" t="n"/>
      <c r="C540" s="4" t="n"/>
      <c r="D540" s="4" t="n"/>
      <c r="E540" s="6" t="n"/>
      <c r="F540" s="4" t="n"/>
      <c r="G540" s="4" t="n"/>
      <c r="H540" s="4" t="n"/>
      <c r="I540" s="13">
        <f>IF($A540="","",IFERROR(INDEX(Floats,MATCH($B540,Branches,0)),0)+SUMIFS($E$3:$E540,$B$3:$B540,$B540,$C$3:$C540,'Settings'!$F$8)-SUMIFS($E$3:$E540,$B$3:$B540,$B540,$C$3:$C540,"&lt;&gt;"&amp;'Settings'!$F$8))</f>
        <v/>
      </c>
      <c r="J540" s="14">
        <f>IF($A540="","",DATE(YEAR($A540),MONTH($A540),1))</f>
        <v/>
      </c>
    </row>
    <row r="541">
      <c r="A541" s="12" t="n"/>
      <c r="B541" s="4" t="n"/>
      <c r="C541" s="4" t="n"/>
      <c r="D541" s="4" t="n"/>
      <c r="E541" s="6" t="n"/>
      <c r="F541" s="4" t="n"/>
      <c r="G541" s="4" t="n"/>
      <c r="H541" s="4" t="n"/>
      <c r="I541" s="13">
        <f>IF($A541="","",IFERROR(INDEX(Floats,MATCH($B541,Branches,0)),0)+SUMIFS($E$3:$E541,$B$3:$B541,$B541,$C$3:$C541,'Settings'!$F$8)-SUMIFS($E$3:$E541,$B$3:$B541,$B541,$C$3:$C541,"&lt;&gt;"&amp;'Settings'!$F$8))</f>
        <v/>
      </c>
      <c r="J541" s="14">
        <f>IF($A541="","",DATE(YEAR($A541),MONTH($A541),1))</f>
        <v/>
      </c>
    </row>
    <row r="542">
      <c r="A542" s="12" t="n"/>
      <c r="B542" s="4" t="n"/>
      <c r="C542" s="4" t="n"/>
      <c r="D542" s="4" t="n"/>
      <c r="E542" s="6" t="n"/>
      <c r="F542" s="4" t="n"/>
      <c r="G542" s="4" t="n"/>
      <c r="H542" s="4" t="n"/>
      <c r="I542" s="13">
        <f>IF($A542="","",IFERROR(INDEX(Floats,MATCH($B542,Branches,0)),0)+SUMIFS($E$3:$E542,$B$3:$B542,$B542,$C$3:$C542,'Settings'!$F$8)-SUMIFS($E$3:$E542,$B$3:$B542,$B542,$C$3:$C542,"&lt;&gt;"&amp;'Settings'!$F$8))</f>
        <v/>
      </c>
      <c r="J542" s="14">
        <f>IF($A542="","",DATE(YEAR($A542),MONTH($A542),1))</f>
        <v/>
      </c>
    </row>
    <row r="543">
      <c r="A543" s="12" t="n"/>
      <c r="B543" s="4" t="n"/>
      <c r="C543" s="4" t="n"/>
      <c r="D543" s="4" t="n"/>
      <c r="E543" s="6" t="n"/>
      <c r="F543" s="4" t="n"/>
      <c r="G543" s="4" t="n"/>
      <c r="H543" s="4" t="n"/>
      <c r="I543" s="13">
        <f>IF($A543="","",IFERROR(INDEX(Floats,MATCH($B543,Branches,0)),0)+SUMIFS($E$3:$E543,$B$3:$B543,$B543,$C$3:$C543,'Settings'!$F$8)-SUMIFS($E$3:$E543,$B$3:$B543,$B543,$C$3:$C543,"&lt;&gt;"&amp;'Settings'!$F$8))</f>
        <v/>
      </c>
      <c r="J543" s="14">
        <f>IF($A543="","",DATE(YEAR($A543),MONTH($A543),1))</f>
        <v/>
      </c>
    </row>
    <row r="544">
      <c r="A544" s="12" t="n"/>
      <c r="B544" s="4" t="n"/>
      <c r="C544" s="4" t="n"/>
      <c r="D544" s="4" t="n"/>
      <c r="E544" s="6" t="n"/>
      <c r="F544" s="4" t="n"/>
      <c r="G544" s="4" t="n"/>
      <c r="H544" s="4" t="n"/>
      <c r="I544" s="13">
        <f>IF($A544="","",IFERROR(INDEX(Floats,MATCH($B544,Branches,0)),0)+SUMIFS($E$3:$E544,$B$3:$B544,$B544,$C$3:$C544,'Settings'!$F$8)-SUMIFS($E$3:$E544,$B$3:$B544,$B544,$C$3:$C544,"&lt;&gt;"&amp;'Settings'!$F$8))</f>
        <v/>
      </c>
      <c r="J544" s="14">
        <f>IF($A544="","",DATE(YEAR($A544),MONTH($A544),1))</f>
        <v/>
      </c>
    </row>
    <row r="545">
      <c r="A545" s="12" t="n"/>
      <c r="B545" s="4" t="n"/>
      <c r="C545" s="4" t="n"/>
      <c r="D545" s="4" t="n"/>
      <c r="E545" s="6" t="n"/>
      <c r="F545" s="4" t="n"/>
      <c r="G545" s="4" t="n"/>
      <c r="H545" s="4" t="n"/>
      <c r="I545" s="13">
        <f>IF($A545="","",IFERROR(INDEX(Floats,MATCH($B545,Branches,0)),0)+SUMIFS($E$3:$E545,$B$3:$B545,$B545,$C$3:$C545,'Settings'!$F$8)-SUMIFS($E$3:$E545,$B$3:$B545,$B545,$C$3:$C545,"&lt;&gt;"&amp;'Settings'!$F$8))</f>
        <v/>
      </c>
      <c r="J545" s="14">
        <f>IF($A545="","",DATE(YEAR($A545),MONTH($A545),1))</f>
        <v/>
      </c>
    </row>
    <row r="546">
      <c r="A546" s="12" t="n"/>
      <c r="B546" s="4" t="n"/>
      <c r="C546" s="4" t="n"/>
      <c r="D546" s="4" t="n"/>
      <c r="E546" s="6" t="n"/>
      <c r="F546" s="4" t="n"/>
      <c r="G546" s="4" t="n"/>
      <c r="H546" s="4" t="n"/>
      <c r="I546" s="13">
        <f>IF($A546="","",IFERROR(INDEX(Floats,MATCH($B546,Branches,0)),0)+SUMIFS($E$3:$E546,$B$3:$B546,$B546,$C$3:$C546,'Settings'!$F$8)-SUMIFS($E$3:$E546,$B$3:$B546,$B546,$C$3:$C546,"&lt;&gt;"&amp;'Settings'!$F$8))</f>
        <v/>
      </c>
      <c r="J546" s="14">
        <f>IF($A546="","",DATE(YEAR($A546),MONTH($A546),1))</f>
        <v/>
      </c>
    </row>
    <row r="547">
      <c r="A547" s="12" t="n"/>
      <c r="B547" s="4" t="n"/>
      <c r="C547" s="4" t="n"/>
      <c r="D547" s="4" t="n"/>
      <c r="E547" s="6" t="n"/>
      <c r="F547" s="4" t="n"/>
      <c r="G547" s="4" t="n"/>
      <c r="H547" s="4" t="n"/>
      <c r="I547" s="13">
        <f>IF($A547="","",IFERROR(INDEX(Floats,MATCH($B547,Branches,0)),0)+SUMIFS($E$3:$E547,$B$3:$B547,$B547,$C$3:$C547,'Settings'!$F$8)-SUMIFS($E$3:$E547,$B$3:$B547,$B547,$C$3:$C547,"&lt;&gt;"&amp;'Settings'!$F$8))</f>
        <v/>
      </c>
      <c r="J547" s="14">
        <f>IF($A547="","",DATE(YEAR($A547),MONTH($A547),1))</f>
        <v/>
      </c>
    </row>
    <row r="548">
      <c r="A548" s="12" t="n"/>
      <c r="B548" s="4" t="n"/>
      <c r="C548" s="4" t="n"/>
      <c r="D548" s="4" t="n"/>
      <c r="E548" s="6" t="n"/>
      <c r="F548" s="4" t="n"/>
      <c r="G548" s="4" t="n"/>
      <c r="H548" s="4" t="n"/>
      <c r="I548" s="13">
        <f>IF($A548="","",IFERROR(INDEX(Floats,MATCH($B548,Branches,0)),0)+SUMIFS($E$3:$E548,$B$3:$B548,$B548,$C$3:$C548,'Settings'!$F$8)-SUMIFS($E$3:$E548,$B$3:$B548,$B548,$C$3:$C548,"&lt;&gt;"&amp;'Settings'!$F$8))</f>
        <v/>
      </c>
      <c r="J548" s="14">
        <f>IF($A548="","",DATE(YEAR($A548),MONTH($A548),1))</f>
        <v/>
      </c>
    </row>
    <row r="549">
      <c r="A549" s="12" t="n"/>
      <c r="B549" s="4" t="n"/>
      <c r="C549" s="4" t="n"/>
      <c r="D549" s="4" t="n"/>
      <c r="E549" s="6" t="n"/>
      <c r="F549" s="4" t="n"/>
      <c r="G549" s="4" t="n"/>
      <c r="H549" s="4" t="n"/>
      <c r="I549" s="13">
        <f>IF($A549="","",IFERROR(INDEX(Floats,MATCH($B549,Branches,0)),0)+SUMIFS($E$3:$E549,$B$3:$B549,$B549,$C$3:$C549,'Settings'!$F$8)-SUMIFS($E$3:$E549,$B$3:$B549,$B549,$C$3:$C549,"&lt;&gt;"&amp;'Settings'!$F$8))</f>
        <v/>
      </c>
      <c r="J549" s="14">
        <f>IF($A549="","",DATE(YEAR($A549),MONTH($A549),1))</f>
        <v/>
      </c>
    </row>
    <row r="550">
      <c r="A550" s="12" t="n"/>
      <c r="B550" s="4" t="n"/>
      <c r="C550" s="4" t="n"/>
      <c r="D550" s="4" t="n"/>
      <c r="E550" s="6" t="n"/>
      <c r="F550" s="4" t="n"/>
      <c r="G550" s="4" t="n"/>
      <c r="H550" s="4" t="n"/>
      <c r="I550" s="13">
        <f>IF($A550="","",IFERROR(INDEX(Floats,MATCH($B550,Branches,0)),0)+SUMIFS($E$3:$E550,$B$3:$B550,$B550,$C$3:$C550,'Settings'!$F$8)-SUMIFS($E$3:$E550,$B$3:$B550,$B550,$C$3:$C550,"&lt;&gt;"&amp;'Settings'!$F$8))</f>
        <v/>
      </c>
      <c r="J550" s="14">
        <f>IF($A550="","",DATE(YEAR($A550),MONTH($A550),1))</f>
        <v/>
      </c>
    </row>
    <row r="551">
      <c r="A551" s="12" t="n"/>
      <c r="B551" s="4" t="n"/>
      <c r="C551" s="4" t="n"/>
      <c r="D551" s="4" t="n"/>
      <c r="E551" s="6" t="n"/>
      <c r="F551" s="4" t="n"/>
      <c r="G551" s="4" t="n"/>
      <c r="H551" s="4" t="n"/>
      <c r="I551" s="13">
        <f>IF($A551="","",IFERROR(INDEX(Floats,MATCH($B551,Branches,0)),0)+SUMIFS($E$3:$E551,$B$3:$B551,$B551,$C$3:$C551,'Settings'!$F$8)-SUMIFS($E$3:$E551,$B$3:$B551,$B551,$C$3:$C551,"&lt;&gt;"&amp;'Settings'!$F$8))</f>
        <v/>
      </c>
      <c r="J551" s="14">
        <f>IF($A551="","",DATE(YEAR($A551),MONTH($A551),1))</f>
        <v/>
      </c>
    </row>
    <row r="552">
      <c r="A552" s="12" t="n"/>
      <c r="B552" s="4" t="n"/>
      <c r="C552" s="4" t="n"/>
      <c r="D552" s="4" t="n"/>
      <c r="E552" s="6" t="n"/>
      <c r="F552" s="4" t="n"/>
      <c r="G552" s="4" t="n"/>
      <c r="H552" s="4" t="n"/>
      <c r="I552" s="13">
        <f>IF($A552="","",IFERROR(INDEX(Floats,MATCH($B552,Branches,0)),0)+SUMIFS($E$3:$E552,$B$3:$B552,$B552,$C$3:$C552,'Settings'!$F$8)-SUMIFS($E$3:$E552,$B$3:$B552,$B552,$C$3:$C552,"&lt;&gt;"&amp;'Settings'!$F$8))</f>
        <v/>
      </c>
      <c r="J552" s="14">
        <f>IF($A552="","",DATE(YEAR($A552),MONTH($A552),1))</f>
        <v/>
      </c>
    </row>
    <row r="553">
      <c r="A553" s="12" t="n"/>
      <c r="B553" s="4" t="n"/>
      <c r="C553" s="4" t="n"/>
      <c r="D553" s="4" t="n"/>
      <c r="E553" s="6" t="n"/>
      <c r="F553" s="4" t="n"/>
      <c r="G553" s="4" t="n"/>
      <c r="H553" s="4" t="n"/>
      <c r="I553" s="13">
        <f>IF($A553="","",IFERROR(INDEX(Floats,MATCH($B553,Branches,0)),0)+SUMIFS($E$3:$E553,$B$3:$B553,$B553,$C$3:$C553,'Settings'!$F$8)-SUMIFS($E$3:$E553,$B$3:$B553,$B553,$C$3:$C553,"&lt;&gt;"&amp;'Settings'!$F$8))</f>
        <v/>
      </c>
      <c r="J553" s="14">
        <f>IF($A553="","",DATE(YEAR($A553),MONTH($A553),1))</f>
        <v/>
      </c>
    </row>
    <row r="554">
      <c r="A554" s="12" t="n"/>
      <c r="B554" s="4" t="n"/>
      <c r="C554" s="4" t="n"/>
      <c r="D554" s="4" t="n"/>
      <c r="E554" s="6" t="n"/>
      <c r="F554" s="4" t="n"/>
      <c r="G554" s="4" t="n"/>
      <c r="H554" s="4" t="n"/>
      <c r="I554" s="13">
        <f>IF($A554="","",IFERROR(INDEX(Floats,MATCH($B554,Branches,0)),0)+SUMIFS($E$3:$E554,$B$3:$B554,$B554,$C$3:$C554,'Settings'!$F$8)-SUMIFS($E$3:$E554,$B$3:$B554,$B554,$C$3:$C554,"&lt;&gt;"&amp;'Settings'!$F$8))</f>
        <v/>
      </c>
      <c r="J554" s="14">
        <f>IF($A554="","",DATE(YEAR($A554),MONTH($A554),1))</f>
        <v/>
      </c>
    </row>
    <row r="555">
      <c r="A555" s="12" t="n"/>
      <c r="B555" s="4" t="n"/>
      <c r="C555" s="4" t="n"/>
      <c r="D555" s="4" t="n"/>
      <c r="E555" s="6" t="n"/>
      <c r="F555" s="4" t="n"/>
      <c r="G555" s="4" t="n"/>
      <c r="H555" s="4" t="n"/>
      <c r="I555" s="13">
        <f>IF($A555="","",IFERROR(INDEX(Floats,MATCH($B555,Branches,0)),0)+SUMIFS($E$3:$E555,$B$3:$B555,$B555,$C$3:$C555,'Settings'!$F$8)-SUMIFS($E$3:$E555,$B$3:$B555,$B555,$C$3:$C555,"&lt;&gt;"&amp;'Settings'!$F$8))</f>
        <v/>
      </c>
      <c r="J555" s="14">
        <f>IF($A555="","",DATE(YEAR($A555),MONTH($A555),1))</f>
        <v/>
      </c>
    </row>
    <row r="556">
      <c r="A556" s="12" t="n"/>
      <c r="B556" s="4" t="n"/>
      <c r="C556" s="4" t="n"/>
      <c r="D556" s="4" t="n"/>
      <c r="E556" s="6" t="n"/>
      <c r="F556" s="4" t="n"/>
      <c r="G556" s="4" t="n"/>
      <c r="H556" s="4" t="n"/>
      <c r="I556" s="13">
        <f>IF($A556="","",IFERROR(INDEX(Floats,MATCH($B556,Branches,0)),0)+SUMIFS($E$3:$E556,$B$3:$B556,$B556,$C$3:$C556,'Settings'!$F$8)-SUMIFS($E$3:$E556,$B$3:$B556,$B556,$C$3:$C556,"&lt;&gt;"&amp;'Settings'!$F$8))</f>
        <v/>
      </c>
      <c r="J556" s="14">
        <f>IF($A556="","",DATE(YEAR($A556),MONTH($A556),1))</f>
        <v/>
      </c>
    </row>
    <row r="557">
      <c r="A557" s="12" t="n"/>
      <c r="B557" s="4" t="n"/>
      <c r="C557" s="4" t="n"/>
      <c r="D557" s="4" t="n"/>
      <c r="E557" s="6" t="n"/>
      <c r="F557" s="4" t="n"/>
      <c r="G557" s="4" t="n"/>
      <c r="H557" s="4" t="n"/>
      <c r="I557" s="13">
        <f>IF($A557="","",IFERROR(INDEX(Floats,MATCH($B557,Branches,0)),0)+SUMIFS($E$3:$E557,$B$3:$B557,$B557,$C$3:$C557,'Settings'!$F$8)-SUMIFS($E$3:$E557,$B$3:$B557,$B557,$C$3:$C557,"&lt;&gt;"&amp;'Settings'!$F$8))</f>
        <v/>
      </c>
      <c r="J557" s="14">
        <f>IF($A557="","",DATE(YEAR($A557),MONTH($A557),1))</f>
        <v/>
      </c>
    </row>
    <row r="558">
      <c r="A558" s="12" t="n"/>
      <c r="B558" s="4" t="n"/>
      <c r="C558" s="4" t="n"/>
      <c r="D558" s="4" t="n"/>
      <c r="E558" s="6" t="n"/>
      <c r="F558" s="4" t="n"/>
      <c r="G558" s="4" t="n"/>
      <c r="H558" s="4" t="n"/>
      <c r="I558" s="13">
        <f>IF($A558="","",IFERROR(INDEX(Floats,MATCH($B558,Branches,0)),0)+SUMIFS($E$3:$E558,$B$3:$B558,$B558,$C$3:$C558,'Settings'!$F$8)-SUMIFS($E$3:$E558,$B$3:$B558,$B558,$C$3:$C558,"&lt;&gt;"&amp;'Settings'!$F$8))</f>
        <v/>
      </c>
      <c r="J558" s="14">
        <f>IF($A558="","",DATE(YEAR($A558),MONTH($A558),1))</f>
        <v/>
      </c>
    </row>
    <row r="559">
      <c r="A559" s="12" t="n"/>
      <c r="B559" s="4" t="n"/>
      <c r="C559" s="4" t="n"/>
      <c r="D559" s="4" t="n"/>
      <c r="E559" s="6" t="n"/>
      <c r="F559" s="4" t="n"/>
      <c r="G559" s="4" t="n"/>
      <c r="H559" s="4" t="n"/>
      <c r="I559" s="13">
        <f>IF($A559="","",IFERROR(INDEX(Floats,MATCH($B559,Branches,0)),0)+SUMIFS($E$3:$E559,$B$3:$B559,$B559,$C$3:$C559,'Settings'!$F$8)-SUMIFS($E$3:$E559,$B$3:$B559,$B559,$C$3:$C559,"&lt;&gt;"&amp;'Settings'!$F$8))</f>
        <v/>
      </c>
      <c r="J559" s="14">
        <f>IF($A559="","",DATE(YEAR($A559),MONTH($A559),1))</f>
        <v/>
      </c>
    </row>
    <row r="560">
      <c r="A560" s="12" t="n"/>
      <c r="B560" s="4" t="n"/>
      <c r="C560" s="4" t="n"/>
      <c r="D560" s="4" t="n"/>
      <c r="E560" s="6" t="n"/>
      <c r="F560" s="4" t="n"/>
      <c r="G560" s="4" t="n"/>
      <c r="H560" s="4" t="n"/>
      <c r="I560" s="13">
        <f>IF($A560="","",IFERROR(INDEX(Floats,MATCH($B560,Branches,0)),0)+SUMIFS($E$3:$E560,$B$3:$B560,$B560,$C$3:$C560,'Settings'!$F$8)-SUMIFS($E$3:$E560,$B$3:$B560,$B560,$C$3:$C560,"&lt;&gt;"&amp;'Settings'!$F$8))</f>
        <v/>
      </c>
      <c r="J560" s="14">
        <f>IF($A560="","",DATE(YEAR($A560),MONTH($A560),1))</f>
        <v/>
      </c>
    </row>
    <row r="561">
      <c r="A561" s="12" t="n"/>
      <c r="B561" s="4" t="n"/>
      <c r="C561" s="4" t="n"/>
      <c r="D561" s="4" t="n"/>
      <c r="E561" s="6" t="n"/>
      <c r="F561" s="4" t="n"/>
      <c r="G561" s="4" t="n"/>
      <c r="H561" s="4" t="n"/>
      <c r="I561" s="13">
        <f>IF($A561="","",IFERROR(INDEX(Floats,MATCH($B561,Branches,0)),0)+SUMIFS($E$3:$E561,$B$3:$B561,$B561,$C$3:$C561,'Settings'!$F$8)-SUMIFS($E$3:$E561,$B$3:$B561,$B561,$C$3:$C561,"&lt;&gt;"&amp;'Settings'!$F$8))</f>
        <v/>
      </c>
      <c r="J561" s="14">
        <f>IF($A561="","",DATE(YEAR($A561),MONTH($A561),1))</f>
        <v/>
      </c>
    </row>
    <row r="562">
      <c r="A562" s="12" t="n"/>
      <c r="B562" s="4" t="n"/>
      <c r="C562" s="4" t="n"/>
      <c r="D562" s="4" t="n"/>
      <c r="E562" s="6" t="n"/>
      <c r="F562" s="4" t="n"/>
      <c r="G562" s="4" t="n"/>
      <c r="H562" s="4" t="n"/>
      <c r="I562" s="13">
        <f>IF($A562="","",IFERROR(INDEX(Floats,MATCH($B562,Branches,0)),0)+SUMIFS($E$3:$E562,$B$3:$B562,$B562,$C$3:$C562,'Settings'!$F$8)-SUMIFS($E$3:$E562,$B$3:$B562,$B562,$C$3:$C562,"&lt;&gt;"&amp;'Settings'!$F$8))</f>
        <v/>
      </c>
      <c r="J562" s="14">
        <f>IF($A562="","",DATE(YEAR($A562),MONTH($A562),1))</f>
        <v/>
      </c>
    </row>
    <row r="563">
      <c r="A563" s="12" t="n"/>
      <c r="B563" s="4" t="n"/>
      <c r="C563" s="4" t="n"/>
      <c r="D563" s="4" t="n"/>
      <c r="E563" s="6" t="n"/>
      <c r="F563" s="4" t="n"/>
      <c r="G563" s="4" t="n"/>
      <c r="H563" s="4" t="n"/>
      <c r="I563" s="13">
        <f>IF($A563="","",IFERROR(INDEX(Floats,MATCH($B563,Branches,0)),0)+SUMIFS($E$3:$E563,$B$3:$B563,$B563,$C$3:$C563,'Settings'!$F$8)-SUMIFS($E$3:$E563,$B$3:$B563,$B563,$C$3:$C563,"&lt;&gt;"&amp;'Settings'!$F$8))</f>
        <v/>
      </c>
      <c r="J563" s="14">
        <f>IF($A563="","",DATE(YEAR($A563),MONTH($A563),1))</f>
        <v/>
      </c>
    </row>
    <row r="564">
      <c r="A564" s="12" t="n"/>
      <c r="B564" s="4" t="n"/>
      <c r="C564" s="4" t="n"/>
      <c r="D564" s="4" t="n"/>
      <c r="E564" s="6" t="n"/>
      <c r="F564" s="4" t="n"/>
      <c r="G564" s="4" t="n"/>
      <c r="H564" s="4" t="n"/>
      <c r="I564" s="13">
        <f>IF($A564="","",IFERROR(INDEX(Floats,MATCH($B564,Branches,0)),0)+SUMIFS($E$3:$E564,$B$3:$B564,$B564,$C$3:$C564,'Settings'!$F$8)-SUMIFS($E$3:$E564,$B$3:$B564,$B564,$C$3:$C564,"&lt;&gt;"&amp;'Settings'!$F$8))</f>
        <v/>
      </c>
      <c r="J564" s="14">
        <f>IF($A564="","",DATE(YEAR($A564),MONTH($A564),1))</f>
        <v/>
      </c>
    </row>
    <row r="565">
      <c r="A565" s="12" t="n"/>
      <c r="B565" s="4" t="n"/>
      <c r="C565" s="4" t="n"/>
      <c r="D565" s="4" t="n"/>
      <c r="E565" s="6" t="n"/>
      <c r="F565" s="4" t="n"/>
      <c r="G565" s="4" t="n"/>
      <c r="H565" s="4" t="n"/>
      <c r="I565" s="13">
        <f>IF($A565="","",IFERROR(INDEX(Floats,MATCH($B565,Branches,0)),0)+SUMIFS($E$3:$E565,$B$3:$B565,$B565,$C$3:$C565,'Settings'!$F$8)-SUMIFS($E$3:$E565,$B$3:$B565,$B565,$C$3:$C565,"&lt;&gt;"&amp;'Settings'!$F$8))</f>
        <v/>
      </c>
      <c r="J565" s="14">
        <f>IF($A565="","",DATE(YEAR($A565),MONTH($A565),1))</f>
        <v/>
      </c>
    </row>
    <row r="566">
      <c r="A566" s="12" t="n"/>
      <c r="B566" s="4" t="n"/>
      <c r="C566" s="4" t="n"/>
      <c r="D566" s="4" t="n"/>
      <c r="E566" s="6" t="n"/>
      <c r="F566" s="4" t="n"/>
      <c r="G566" s="4" t="n"/>
      <c r="H566" s="4" t="n"/>
      <c r="I566" s="13">
        <f>IF($A566="","",IFERROR(INDEX(Floats,MATCH($B566,Branches,0)),0)+SUMIFS($E$3:$E566,$B$3:$B566,$B566,$C$3:$C566,'Settings'!$F$8)-SUMIFS($E$3:$E566,$B$3:$B566,$B566,$C$3:$C566,"&lt;&gt;"&amp;'Settings'!$F$8))</f>
        <v/>
      </c>
      <c r="J566" s="14">
        <f>IF($A566="","",DATE(YEAR($A566),MONTH($A566),1))</f>
        <v/>
      </c>
    </row>
    <row r="567">
      <c r="A567" s="12" t="n"/>
      <c r="B567" s="4" t="n"/>
      <c r="C567" s="4" t="n"/>
      <c r="D567" s="4" t="n"/>
      <c r="E567" s="6" t="n"/>
      <c r="F567" s="4" t="n"/>
      <c r="G567" s="4" t="n"/>
      <c r="H567" s="4" t="n"/>
      <c r="I567" s="13">
        <f>IF($A567="","",IFERROR(INDEX(Floats,MATCH($B567,Branches,0)),0)+SUMIFS($E$3:$E567,$B$3:$B567,$B567,$C$3:$C567,'Settings'!$F$8)-SUMIFS($E$3:$E567,$B$3:$B567,$B567,$C$3:$C567,"&lt;&gt;"&amp;'Settings'!$F$8))</f>
        <v/>
      </c>
      <c r="J567" s="14">
        <f>IF($A567="","",DATE(YEAR($A567),MONTH($A567),1))</f>
        <v/>
      </c>
    </row>
    <row r="568">
      <c r="A568" s="12" t="n"/>
      <c r="B568" s="4" t="n"/>
      <c r="C568" s="4" t="n"/>
      <c r="D568" s="4" t="n"/>
      <c r="E568" s="6" t="n"/>
      <c r="F568" s="4" t="n"/>
      <c r="G568" s="4" t="n"/>
      <c r="H568" s="4" t="n"/>
      <c r="I568" s="13">
        <f>IF($A568="","",IFERROR(INDEX(Floats,MATCH($B568,Branches,0)),0)+SUMIFS($E$3:$E568,$B$3:$B568,$B568,$C$3:$C568,'Settings'!$F$8)-SUMIFS($E$3:$E568,$B$3:$B568,$B568,$C$3:$C568,"&lt;&gt;"&amp;'Settings'!$F$8))</f>
        <v/>
      </c>
      <c r="J568" s="14">
        <f>IF($A568="","",DATE(YEAR($A568),MONTH($A568),1))</f>
        <v/>
      </c>
    </row>
    <row r="569">
      <c r="A569" s="12" t="n"/>
      <c r="B569" s="4" t="n"/>
      <c r="C569" s="4" t="n"/>
      <c r="D569" s="4" t="n"/>
      <c r="E569" s="6" t="n"/>
      <c r="F569" s="4" t="n"/>
      <c r="G569" s="4" t="n"/>
      <c r="H569" s="4" t="n"/>
      <c r="I569" s="13">
        <f>IF($A569="","",IFERROR(INDEX(Floats,MATCH($B569,Branches,0)),0)+SUMIFS($E$3:$E569,$B$3:$B569,$B569,$C$3:$C569,'Settings'!$F$8)-SUMIFS($E$3:$E569,$B$3:$B569,$B569,$C$3:$C569,"&lt;&gt;"&amp;'Settings'!$F$8))</f>
        <v/>
      </c>
      <c r="J569" s="14">
        <f>IF($A569="","",DATE(YEAR($A569),MONTH($A569),1))</f>
        <v/>
      </c>
    </row>
    <row r="570">
      <c r="A570" s="12" t="n"/>
      <c r="B570" s="4" t="n"/>
      <c r="C570" s="4" t="n"/>
      <c r="D570" s="4" t="n"/>
      <c r="E570" s="6" t="n"/>
      <c r="F570" s="4" t="n"/>
      <c r="G570" s="4" t="n"/>
      <c r="H570" s="4" t="n"/>
      <c r="I570" s="13">
        <f>IF($A570="","",IFERROR(INDEX(Floats,MATCH($B570,Branches,0)),0)+SUMIFS($E$3:$E570,$B$3:$B570,$B570,$C$3:$C570,'Settings'!$F$8)-SUMIFS($E$3:$E570,$B$3:$B570,$B570,$C$3:$C570,"&lt;&gt;"&amp;'Settings'!$F$8))</f>
        <v/>
      </c>
      <c r="J570" s="14">
        <f>IF($A570="","",DATE(YEAR($A570),MONTH($A570),1))</f>
        <v/>
      </c>
    </row>
    <row r="571">
      <c r="A571" s="12" t="n"/>
      <c r="B571" s="4" t="n"/>
      <c r="C571" s="4" t="n"/>
      <c r="D571" s="4" t="n"/>
      <c r="E571" s="6" t="n"/>
      <c r="F571" s="4" t="n"/>
      <c r="G571" s="4" t="n"/>
      <c r="H571" s="4" t="n"/>
      <c r="I571" s="13">
        <f>IF($A571="","",IFERROR(INDEX(Floats,MATCH($B571,Branches,0)),0)+SUMIFS($E$3:$E571,$B$3:$B571,$B571,$C$3:$C571,'Settings'!$F$8)-SUMIFS($E$3:$E571,$B$3:$B571,$B571,$C$3:$C571,"&lt;&gt;"&amp;'Settings'!$F$8))</f>
        <v/>
      </c>
      <c r="J571" s="14">
        <f>IF($A571="","",DATE(YEAR($A571),MONTH($A571),1))</f>
        <v/>
      </c>
    </row>
    <row r="572">
      <c r="A572" s="12" t="n"/>
      <c r="B572" s="4" t="n"/>
      <c r="C572" s="4" t="n"/>
      <c r="D572" s="4" t="n"/>
      <c r="E572" s="6" t="n"/>
      <c r="F572" s="4" t="n"/>
      <c r="G572" s="4" t="n"/>
      <c r="H572" s="4" t="n"/>
      <c r="I572" s="13">
        <f>IF($A572="","",IFERROR(INDEX(Floats,MATCH($B572,Branches,0)),0)+SUMIFS($E$3:$E572,$B$3:$B572,$B572,$C$3:$C572,'Settings'!$F$8)-SUMIFS($E$3:$E572,$B$3:$B572,$B572,$C$3:$C572,"&lt;&gt;"&amp;'Settings'!$F$8))</f>
        <v/>
      </c>
      <c r="J572" s="14">
        <f>IF($A572="","",DATE(YEAR($A572),MONTH($A572),1))</f>
        <v/>
      </c>
    </row>
    <row r="573">
      <c r="A573" s="12" t="n"/>
      <c r="B573" s="4" t="n"/>
      <c r="C573" s="4" t="n"/>
      <c r="D573" s="4" t="n"/>
      <c r="E573" s="6" t="n"/>
      <c r="F573" s="4" t="n"/>
      <c r="G573" s="4" t="n"/>
      <c r="H573" s="4" t="n"/>
      <c r="I573" s="13">
        <f>IF($A573="","",IFERROR(INDEX(Floats,MATCH($B573,Branches,0)),0)+SUMIFS($E$3:$E573,$B$3:$B573,$B573,$C$3:$C573,'Settings'!$F$8)-SUMIFS($E$3:$E573,$B$3:$B573,$B573,$C$3:$C573,"&lt;&gt;"&amp;'Settings'!$F$8))</f>
        <v/>
      </c>
      <c r="J573" s="14">
        <f>IF($A573="","",DATE(YEAR($A573),MONTH($A573),1))</f>
        <v/>
      </c>
    </row>
    <row r="574">
      <c r="A574" s="12" t="n"/>
      <c r="B574" s="4" t="n"/>
      <c r="C574" s="4" t="n"/>
      <c r="D574" s="4" t="n"/>
      <c r="E574" s="6" t="n"/>
      <c r="F574" s="4" t="n"/>
      <c r="G574" s="4" t="n"/>
      <c r="H574" s="4" t="n"/>
      <c r="I574" s="13">
        <f>IF($A574="","",IFERROR(INDEX(Floats,MATCH($B574,Branches,0)),0)+SUMIFS($E$3:$E574,$B$3:$B574,$B574,$C$3:$C574,'Settings'!$F$8)-SUMIFS($E$3:$E574,$B$3:$B574,$B574,$C$3:$C574,"&lt;&gt;"&amp;'Settings'!$F$8))</f>
        <v/>
      </c>
      <c r="J574" s="14">
        <f>IF($A574="","",DATE(YEAR($A574),MONTH($A574),1))</f>
        <v/>
      </c>
    </row>
    <row r="575">
      <c r="A575" s="12" t="n"/>
      <c r="B575" s="4" t="n"/>
      <c r="C575" s="4" t="n"/>
      <c r="D575" s="4" t="n"/>
      <c r="E575" s="6" t="n"/>
      <c r="F575" s="4" t="n"/>
      <c r="G575" s="4" t="n"/>
      <c r="H575" s="4" t="n"/>
      <c r="I575" s="13">
        <f>IF($A575="","",IFERROR(INDEX(Floats,MATCH($B575,Branches,0)),0)+SUMIFS($E$3:$E575,$B$3:$B575,$B575,$C$3:$C575,'Settings'!$F$8)-SUMIFS($E$3:$E575,$B$3:$B575,$B575,$C$3:$C575,"&lt;&gt;"&amp;'Settings'!$F$8))</f>
        <v/>
      </c>
      <c r="J575" s="14">
        <f>IF($A575="","",DATE(YEAR($A575),MONTH($A575),1))</f>
        <v/>
      </c>
    </row>
    <row r="576">
      <c r="A576" s="12" t="n"/>
      <c r="B576" s="4" t="n"/>
      <c r="C576" s="4" t="n"/>
      <c r="D576" s="4" t="n"/>
      <c r="E576" s="6" t="n"/>
      <c r="F576" s="4" t="n"/>
      <c r="G576" s="4" t="n"/>
      <c r="H576" s="4" t="n"/>
      <c r="I576" s="13">
        <f>IF($A576="","",IFERROR(INDEX(Floats,MATCH($B576,Branches,0)),0)+SUMIFS($E$3:$E576,$B$3:$B576,$B576,$C$3:$C576,'Settings'!$F$8)-SUMIFS($E$3:$E576,$B$3:$B576,$B576,$C$3:$C576,"&lt;&gt;"&amp;'Settings'!$F$8))</f>
        <v/>
      </c>
      <c r="J576" s="14">
        <f>IF($A576="","",DATE(YEAR($A576),MONTH($A576),1))</f>
        <v/>
      </c>
    </row>
    <row r="577">
      <c r="A577" s="12" t="n"/>
      <c r="B577" s="4" t="n"/>
      <c r="C577" s="4" t="n"/>
      <c r="D577" s="4" t="n"/>
      <c r="E577" s="6" t="n"/>
      <c r="F577" s="4" t="n"/>
      <c r="G577" s="4" t="n"/>
      <c r="H577" s="4" t="n"/>
      <c r="I577" s="13">
        <f>IF($A577="","",IFERROR(INDEX(Floats,MATCH($B577,Branches,0)),0)+SUMIFS($E$3:$E577,$B$3:$B577,$B577,$C$3:$C577,'Settings'!$F$8)-SUMIFS($E$3:$E577,$B$3:$B577,$B577,$C$3:$C577,"&lt;&gt;"&amp;'Settings'!$F$8))</f>
        <v/>
      </c>
      <c r="J577" s="14">
        <f>IF($A577="","",DATE(YEAR($A577),MONTH($A577),1))</f>
        <v/>
      </c>
    </row>
    <row r="578">
      <c r="A578" s="12" t="n"/>
      <c r="B578" s="4" t="n"/>
      <c r="C578" s="4" t="n"/>
      <c r="D578" s="4" t="n"/>
      <c r="E578" s="6" t="n"/>
      <c r="F578" s="4" t="n"/>
      <c r="G578" s="4" t="n"/>
      <c r="H578" s="4" t="n"/>
      <c r="I578" s="13">
        <f>IF($A578="","",IFERROR(INDEX(Floats,MATCH($B578,Branches,0)),0)+SUMIFS($E$3:$E578,$B$3:$B578,$B578,$C$3:$C578,'Settings'!$F$8)-SUMIFS($E$3:$E578,$B$3:$B578,$B578,$C$3:$C578,"&lt;&gt;"&amp;'Settings'!$F$8))</f>
        <v/>
      </c>
      <c r="J578" s="14">
        <f>IF($A578="","",DATE(YEAR($A578),MONTH($A578),1))</f>
        <v/>
      </c>
    </row>
    <row r="579">
      <c r="A579" s="12" t="n"/>
      <c r="B579" s="4" t="n"/>
      <c r="C579" s="4" t="n"/>
      <c r="D579" s="4" t="n"/>
      <c r="E579" s="6" t="n"/>
      <c r="F579" s="4" t="n"/>
      <c r="G579" s="4" t="n"/>
      <c r="H579" s="4" t="n"/>
      <c r="I579" s="13">
        <f>IF($A579="","",IFERROR(INDEX(Floats,MATCH($B579,Branches,0)),0)+SUMIFS($E$3:$E579,$B$3:$B579,$B579,$C$3:$C579,'Settings'!$F$8)-SUMIFS($E$3:$E579,$B$3:$B579,$B579,$C$3:$C579,"&lt;&gt;"&amp;'Settings'!$F$8))</f>
        <v/>
      </c>
      <c r="J579" s="14">
        <f>IF($A579="","",DATE(YEAR($A579),MONTH($A579),1))</f>
        <v/>
      </c>
    </row>
    <row r="580">
      <c r="A580" s="12" t="n"/>
      <c r="B580" s="4" t="n"/>
      <c r="C580" s="4" t="n"/>
      <c r="D580" s="4" t="n"/>
      <c r="E580" s="6" t="n"/>
      <c r="F580" s="4" t="n"/>
      <c r="G580" s="4" t="n"/>
      <c r="H580" s="4" t="n"/>
      <c r="I580" s="13">
        <f>IF($A580="","",IFERROR(INDEX(Floats,MATCH($B580,Branches,0)),0)+SUMIFS($E$3:$E580,$B$3:$B580,$B580,$C$3:$C580,'Settings'!$F$8)-SUMIFS($E$3:$E580,$B$3:$B580,$B580,$C$3:$C580,"&lt;&gt;"&amp;'Settings'!$F$8))</f>
        <v/>
      </c>
      <c r="J580" s="14">
        <f>IF($A580="","",DATE(YEAR($A580),MONTH($A580),1))</f>
        <v/>
      </c>
    </row>
    <row r="581">
      <c r="A581" s="12" t="n"/>
      <c r="B581" s="4" t="n"/>
      <c r="C581" s="4" t="n"/>
      <c r="D581" s="4" t="n"/>
      <c r="E581" s="6" t="n"/>
      <c r="F581" s="4" t="n"/>
      <c r="G581" s="4" t="n"/>
      <c r="H581" s="4" t="n"/>
      <c r="I581" s="13">
        <f>IF($A581="","",IFERROR(INDEX(Floats,MATCH($B581,Branches,0)),0)+SUMIFS($E$3:$E581,$B$3:$B581,$B581,$C$3:$C581,'Settings'!$F$8)-SUMIFS($E$3:$E581,$B$3:$B581,$B581,$C$3:$C581,"&lt;&gt;"&amp;'Settings'!$F$8))</f>
        <v/>
      </c>
      <c r="J581" s="14">
        <f>IF($A581="","",DATE(YEAR($A581),MONTH($A581),1))</f>
        <v/>
      </c>
    </row>
    <row r="582">
      <c r="A582" s="12" t="n"/>
      <c r="B582" s="4" t="n"/>
      <c r="C582" s="4" t="n"/>
      <c r="D582" s="4" t="n"/>
      <c r="E582" s="6" t="n"/>
      <c r="F582" s="4" t="n"/>
      <c r="G582" s="4" t="n"/>
      <c r="H582" s="4" t="n"/>
      <c r="I582" s="13">
        <f>IF($A582="","",IFERROR(INDEX(Floats,MATCH($B582,Branches,0)),0)+SUMIFS($E$3:$E582,$B$3:$B582,$B582,$C$3:$C582,'Settings'!$F$8)-SUMIFS($E$3:$E582,$B$3:$B582,$B582,$C$3:$C582,"&lt;&gt;"&amp;'Settings'!$F$8))</f>
        <v/>
      </c>
      <c r="J582" s="14">
        <f>IF($A582="","",DATE(YEAR($A582),MONTH($A582),1))</f>
        <v/>
      </c>
    </row>
    <row r="583">
      <c r="A583" s="12" t="n"/>
      <c r="B583" s="4" t="n"/>
      <c r="C583" s="4" t="n"/>
      <c r="D583" s="4" t="n"/>
      <c r="E583" s="6" t="n"/>
      <c r="F583" s="4" t="n"/>
      <c r="G583" s="4" t="n"/>
      <c r="H583" s="4" t="n"/>
      <c r="I583" s="13">
        <f>IF($A583="","",IFERROR(INDEX(Floats,MATCH($B583,Branches,0)),0)+SUMIFS($E$3:$E583,$B$3:$B583,$B583,$C$3:$C583,'Settings'!$F$8)-SUMIFS($E$3:$E583,$B$3:$B583,$B583,$C$3:$C583,"&lt;&gt;"&amp;'Settings'!$F$8))</f>
        <v/>
      </c>
      <c r="J583" s="14">
        <f>IF($A583="","",DATE(YEAR($A583),MONTH($A583),1))</f>
        <v/>
      </c>
    </row>
    <row r="584">
      <c r="A584" s="12" t="n"/>
      <c r="B584" s="4" t="n"/>
      <c r="C584" s="4" t="n"/>
      <c r="D584" s="4" t="n"/>
      <c r="E584" s="6" t="n"/>
      <c r="F584" s="4" t="n"/>
      <c r="G584" s="4" t="n"/>
      <c r="H584" s="4" t="n"/>
      <c r="I584" s="13">
        <f>IF($A584="","",IFERROR(INDEX(Floats,MATCH($B584,Branches,0)),0)+SUMIFS($E$3:$E584,$B$3:$B584,$B584,$C$3:$C584,'Settings'!$F$8)-SUMIFS($E$3:$E584,$B$3:$B584,$B584,$C$3:$C584,"&lt;&gt;"&amp;'Settings'!$F$8))</f>
        <v/>
      </c>
      <c r="J584" s="14">
        <f>IF($A584="","",DATE(YEAR($A584),MONTH($A584),1))</f>
        <v/>
      </c>
    </row>
    <row r="585">
      <c r="A585" s="12" t="n"/>
      <c r="B585" s="4" t="n"/>
      <c r="C585" s="4" t="n"/>
      <c r="D585" s="4" t="n"/>
      <c r="E585" s="6" t="n"/>
      <c r="F585" s="4" t="n"/>
      <c r="G585" s="4" t="n"/>
      <c r="H585" s="4" t="n"/>
      <c r="I585" s="13">
        <f>IF($A585="","",IFERROR(INDEX(Floats,MATCH($B585,Branches,0)),0)+SUMIFS($E$3:$E585,$B$3:$B585,$B585,$C$3:$C585,'Settings'!$F$8)-SUMIFS($E$3:$E585,$B$3:$B585,$B585,$C$3:$C585,"&lt;&gt;"&amp;'Settings'!$F$8))</f>
        <v/>
      </c>
      <c r="J585" s="14">
        <f>IF($A585="","",DATE(YEAR($A585),MONTH($A585),1))</f>
        <v/>
      </c>
    </row>
    <row r="586">
      <c r="A586" s="12" t="n"/>
      <c r="B586" s="4" t="n"/>
      <c r="C586" s="4" t="n"/>
      <c r="D586" s="4" t="n"/>
      <c r="E586" s="6" t="n"/>
      <c r="F586" s="4" t="n"/>
      <c r="G586" s="4" t="n"/>
      <c r="H586" s="4" t="n"/>
      <c r="I586" s="13">
        <f>IF($A586="","",IFERROR(INDEX(Floats,MATCH($B586,Branches,0)),0)+SUMIFS($E$3:$E586,$B$3:$B586,$B586,$C$3:$C586,'Settings'!$F$8)-SUMIFS($E$3:$E586,$B$3:$B586,$B586,$C$3:$C586,"&lt;&gt;"&amp;'Settings'!$F$8))</f>
        <v/>
      </c>
      <c r="J586" s="14">
        <f>IF($A586="","",DATE(YEAR($A586),MONTH($A586),1))</f>
        <v/>
      </c>
    </row>
    <row r="587">
      <c r="A587" s="12" t="n"/>
      <c r="B587" s="4" t="n"/>
      <c r="C587" s="4" t="n"/>
      <c r="D587" s="4" t="n"/>
      <c r="E587" s="6" t="n"/>
      <c r="F587" s="4" t="n"/>
      <c r="G587" s="4" t="n"/>
      <c r="H587" s="4" t="n"/>
      <c r="I587" s="13">
        <f>IF($A587="","",IFERROR(INDEX(Floats,MATCH($B587,Branches,0)),0)+SUMIFS($E$3:$E587,$B$3:$B587,$B587,$C$3:$C587,'Settings'!$F$8)-SUMIFS($E$3:$E587,$B$3:$B587,$B587,$C$3:$C587,"&lt;&gt;"&amp;'Settings'!$F$8))</f>
        <v/>
      </c>
      <c r="J587" s="14">
        <f>IF($A587="","",DATE(YEAR($A587),MONTH($A587),1))</f>
        <v/>
      </c>
    </row>
    <row r="588">
      <c r="A588" s="12" t="n"/>
      <c r="B588" s="4" t="n"/>
      <c r="C588" s="4" t="n"/>
      <c r="D588" s="4" t="n"/>
      <c r="E588" s="6" t="n"/>
      <c r="F588" s="4" t="n"/>
      <c r="G588" s="4" t="n"/>
      <c r="H588" s="4" t="n"/>
      <c r="I588" s="13">
        <f>IF($A588="","",IFERROR(INDEX(Floats,MATCH($B588,Branches,0)),0)+SUMIFS($E$3:$E588,$B$3:$B588,$B588,$C$3:$C588,'Settings'!$F$8)-SUMIFS($E$3:$E588,$B$3:$B588,$B588,$C$3:$C588,"&lt;&gt;"&amp;'Settings'!$F$8))</f>
        <v/>
      </c>
      <c r="J588" s="14">
        <f>IF($A588="","",DATE(YEAR($A588),MONTH($A588),1))</f>
        <v/>
      </c>
    </row>
    <row r="589">
      <c r="A589" s="12" t="n"/>
      <c r="B589" s="4" t="n"/>
      <c r="C589" s="4" t="n"/>
      <c r="D589" s="4" t="n"/>
      <c r="E589" s="6" t="n"/>
      <c r="F589" s="4" t="n"/>
      <c r="G589" s="4" t="n"/>
      <c r="H589" s="4" t="n"/>
      <c r="I589" s="13">
        <f>IF($A589="","",IFERROR(INDEX(Floats,MATCH($B589,Branches,0)),0)+SUMIFS($E$3:$E589,$B$3:$B589,$B589,$C$3:$C589,'Settings'!$F$8)-SUMIFS($E$3:$E589,$B$3:$B589,$B589,$C$3:$C589,"&lt;&gt;"&amp;'Settings'!$F$8))</f>
        <v/>
      </c>
      <c r="J589" s="14">
        <f>IF($A589="","",DATE(YEAR($A589),MONTH($A589),1))</f>
        <v/>
      </c>
    </row>
    <row r="590">
      <c r="A590" s="12" t="n"/>
      <c r="B590" s="4" t="n"/>
      <c r="C590" s="4" t="n"/>
      <c r="D590" s="4" t="n"/>
      <c r="E590" s="6" t="n"/>
      <c r="F590" s="4" t="n"/>
      <c r="G590" s="4" t="n"/>
      <c r="H590" s="4" t="n"/>
      <c r="I590" s="13">
        <f>IF($A590="","",IFERROR(INDEX(Floats,MATCH($B590,Branches,0)),0)+SUMIFS($E$3:$E590,$B$3:$B590,$B590,$C$3:$C590,'Settings'!$F$8)-SUMIFS($E$3:$E590,$B$3:$B590,$B590,$C$3:$C590,"&lt;&gt;"&amp;'Settings'!$F$8))</f>
        <v/>
      </c>
      <c r="J590" s="14">
        <f>IF($A590="","",DATE(YEAR($A590),MONTH($A590),1))</f>
        <v/>
      </c>
    </row>
    <row r="591">
      <c r="A591" s="12" t="n"/>
      <c r="B591" s="4" t="n"/>
      <c r="C591" s="4" t="n"/>
      <c r="D591" s="4" t="n"/>
      <c r="E591" s="6" t="n"/>
      <c r="F591" s="4" t="n"/>
      <c r="G591" s="4" t="n"/>
      <c r="H591" s="4" t="n"/>
      <c r="I591" s="13">
        <f>IF($A591="","",IFERROR(INDEX(Floats,MATCH($B591,Branches,0)),0)+SUMIFS($E$3:$E591,$B$3:$B591,$B591,$C$3:$C591,'Settings'!$F$8)-SUMIFS($E$3:$E591,$B$3:$B591,$B591,$C$3:$C591,"&lt;&gt;"&amp;'Settings'!$F$8))</f>
        <v/>
      </c>
      <c r="J591" s="14">
        <f>IF($A591="","",DATE(YEAR($A591),MONTH($A591),1))</f>
        <v/>
      </c>
    </row>
    <row r="592">
      <c r="A592" s="12" t="n"/>
      <c r="B592" s="4" t="n"/>
      <c r="C592" s="4" t="n"/>
      <c r="D592" s="4" t="n"/>
      <c r="E592" s="6" t="n"/>
      <c r="F592" s="4" t="n"/>
      <c r="G592" s="4" t="n"/>
      <c r="H592" s="4" t="n"/>
      <c r="I592" s="13">
        <f>IF($A592="","",IFERROR(INDEX(Floats,MATCH($B592,Branches,0)),0)+SUMIFS($E$3:$E592,$B$3:$B592,$B592,$C$3:$C592,'Settings'!$F$8)-SUMIFS($E$3:$E592,$B$3:$B592,$B592,$C$3:$C592,"&lt;&gt;"&amp;'Settings'!$F$8))</f>
        <v/>
      </c>
      <c r="J592" s="14">
        <f>IF($A592="","",DATE(YEAR($A592),MONTH($A592),1))</f>
        <v/>
      </c>
    </row>
    <row r="593">
      <c r="A593" s="12" t="n"/>
      <c r="B593" s="4" t="n"/>
      <c r="C593" s="4" t="n"/>
      <c r="D593" s="4" t="n"/>
      <c r="E593" s="6" t="n"/>
      <c r="F593" s="4" t="n"/>
      <c r="G593" s="4" t="n"/>
      <c r="H593" s="4" t="n"/>
      <c r="I593" s="13">
        <f>IF($A593="","",IFERROR(INDEX(Floats,MATCH($B593,Branches,0)),0)+SUMIFS($E$3:$E593,$B$3:$B593,$B593,$C$3:$C593,'Settings'!$F$8)-SUMIFS($E$3:$E593,$B$3:$B593,$B593,$C$3:$C593,"&lt;&gt;"&amp;'Settings'!$F$8))</f>
        <v/>
      </c>
      <c r="J593" s="14">
        <f>IF($A593="","",DATE(YEAR($A593),MONTH($A593),1))</f>
        <v/>
      </c>
    </row>
    <row r="594">
      <c r="A594" s="12" t="n"/>
      <c r="B594" s="4" t="n"/>
      <c r="C594" s="4" t="n"/>
      <c r="D594" s="4" t="n"/>
      <c r="E594" s="6" t="n"/>
      <c r="F594" s="4" t="n"/>
      <c r="G594" s="4" t="n"/>
      <c r="H594" s="4" t="n"/>
      <c r="I594" s="13">
        <f>IF($A594="","",IFERROR(INDEX(Floats,MATCH($B594,Branches,0)),0)+SUMIFS($E$3:$E594,$B$3:$B594,$B594,$C$3:$C594,'Settings'!$F$8)-SUMIFS($E$3:$E594,$B$3:$B594,$B594,$C$3:$C594,"&lt;&gt;"&amp;'Settings'!$F$8))</f>
        <v/>
      </c>
      <c r="J594" s="14">
        <f>IF($A594="","",DATE(YEAR($A594),MONTH($A594),1))</f>
        <v/>
      </c>
    </row>
    <row r="595">
      <c r="A595" s="12" t="n"/>
      <c r="B595" s="4" t="n"/>
      <c r="C595" s="4" t="n"/>
      <c r="D595" s="4" t="n"/>
      <c r="E595" s="6" t="n"/>
      <c r="F595" s="4" t="n"/>
      <c r="G595" s="4" t="n"/>
      <c r="H595" s="4" t="n"/>
      <c r="I595" s="13">
        <f>IF($A595="","",IFERROR(INDEX(Floats,MATCH($B595,Branches,0)),0)+SUMIFS($E$3:$E595,$B$3:$B595,$B595,$C$3:$C595,'Settings'!$F$8)-SUMIFS($E$3:$E595,$B$3:$B595,$B595,$C$3:$C595,"&lt;&gt;"&amp;'Settings'!$F$8))</f>
        <v/>
      </c>
      <c r="J595" s="14">
        <f>IF($A595="","",DATE(YEAR($A595),MONTH($A595),1))</f>
        <v/>
      </c>
    </row>
    <row r="596">
      <c r="A596" s="12" t="n"/>
      <c r="B596" s="4" t="n"/>
      <c r="C596" s="4" t="n"/>
      <c r="D596" s="4" t="n"/>
      <c r="E596" s="6" t="n"/>
      <c r="F596" s="4" t="n"/>
      <c r="G596" s="4" t="n"/>
      <c r="H596" s="4" t="n"/>
      <c r="I596" s="13">
        <f>IF($A596="","",IFERROR(INDEX(Floats,MATCH($B596,Branches,0)),0)+SUMIFS($E$3:$E596,$B$3:$B596,$B596,$C$3:$C596,'Settings'!$F$8)-SUMIFS($E$3:$E596,$B$3:$B596,$B596,$C$3:$C596,"&lt;&gt;"&amp;'Settings'!$F$8))</f>
        <v/>
      </c>
      <c r="J596" s="14">
        <f>IF($A596="","",DATE(YEAR($A596),MONTH($A596),1))</f>
        <v/>
      </c>
    </row>
    <row r="597">
      <c r="A597" s="12" t="n"/>
      <c r="B597" s="4" t="n"/>
      <c r="C597" s="4" t="n"/>
      <c r="D597" s="4" t="n"/>
      <c r="E597" s="6" t="n"/>
      <c r="F597" s="4" t="n"/>
      <c r="G597" s="4" t="n"/>
      <c r="H597" s="4" t="n"/>
      <c r="I597" s="13">
        <f>IF($A597="","",IFERROR(INDEX(Floats,MATCH($B597,Branches,0)),0)+SUMIFS($E$3:$E597,$B$3:$B597,$B597,$C$3:$C597,'Settings'!$F$8)-SUMIFS($E$3:$E597,$B$3:$B597,$B597,$C$3:$C597,"&lt;&gt;"&amp;'Settings'!$F$8))</f>
        <v/>
      </c>
      <c r="J597" s="14">
        <f>IF($A597="","",DATE(YEAR($A597),MONTH($A597),1))</f>
        <v/>
      </c>
    </row>
    <row r="598">
      <c r="A598" s="12" t="n"/>
      <c r="B598" s="4" t="n"/>
      <c r="C598" s="4" t="n"/>
      <c r="D598" s="4" t="n"/>
      <c r="E598" s="6" t="n"/>
      <c r="F598" s="4" t="n"/>
      <c r="G598" s="4" t="n"/>
      <c r="H598" s="4" t="n"/>
      <c r="I598" s="13">
        <f>IF($A598="","",IFERROR(INDEX(Floats,MATCH($B598,Branches,0)),0)+SUMIFS($E$3:$E598,$B$3:$B598,$B598,$C$3:$C598,'Settings'!$F$8)-SUMIFS($E$3:$E598,$B$3:$B598,$B598,$C$3:$C598,"&lt;&gt;"&amp;'Settings'!$F$8))</f>
        <v/>
      </c>
      <c r="J598" s="14">
        <f>IF($A598="","",DATE(YEAR($A598),MONTH($A598),1))</f>
        <v/>
      </c>
    </row>
    <row r="599">
      <c r="A599" s="12" t="n"/>
      <c r="B599" s="4" t="n"/>
      <c r="C599" s="4" t="n"/>
      <c r="D599" s="4" t="n"/>
      <c r="E599" s="6" t="n"/>
      <c r="F599" s="4" t="n"/>
      <c r="G599" s="4" t="n"/>
      <c r="H599" s="4" t="n"/>
      <c r="I599" s="13">
        <f>IF($A599="","",IFERROR(INDEX(Floats,MATCH($B599,Branches,0)),0)+SUMIFS($E$3:$E599,$B$3:$B599,$B599,$C$3:$C599,'Settings'!$F$8)-SUMIFS($E$3:$E599,$B$3:$B599,$B599,$C$3:$C599,"&lt;&gt;"&amp;'Settings'!$F$8))</f>
        <v/>
      </c>
      <c r="J599" s="14">
        <f>IF($A599="","",DATE(YEAR($A599),MONTH($A599),1))</f>
        <v/>
      </c>
    </row>
    <row r="600">
      <c r="A600" s="12" t="n"/>
      <c r="B600" s="4" t="n"/>
      <c r="C600" s="4" t="n"/>
      <c r="D600" s="4" t="n"/>
      <c r="E600" s="6" t="n"/>
      <c r="F600" s="4" t="n"/>
      <c r="G600" s="4" t="n"/>
      <c r="H600" s="4" t="n"/>
      <c r="I600" s="13">
        <f>IF($A600="","",IFERROR(INDEX(Floats,MATCH($B600,Branches,0)),0)+SUMIFS($E$3:$E600,$B$3:$B600,$B600,$C$3:$C600,'Settings'!$F$8)-SUMIFS($E$3:$E600,$B$3:$B600,$B600,$C$3:$C600,"&lt;&gt;"&amp;'Settings'!$F$8))</f>
        <v/>
      </c>
      <c r="J600" s="14">
        <f>IF($A600="","",DATE(YEAR($A600),MONTH($A600),1))</f>
        <v/>
      </c>
    </row>
    <row r="601">
      <c r="A601" s="12" t="n"/>
      <c r="B601" s="4" t="n"/>
      <c r="C601" s="4" t="n"/>
      <c r="D601" s="4" t="n"/>
      <c r="E601" s="6" t="n"/>
      <c r="F601" s="4" t="n"/>
      <c r="G601" s="4" t="n"/>
      <c r="H601" s="4" t="n"/>
      <c r="I601" s="13">
        <f>IF($A601="","",IFERROR(INDEX(Floats,MATCH($B601,Branches,0)),0)+SUMIFS($E$3:$E601,$B$3:$B601,$B601,$C$3:$C601,'Settings'!$F$8)-SUMIFS($E$3:$E601,$B$3:$B601,$B601,$C$3:$C601,"&lt;&gt;"&amp;'Settings'!$F$8))</f>
        <v/>
      </c>
      <c r="J601" s="14">
        <f>IF($A601="","",DATE(YEAR($A601),MONTH($A601),1))</f>
        <v/>
      </c>
    </row>
    <row r="602">
      <c r="A602" s="12" t="n"/>
      <c r="B602" s="4" t="n"/>
      <c r="C602" s="4" t="n"/>
      <c r="D602" s="4" t="n"/>
      <c r="E602" s="6" t="n"/>
      <c r="F602" s="4" t="n"/>
      <c r="G602" s="4" t="n"/>
      <c r="H602" s="4" t="n"/>
      <c r="I602" s="13">
        <f>IF($A602="","",IFERROR(INDEX(Floats,MATCH($B602,Branches,0)),0)+SUMIFS($E$3:$E602,$B$3:$B602,$B602,$C$3:$C602,'Settings'!$F$8)-SUMIFS($E$3:$E602,$B$3:$B602,$B602,$C$3:$C602,"&lt;&gt;"&amp;'Settings'!$F$8))</f>
        <v/>
      </c>
      <c r="J602" s="14">
        <f>IF($A602="","",DATE(YEAR($A602),MONTH($A602),1))</f>
        <v/>
      </c>
    </row>
    <row r="603">
      <c r="A603" s="12" t="n"/>
      <c r="B603" s="4" t="n"/>
      <c r="C603" s="4" t="n"/>
      <c r="D603" s="4" t="n"/>
      <c r="E603" s="6" t="n"/>
      <c r="F603" s="4" t="n"/>
      <c r="G603" s="4" t="n"/>
      <c r="H603" s="4" t="n"/>
      <c r="I603" s="13">
        <f>IF($A603="","",IFERROR(INDEX(Floats,MATCH($B603,Branches,0)),0)+SUMIFS($E$3:$E603,$B$3:$B603,$B603,$C$3:$C603,'Settings'!$F$8)-SUMIFS($E$3:$E603,$B$3:$B603,$B603,$C$3:$C603,"&lt;&gt;"&amp;'Settings'!$F$8))</f>
        <v/>
      </c>
      <c r="J603" s="14">
        <f>IF($A603="","",DATE(YEAR($A603),MONTH($A603),1))</f>
        <v/>
      </c>
    </row>
    <row r="604">
      <c r="A604" s="12" t="n"/>
      <c r="B604" s="4" t="n"/>
      <c r="C604" s="4" t="n"/>
      <c r="D604" s="4" t="n"/>
      <c r="E604" s="6" t="n"/>
      <c r="F604" s="4" t="n"/>
      <c r="G604" s="4" t="n"/>
      <c r="H604" s="4" t="n"/>
      <c r="I604" s="13">
        <f>IF($A604="","",IFERROR(INDEX(Floats,MATCH($B604,Branches,0)),0)+SUMIFS($E$3:$E604,$B$3:$B604,$B604,$C$3:$C604,'Settings'!$F$8)-SUMIFS($E$3:$E604,$B$3:$B604,$B604,$C$3:$C604,"&lt;&gt;"&amp;'Settings'!$F$8))</f>
        <v/>
      </c>
      <c r="J604" s="14">
        <f>IF($A604="","",DATE(YEAR($A604),MONTH($A604),1))</f>
        <v/>
      </c>
    </row>
    <row r="605">
      <c r="A605" s="12" t="n"/>
      <c r="B605" s="4" t="n"/>
      <c r="C605" s="4" t="n"/>
      <c r="D605" s="4" t="n"/>
      <c r="E605" s="6" t="n"/>
      <c r="F605" s="4" t="n"/>
      <c r="G605" s="4" t="n"/>
      <c r="H605" s="4" t="n"/>
      <c r="I605" s="13">
        <f>IF($A605="","",IFERROR(INDEX(Floats,MATCH($B605,Branches,0)),0)+SUMIFS($E$3:$E605,$B$3:$B605,$B605,$C$3:$C605,'Settings'!$F$8)-SUMIFS($E$3:$E605,$B$3:$B605,$B605,$C$3:$C605,"&lt;&gt;"&amp;'Settings'!$F$8))</f>
        <v/>
      </c>
      <c r="J605" s="14">
        <f>IF($A605="","",DATE(YEAR($A605),MONTH($A605),1))</f>
        <v/>
      </c>
    </row>
    <row r="606">
      <c r="A606" s="12" t="n"/>
      <c r="B606" s="4" t="n"/>
      <c r="C606" s="4" t="n"/>
      <c r="D606" s="4" t="n"/>
      <c r="E606" s="6" t="n"/>
      <c r="F606" s="4" t="n"/>
      <c r="G606" s="4" t="n"/>
      <c r="H606" s="4" t="n"/>
      <c r="I606" s="13">
        <f>IF($A606="","",IFERROR(INDEX(Floats,MATCH($B606,Branches,0)),0)+SUMIFS($E$3:$E606,$B$3:$B606,$B606,$C$3:$C606,'Settings'!$F$8)-SUMIFS($E$3:$E606,$B$3:$B606,$B606,$C$3:$C606,"&lt;&gt;"&amp;'Settings'!$F$8))</f>
        <v/>
      </c>
      <c r="J606" s="14">
        <f>IF($A606="","",DATE(YEAR($A606),MONTH($A606),1))</f>
        <v/>
      </c>
    </row>
    <row r="607">
      <c r="A607" s="12" t="n"/>
      <c r="B607" s="4" t="n"/>
      <c r="C607" s="4" t="n"/>
      <c r="D607" s="4" t="n"/>
      <c r="E607" s="6" t="n"/>
      <c r="F607" s="4" t="n"/>
      <c r="G607" s="4" t="n"/>
      <c r="H607" s="4" t="n"/>
      <c r="I607" s="13">
        <f>IF($A607="","",IFERROR(INDEX(Floats,MATCH($B607,Branches,0)),0)+SUMIFS($E$3:$E607,$B$3:$B607,$B607,$C$3:$C607,'Settings'!$F$8)-SUMIFS($E$3:$E607,$B$3:$B607,$B607,$C$3:$C607,"&lt;&gt;"&amp;'Settings'!$F$8))</f>
        <v/>
      </c>
      <c r="J607" s="14">
        <f>IF($A607="","",DATE(YEAR($A607),MONTH($A607),1))</f>
        <v/>
      </c>
    </row>
    <row r="608">
      <c r="A608" s="12" t="n"/>
      <c r="B608" s="4" t="n"/>
      <c r="C608" s="4" t="n"/>
      <c r="D608" s="4" t="n"/>
      <c r="E608" s="6" t="n"/>
      <c r="F608" s="4" t="n"/>
      <c r="G608" s="4" t="n"/>
      <c r="H608" s="4" t="n"/>
      <c r="I608" s="13">
        <f>IF($A608="","",IFERROR(INDEX(Floats,MATCH($B608,Branches,0)),0)+SUMIFS($E$3:$E608,$B$3:$B608,$B608,$C$3:$C608,'Settings'!$F$8)-SUMIFS($E$3:$E608,$B$3:$B608,$B608,$C$3:$C608,"&lt;&gt;"&amp;'Settings'!$F$8))</f>
        <v/>
      </c>
      <c r="J608" s="14">
        <f>IF($A608="","",DATE(YEAR($A608),MONTH($A608),1))</f>
        <v/>
      </c>
    </row>
    <row r="609">
      <c r="A609" s="12" t="n"/>
      <c r="B609" s="4" t="n"/>
      <c r="C609" s="4" t="n"/>
      <c r="D609" s="4" t="n"/>
      <c r="E609" s="6" t="n"/>
      <c r="F609" s="4" t="n"/>
      <c r="G609" s="4" t="n"/>
      <c r="H609" s="4" t="n"/>
      <c r="I609" s="13">
        <f>IF($A609="","",IFERROR(INDEX(Floats,MATCH($B609,Branches,0)),0)+SUMIFS($E$3:$E609,$B$3:$B609,$B609,$C$3:$C609,'Settings'!$F$8)-SUMIFS($E$3:$E609,$B$3:$B609,$B609,$C$3:$C609,"&lt;&gt;"&amp;'Settings'!$F$8))</f>
        <v/>
      </c>
      <c r="J609" s="14">
        <f>IF($A609="","",DATE(YEAR($A609),MONTH($A609),1))</f>
        <v/>
      </c>
    </row>
    <row r="610">
      <c r="A610" s="12" t="n"/>
      <c r="B610" s="4" t="n"/>
      <c r="C610" s="4" t="n"/>
      <c r="D610" s="4" t="n"/>
      <c r="E610" s="6" t="n"/>
      <c r="F610" s="4" t="n"/>
      <c r="G610" s="4" t="n"/>
      <c r="H610" s="4" t="n"/>
      <c r="I610" s="13">
        <f>IF($A610="","",IFERROR(INDEX(Floats,MATCH($B610,Branches,0)),0)+SUMIFS($E$3:$E610,$B$3:$B610,$B610,$C$3:$C610,'Settings'!$F$8)-SUMIFS($E$3:$E610,$B$3:$B610,$B610,$C$3:$C610,"&lt;&gt;"&amp;'Settings'!$F$8))</f>
        <v/>
      </c>
      <c r="J610" s="14">
        <f>IF($A610="","",DATE(YEAR($A610),MONTH($A610),1))</f>
        <v/>
      </c>
    </row>
    <row r="611">
      <c r="A611" s="12" t="n"/>
      <c r="B611" s="4" t="n"/>
      <c r="C611" s="4" t="n"/>
      <c r="D611" s="4" t="n"/>
      <c r="E611" s="6" t="n"/>
      <c r="F611" s="4" t="n"/>
      <c r="G611" s="4" t="n"/>
      <c r="H611" s="4" t="n"/>
      <c r="I611" s="13">
        <f>IF($A611="","",IFERROR(INDEX(Floats,MATCH($B611,Branches,0)),0)+SUMIFS($E$3:$E611,$B$3:$B611,$B611,$C$3:$C611,'Settings'!$F$8)-SUMIFS($E$3:$E611,$B$3:$B611,$B611,$C$3:$C611,"&lt;&gt;"&amp;'Settings'!$F$8))</f>
        <v/>
      </c>
      <c r="J611" s="14">
        <f>IF($A611="","",DATE(YEAR($A611),MONTH($A611),1))</f>
        <v/>
      </c>
    </row>
    <row r="612">
      <c r="A612" s="12" t="n"/>
      <c r="B612" s="4" t="n"/>
      <c r="C612" s="4" t="n"/>
      <c r="D612" s="4" t="n"/>
      <c r="E612" s="6" t="n"/>
      <c r="F612" s="4" t="n"/>
      <c r="G612" s="4" t="n"/>
      <c r="H612" s="4" t="n"/>
      <c r="I612" s="13">
        <f>IF($A612="","",IFERROR(INDEX(Floats,MATCH($B612,Branches,0)),0)+SUMIFS($E$3:$E612,$B$3:$B612,$B612,$C$3:$C612,'Settings'!$F$8)-SUMIFS($E$3:$E612,$B$3:$B612,$B612,$C$3:$C612,"&lt;&gt;"&amp;'Settings'!$F$8))</f>
        <v/>
      </c>
      <c r="J612" s="14">
        <f>IF($A612="","",DATE(YEAR($A612),MONTH($A612),1))</f>
        <v/>
      </c>
    </row>
    <row r="613">
      <c r="A613" s="12" t="n"/>
      <c r="B613" s="4" t="n"/>
      <c r="C613" s="4" t="n"/>
      <c r="D613" s="4" t="n"/>
      <c r="E613" s="6" t="n"/>
      <c r="F613" s="4" t="n"/>
      <c r="G613" s="4" t="n"/>
      <c r="H613" s="4" t="n"/>
      <c r="I613" s="13">
        <f>IF($A613="","",IFERROR(INDEX(Floats,MATCH($B613,Branches,0)),0)+SUMIFS($E$3:$E613,$B$3:$B613,$B613,$C$3:$C613,'Settings'!$F$8)-SUMIFS($E$3:$E613,$B$3:$B613,$B613,$C$3:$C613,"&lt;&gt;"&amp;'Settings'!$F$8))</f>
        <v/>
      </c>
      <c r="J613" s="14">
        <f>IF($A613="","",DATE(YEAR($A613),MONTH($A613),1))</f>
        <v/>
      </c>
    </row>
    <row r="614">
      <c r="A614" s="12" t="n"/>
      <c r="B614" s="4" t="n"/>
      <c r="C614" s="4" t="n"/>
      <c r="D614" s="4" t="n"/>
      <c r="E614" s="6" t="n"/>
      <c r="F614" s="4" t="n"/>
      <c r="G614" s="4" t="n"/>
      <c r="H614" s="4" t="n"/>
      <c r="I614" s="13">
        <f>IF($A614="","",IFERROR(INDEX(Floats,MATCH($B614,Branches,0)),0)+SUMIFS($E$3:$E614,$B$3:$B614,$B614,$C$3:$C614,'Settings'!$F$8)-SUMIFS($E$3:$E614,$B$3:$B614,$B614,$C$3:$C614,"&lt;&gt;"&amp;'Settings'!$F$8))</f>
        <v/>
      </c>
      <c r="J614" s="14">
        <f>IF($A614="","",DATE(YEAR($A614),MONTH($A614),1))</f>
        <v/>
      </c>
    </row>
    <row r="615">
      <c r="A615" s="12" t="n"/>
      <c r="B615" s="4" t="n"/>
      <c r="C615" s="4" t="n"/>
      <c r="D615" s="4" t="n"/>
      <c r="E615" s="6" t="n"/>
      <c r="F615" s="4" t="n"/>
      <c r="G615" s="4" t="n"/>
      <c r="H615" s="4" t="n"/>
      <c r="I615" s="13">
        <f>IF($A615="","",IFERROR(INDEX(Floats,MATCH($B615,Branches,0)),0)+SUMIFS($E$3:$E615,$B$3:$B615,$B615,$C$3:$C615,'Settings'!$F$8)-SUMIFS($E$3:$E615,$B$3:$B615,$B615,$C$3:$C615,"&lt;&gt;"&amp;'Settings'!$F$8))</f>
        <v/>
      </c>
      <c r="J615" s="14">
        <f>IF($A615="","",DATE(YEAR($A615),MONTH($A615),1))</f>
        <v/>
      </c>
    </row>
    <row r="616">
      <c r="A616" s="12" t="n"/>
      <c r="B616" s="4" t="n"/>
      <c r="C616" s="4" t="n"/>
      <c r="D616" s="4" t="n"/>
      <c r="E616" s="6" t="n"/>
      <c r="F616" s="4" t="n"/>
      <c r="G616" s="4" t="n"/>
      <c r="H616" s="4" t="n"/>
      <c r="I616" s="13">
        <f>IF($A616="","",IFERROR(INDEX(Floats,MATCH($B616,Branches,0)),0)+SUMIFS($E$3:$E616,$B$3:$B616,$B616,$C$3:$C616,'Settings'!$F$8)-SUMIFS($E$3:$E616,$B$3:$B616,$B616,$C$3:$C616,"&lt;&gt;"&amp;'Settings'!$F$8))</f>
        <v/>
      </c>
      <c r="J616" s="14">
        <f>IF($A616="","",DATE(YEAR($A616),MONTH($A616),1))</f>
        <v/>
      </c>
    </row>
    <row r="617">
      <c r="A617" s="12" t="n"/>
      <c r="B617" s="4" t="n"/>
      <c r="C617" s="4" t="n"/>
      <c r="D617" s="4" t="n"/>
      <c r="E617" s="6" t="n"/>
      <c r="F617" s="4" t="n"/>
      <c r="G617" s="4" t="n"/>
      <c r="H617" s="4" t="n"/>
      <c r="I617" s="13">
        <f>IF($A617="","",IFERROR(INDEX(Floats,MATCH($B617,Branches,0)),0)+SUMIFS($E$3:$E617,$B$3:$B617,$B617,$C$3:$C617,'Settings'!$F$8)-SUMIFS($E$3:$E617,$B$3:$B617,$B617,$C$3:$C617,"&lt;&gt;"&amp;'Settings'!$F$8))</f>
        <v/>
      </c>
      <c r="J617" s="14">
        <f>IF($A617="","",DATE(YEAR($A617),MONTH($A617),1))</f>
        <v/>
      </c>
    </row>
    <row r="618">
      <c r="A618" s="12" t="n"/>
      <c r="B618" s="4" t="n"/>
      <c r="C618" s="4" t="n"/>
      <c r="D618" s="4" t="n"/>
      <c r="E618" s="6" t="n"/>
      <c r="F618" s="4" t="n"/>
      <c r="G618" s="4" t="n"/>
      <c r="H618" s="4" t="n"/>
      <c r="I618" s="13">
        <f>IF($A618="","",IFERROR(INDEX(Floats,MATCH($B618,Branches,0)),0)+SUMIFS($E$3:$E618,$B$3:$B618,$B618,$C$3:$C618,'Settings'!$F$8)-SUMIFS($E$3:$E618,$B$3:$B618,$B618,$C$3:$C618,"&lt;&gt;"&amp;'Settings'!$F$8))</f>
        <v/>
      </c>
      <c r="J618" s="14">
        <f>IF($A618="","",DATE(YEAR($A618),MONTH($A618),1))</f>
        <v/>
      </c>
    </row>
    <row r="619">
      <c r="A619" s="12" t="n"/>
      <c r="B619" s="4" t="n"/>
      <c r="C619" s="4" t="n"/>
      <c r="D619" s="4" t="n"/>
      <c r="E619" s="6" t="n"/>
      <c r="F619" s="4" t="n"/>
      <c r="G619" s="4" t="n"/>
      <c r="H619" s="4" t="n"/>
      <c r="I619" s="13">
        <f>IF($A619="","",IFERROR(INDEX(Floats,MATCH($B619,Branches,0)),0)+SUMIFS($E$3:$E619,$B$3:$B619,$B619,$C$3:$C619,'Settings'!$F$8)-SUMIFS($E$3:$E619,$B$3:$B619,$B619,$C$3:$C619,"&lt;&gt;"&amp;'Settings'!$F$8))</f>
        <v/>
      </c>
      <c r="J619" s="14">
        <f>IF($A619="","",DATE(YEAR($A619),MONTH($A619),1))</f>
        <v/>
      </c>
    </row>
    <row r="620">
      <c r="A620" s="12" t="n"/>
      <c r="B620" s="4" t="n"/>
      <c r="C620" s="4" t="n"/>
      <c r="D620" s="4" t="n"/>
      <c r="E620" s="6" t="n"/>
      <c r="F620" s="4" t="n"/>
      <c r="G620" s="4" t="n"/>
      <c r="H620" s="4" t="n"/>
      <c r="I620" s="13">
        <f>IF($A620="","",IFERROR(INDEX(Floats,MATCH($B620,Branches,0)),0)+SUMIFS($E$3:$E620,$B$3:$B620,$B620,$C$3:$C620,'Settings'!$F$8)-SUMIFS($E$3:$E620,$B$3:$B620,$B620,$C$3:$C620,"&lt;&gt;"&amp;'Settings'!$F$8))</f>
        <v/>
      </c>
      <c r="J620" s="14">
        <f>IF($A620="","",DATE(YEAR($A620),MONTH($A620),1))</f>
        <v/>
      </c>
    </row>
    <row r="621">
      <c r="A621" s="12" t="n"/>
      <c r="B621" s="4" t="n"/>
      <c r="C621" s="4" t="n"/>
      <c r="D621" s="4" t="n"/>
      <c r="E621" s="6" t="n"/>
      <c r="F621" s="4" t="n"/>
      <c r="G621" s="4" t="n"/>
      <c r="H621" s="4" t="n"/>
      <c r="I621" s="13">
        <f>IF($A621="","",IFERROR(INDEX(Floats,MATCH($B621,Branches,0)),0)+SUMIFS($E$3:$E621,$B$3:$B621,$B621,$C$3:$C621,'Settings'!$F$8)-SUMIFS($E$3:$E621,$B$3:$B621,$B621,$C$3:$C621,"&lt;&gt;"&amp;'Settings'!$F$8))</f>
        <v/>
      </c>
      <c r="J621" s="14">
        <f>IF($A621="","",DATE(YEAR($A621),MONTH($A621),1))</f>
        <v/>
      </c>
    </row>
    <row r="622">
      <c r="A622" s="12" t="n"/>
      <c r="B622" s="4" t="n"/>
      <c r="C622" s="4" t="n"/>
      <c r="D622" s="4" t="n"/>
      <c r="E622" s="6" t="n"/>
      <c r="F622" s="4" t="n"/>
      <c r="G622" s="4" t="n"/>
      <c r="H622" s="4" t="n"/>
      <c r="I622" s="13">
        <f>IF($A622="","",IFERROR(INDEX(Floats,MATCH($B622,Branches,0)),0)+SUMIFS($E$3:$E622,$B$3:$B622,$B622,$C$3:$C622,'Settings'!$F$8)-SUMIFS($E$3:$E622,$B$3:$B622,$B622,$C$3:$C622,"&lt;&gt;"&amp;'Settings'!$F$8))</f>
        <v/>
      </c>
      <c r="J622" s="14">
        <f>IF($A622="","",DATE(YEAR($A622),MONTH($A622),1))</f>
        <v/>
      </c>
    </row>
    <row r="623">
      <c r="A623" s="12" t="n"/>
      <c r="B623" s="4" t="n"/>
      <c r="C623" s="4" t="n"/>
      <c r="D623" s="4" t="n"/>
      <c r="E623" s="6" t="n"/>
      <c r="F623" s="4" t="n"/>
      <c r="G623" s="4" t="n"/>
      <c r="H623" s="4" t="n"/>
      <c r="I623" s="13">
        <f>IF($A623="","",IFERROR(INDEX(Floats,MATCH($B623,Branches,0)),0)+SUMIFS($E$3:$E623,$B$3:$B623,$B623,$C$3:$C623,'Settings'!$F$8)-SUMIFS($E$3:$E623,$B$3:$B623,$B623,$C$3:$C623,"&lt;&gt;"&amp;'Settings'!$F$8))</f>
        <v/>
      </c>
      <c r="J623" s="14">
        <f>IF($A623="","",DATE(YEAR($A623),MONTH($A623),1))</f>
        <v/>
      </c>
    </row>
    <row r="624">
      <c r="A624" s="12" t="n"/>
      <c r="B624" s="4" t="n"/>
      <c r="C624" s="4" t="n"/>
      <c r="D624" s="4" t="n"/>
      <c r="E624" s="6" t="n"/>
      <c r="F624" s="4" t="n"/>
      <c r="G624" s="4" t="n"/>
      <c r="H624" s="4" t="n"/>
      <c r="I624" s="13">
        <f>IF($A624="","",IFERROR(INDEX(Floats,MATCH($B624,Branches,0)),0)+SUMIFS($E$3:$E624,$B$3:$B624,$B624,$C$3:$C624,'Settings'!$F$8)-SUMIFS($E$3:$E624,$B$3:$B624,$B624,$C$3:$C624,"&lt;&gt;"&amp;'Settings'!$F$8))</f>
        <v/>
      </c>
      <c r="J624" s="14">
        <f>IF($A624="","",DATE(YEAR($A624),MONTH($A624),1))</f>
        <v/>
      </c>
    </row>
    <row r="625">
      <c r="A625" s="12" t="n"/>
      <c r="B625" s="4" t="n"/>
      <c r="C625" s="4" t="n"/>
      <c r="D625" s="4" t="n"/>
      <c r="E625" s="6" t="n"/>
      <c r="F625" s="4" t="n"/>
      <c r="G625" s="4" t="n"/>
      <c r="H625" s="4" t="n"/>
      <c r="I625" s="13">
        <f>IF($A625="","",IFERROR(INDEX(Floats,MATCH($B625,Branches,0)),0)+SUMIFS($E$3:$E625,$B$3:$B625,$B625,$C$3:$C625,'Settings'!$F$8)-SUMIFS($E$3:$E625,$B$3:$B625,$B625,$C$3:$C625,"&lt;&gt;"&amp;'Settings'!$F$8))</f>
        <v/>
      </c>
      <c r="J625" s="14">
        <f>IF($A625="","",DATE(YEAR($A625),MONTH($A625),1))</f>
        <v/>
      </c>
    </row>
    <row r="626">
      <c r="A626" s="12" t="n"/>
      <c r="B626" s="4" t="n"/>
      <c r="C626" s="4" t="n"/>
      <c r="D626" s="4" t="n"/>
      <c r="E626" s="6" t="n"/>
      <c r="F626" s="4" t="n"/>
      <c r="G626" s="4" t="n"/>
      <c r="H626" s="4" t="n"/>
      <c r="I626" s="13">
        <f>IF($A626="","",IFERROR(INDEX(Floats,MATCH($B626,Branches,0)),0)+SUMIFS($E$3:$E626,$B$3:$B626,$B626,$C$3:$C626,'Settings'!$F$8)-SUMIFS($E$3:$E626,$B$3:$B626,$B626,$C$3:$C626,"&lt;&gt;"&amp;'Settings'!$F$8))</f>
        <v/>
      </c>
      <c r="J626" s="14">
        <f>IF($A626="","",DATE(YEAR($A626),MONTH($A626),1))</f>
        <v/>
      </c>
    </row>
    <row r="627">
      <c r="A627" s="12" t="n"/>
      <c r="B627" s="4" t="n"/>
      <c r="C627" s="4" t="n"/>
      <c r="D627" s="4" t="n"/>
      <c r="E627" s="6" t="n"/>
      <c r="F627" s="4" t="n"/>
      <c r="G627" s="4" t="n"/>
      <c r="H627" s="4" t="n"/>
      <c r="I627" s="13">
        <f>IF($A627="","",IFERROR(INDEX(Floats,MATCH($B627,Branches,0)),0)+SUMIFS($E$3:$E627,$B$3:$B627,$B627,$C$3:$C627,'Settings'!$F$8)-SUMIFS($E$3:$E627,$B$3:$B627,$B627,$C$3:$C627,"&lt;&gt;"&amp;'Settings'!$F$8))</f>
        <v/>
      </c>
      <c r="J627" s="14">
        <f>IF($A627="","",DATE(YEAR($A627),MONTH($A627),1))</f>
        <v/>
      </c>
    </row>
    <row r="628">
      <c r="A628" s="12" t="n"/>
      <c r="B628" s="4" t="n"/>
      <c r="C628" s="4" t="n"/>
      <c r="D628" s="4" t="n"/>
      <c r="E628" s="6" t="n"/>
      <c r="F628" s="4" t="n"/>
      <c r="G628" s="4" t="n"/>
      <c r="H628" s="4" t="n"/>
      <c r="I628" s="13">
        <f>IF($A628="","",IFERROR(INDEX(Floats,MATCH($B628,Branches,0)),0)+SUMIFS($E$3:$E628,$B$3:$B628,$B628,$C$3:$C628,'Settings'!$F$8)-SUMIFS($E$3:$E628,$B$3:$B628,$B628,$C$3:$C628,"&lt;&gt;"&amp;'Settings'!$F$8))</f>
        <v/>
      </c>
      <c r="J628" s="14">
        <f>IF($A628="","",DATE(YEAR($A628),MONTH($A628),1))</f>
        <v/>
      </c>
    </row>
    <row r="629">
      <c r="A629" s="12" t="n"/>
      <c r="B629" s="4" t="n"/>
      <c r="C629" s="4" t="n"/>
      <c r="D629" s="4" t="n"/>
      <c r="E629" s="6" t="n"/>
      <c r="F629" s="4" t="n"/>
      <c r="G629" s="4" t="n"/>
      <c r="H629" s="4" t="n"/>
      <c r="I629" s="13">
        <f>IF($A629="","",IFERROR(INDEX(Floats,MATCH($B629,Branches,0)),0)+SUMIFS($E$3:$E629,$B$3:$B629,$B629,$C$3:$C629,'Settings'!$F$8)-SUMIFS($E$3:$E629,$B$3:$B629,$B629,$C$3:$C629,"&lt;&gt;"&amp;'Settings'!$F$8))</f>
        <v/>
      </c>
      <c r="J629" s="14">
        <f>IF($A629="","",DATE(YEAR($A629),MONTH($A629),1))</f>
        <v/>
      </c>
    </row>
    <row r="630">
      <c r="A630" s="12" t="n"/>
      <c r="B630" s="4" t="n"/>
      <c r="C630" s="4" t="n"/>
      <c r="D630" s="4" t="n"/>
      <c r="E630" s="6" t="n"/>
      <c r="F630" s="4" t="n"/>
      <c r="G630" s="4" t="n"/>
      <c r="H630" s="4" t="n"/>
      <c r="I630" s="13">
        <f>IF($A630="","",IFERROR(INDEX(Floats,MATCH($B630,Branches,0)),0)+SUMIFS($E$3:$E630,$B$3:$B630,$B630,$C$3:$C630,'Settings'!$F$8)-SUMIFS($E$3:$E630,$B$3:$B630,$B630,$C$3:$C630,"&lt;&gt;"&amp;'Settings'!$F$8))</f>
        <v/>
      </c>
      <c r="J630" s="14">
        <f>IF($A630="","",DATE(YEAR($A630),MONTH($A630),1))</f>
        <v/>
      </c>
    </row>
    <row r="631">
      <c r="A631" s="12" t="n"/>
      <c r="B631" s="4" t="n"/>
      <c r="C631" s="4" t="n"/>
      <c r="D631" s="4" t="n"/>
      <c r="E631" s="6" t="n"/>
      <c r="F631" s="4" t="n"/>
      <c r="G631" s="4" t="n"/>
      <c r="H631" s="4" t="n"/>
      <c r="I631" s="13">
        <f>IF($A631="","",IFERROR(INDEX(Floats,MATCH($B631,Branches,0)),0)+SUMIFS($E$3:$E631,$B$3:$B631,$B631,$C$3:$C631,'Settings'!$F$8)-SUMIFS($E$3:$E631,$B$3:$B631,$B631,$C$3:$C631,"&lt;&gt;"&amp;'Settings'!$F$8))</f>
        <v/>
      </c>
      <c r="J631" s="14">
        <f>IF($A631="","",DATE(YEAR($A631),MONTH($A631),1))</f>
        <v/>
      </c>
    </row>
    <row r="632">
      <c r="A632" s="12" t="n"/>
      <c r="B632" s="4" t="n"/>
      <c r="C632" s="4" t="n"/>
      <c r="D632" s="4" t="n"/>
      <c r="E632" s="6" t="n"/>
      <c r="F632" s="4" t="n"/>
      <c r="G632" s="4" t="n"/>
      <c r="H632" s="4" t="n"/>
      <c r="I632" s="13">
        <f>IF($A632="","",IFERROR(INDEX(Floats,MATCH($B632,Branches,0)),0)+SUMIFS($E$3:$E632,$B$3:$B632,$B632,$C$3:$C632,'Settings'!$F$8)-SUMIFS($E$3:$E632,$B$3:$B632,$B632,$C$3:$C632,"&lt;&gt;"&amp;'Settings'!$F$8))</f>
        <v/>
      </c>
      <c r="J632" s="14">
        <f>IF($A632="","",DATE(YEAR($A632),MONTH($A632),1))</f>
        <v/>
      </c>
    </row>
    <row r="633">
      <c r="A633" s="12" t="n"/>
      <c r="B633" s="4" t="n"/>
      <c r="C633" s="4" t="n"/>
      <c r="D633" s="4" t="n"/>
      <c r="E633" s="6" t="n"/>
      <c r="F633" s="4" t="n"/>
      <c r="G633" s="4" t="n"/>
      <c r="H633" s="4" t="n"/>
      <c r="I633" s="13">
        <f>IF($A633="","",IFERROR(INDEX(Floats,MATCH($B633,Branches,0)),0)+SUMIFS($E$3:$E633,$B$3:$B633,$B633,$C$3:$C633,'Settings'!$F$8)-SUMIFS($E$3:$E633,$B$3:$B633,$B633,$C$3:$C633,"&lt;&gt;"&amp;'Settings'!$F$8))</f>
        <v/>
      </c>
      <c r="J633" s="14">
        <f>IF($A633="","",DATE(YEAR($A633),MONTH($A633),1))</f>
        <v/>
      </c>
    </row>
    <row r="634">
      <c r="A634" s="12" t="n"/>
      <c r="B634" s="4" t="n"/>
      <c r="C634" s="4" t="n"/>
      <c r="D634" s="4" t="n"/>
      <c r="E634" s="6" t="n"/>
      <c r="F634" s="4" t="n"/>
      <c r="G634" s="4" t="n"/>
      <c r="H634" s="4" t="n"/>
      <c r="I634" s="13">
        <f>IF($A634="","",IFERROR(INDEX(Floats,MATCH($B634,Branches,0)),0)+SUMIFS($E$3:$E634,$B$3:$B634,$B634,$C$3:$C634,'Settings'!$F$8)-SUMIFS($E$3:$E634,$B$3:$B634,$B634,$C$3:$C634,"&lt;&gt;"&amp;'Settings'!$F$8))</f>
        <v/>
      </c>
      <c r="J634" s="14">
        <f>IF($A634="","",DATE(YEAR($A634),MONTH($A634),1))</f>
        <v/>
      </c>
    </row>
    <row r="635">
      <c r="A635" s="12" t="n"/>
      <c r="B635" s="4" t="n"/>
      <c r="C635" s="4" t="n"/>
      <c r="D635" s="4" t="n"/>
      <c r="E635" s="6" t="n"/>
      <c r="F635" s="4" t="n"/>
      <c r="G635" s="4" t="n"/>
      <c r="H635" s="4" t="n"/>
      <c r="I635" s="13">
        <f>IF($A635="","",IFERROR(INDEX(Floats,MATCH($B635,Branches,0)),0)+SUMIFS($E$3:$E635,$B$3:$B635,$B635,$C$3:$C635,'Settings'!$F$8)-SUMIFS($E$3:$E635,$B$3:$B635,$B635,$C$3:$C635,"&lt;&gt;"&amp;'Settings'!$F$8))</f>
        <v/>
      </c>
      <c r="J635" s="14">
        <f>IF($A635="","",DATE(YEAR($A635),MONTH($A635),1))</f>
        <v/>
      </c>
    </row>
    <row r="636">
      <c r="A636" s="12" t="n"/>
      <c r="B636" s="4" t="n"/>
      <c r="C636" s="4" t="n"/>
      <c r="D636" s="4" t="n"/>
      <c r="E636" s="6" t="n"/>
      <c r="F636" s="4" t="n"/>
      <c r="G636" s="4" t="n"/>
      <c r="H636" s="4" t="n"/>
      <c r="I636" s="13">
        <f>IF($A636="","",IFERROR(INDEX(Floats,MATCH($B636,Branches,0)),0)+SUMIFS($E$3:$E636,$B$3:$B636,$B636,$C$3:$C636,'Settings'!$F$8)-SUMIFS($E$3:$E636,$B$3:$B636,$B636,$C$3:$C636,"&lt;&gt;"&amp;'Settings'!$F$8))</f>
        <v/>
      </c>
      <c r="J636" s="14">
        <f>IF($A636="","",DATE(YEAR($A636),MONTH($A636),1))</f>
        <v/>
      </c>
    </row>
    <row r="637">
      <c r="A637" s="12" t="n"/>
      <c r="B637" s="4" t="n"/>
      <c r="C637" s="4" t="n"/>
      <c r="D637" s="4" t="n"/>
      <c r="E637" s="6" t="n"/>
      <c r="F637" s="4" t="n"/>
      <c r="G637" s="4" t="n"/>
      <c r="H637" s="4" t="n"/>
      <c r="I637" s="13">
        <f>IF($A637="","",IFERROR(INDEX(Floats,MATCH($B637,Branches,0)),0)+SUMIFS($E$3:$E637,$B$3:$B637,$B637,$C$3:$C637,'Settings'!$F$8)-SUMIFS($E$3:$E637,$B$3:$B637,$B637,$C$3:$C637,"&lt;&gt;"&amp;'Settings'!$F$8))</f>
        <v/>
      </c>
      <c r="J637" s="14">
        <f>IF($A637="","",DATE(YEAR($A637),MONTH($A637),1))</f>
        <v/>
      </c>
    </row>
    <row r="638">
      <c r="A638" s="12" t="n"/>
      <c r="B638" s="4" t="n"/>
      <c r="C638" s="4" t="n"/>
      <c r="D638" s="4" t="n"/>
      <c r="E638" s="6" t="n"/>
      <c r="F638" s="4" t="n"/>
      <c r="G638" s="4" t="n"/>
      <c r="H638" s="4" t="n"/>
      <c r="I638" s="13">
        <f>IF($A638="","",IFERROR(INDEX(Floats,MATCH($B638,Branches,0)),0)+SUMIFS($E$3:$E638,$B$3:$B638,$B638,$C$3:$C638,'Settings'!$F$8)-SUMIFS($E$3:$E638,$B$3:$B638,$B638,$C$3:$C638,"&lt;&gt;"&amp;'Settings'!$F$8))</f>
        <v/>
      </c>
      <c r="J638" s="14">
        <f>IF($A638="","",DATE(YEAR($A638),MONTH($A638),1))</f>
        <v/>
      </c>
    </row>
    <row r="639">
      <c r="A639" s="12" t="n"/>
      <c r="B639" s="4" t="n"/>
      <c r="C639" s="4" t="n"/>
      <c r="D639" s="4" t="n"/>
      <c r="E639" s="6" t="n"/>
      <c r="F639" s="4" t="n"/>
      <c r="G639" s="4" t="n"/>
      <c r="H639" s="4" t="n"/>
      <c r="I639" s="13">
        <f>IF($A639="","",IFERROR(INDEX(Floats,MATCH($B639,Branches,0)),0)+SUMIFS($E$3:$E639,$B$3:$B639,$B639,$C$3:$C639,'Settings'!$F$8)-SUMIFS($E$3:$E639,$B$3:$B639,$B639,$C$3:$C639,"&lt;&gt;"&amp;'Settings'!$F$8))</f>
        <v/>
      </c>
      <c r="J639" s="14">
        <f>IF($A639="","",DATE(YEAR($A639),MONTH($A639),1))</f>
        <v/>
      </c>
    </row>
    <row r="640">
      <c r="A640" s="12" t="n"/>
      <c r="B640" s="4" t="n"/>
      <c r="C640" s="4" t="n"/>
      <c r="D640" s="4" t="n"/>
      <c r="E640" s="6" t="n"/>
      <c r="F640" s="4" t="n"/>
      <c r="G640" s="4" t="n"/>
      <c r="H640" s="4" t="n"/>
      <c r="I640" s="13">
        <f>IF($A640="","",IFERROR(INDEX(Floats,MATCH($B640,Branches,0)),0)+SUMIFS($E$3:$E640,$B$3:$B640,$B640,$C$3:$C640,'Settings'!$F$8)-SUMIFS($E$3:$E640,$B$3:$B640,$B640,$C$3:$C640,"&lt;&gt;"&amp;'Settings'!$F$8))</f>
        <v/>
      </c>
      <c r="J640" s="14">
        <f>IF($A640="","",DATE(YEAR($A640),MONTH($A640),1))</f>
        <v/>
      </c>
    </row>
    <row r="641">
      <c r="A641" s="12" t="n"/>
      <c r="B641" s="4" t="n"/>
      <c r="C641" s="4" t="n"/>
      <c r="D641" s="4" t="n"/>
      <c r="E641" s="6" t="n"/>
      <c r="F641" s="4" t="n"/>
      <c r="G641" s="4" t="n"/>
      <c r="H641" s="4" t="n"/>
      <c r="I641" s="13">
        <f>IF($A641="","",IFERROR(INDEX(Floats,MATCH($B641,Branches,0)),0)+SUMIFS($E$3:$E641,$B$3:$B641,$B641,$C$3:$C641,'Settings'!$F$8)-SUMIFS($E$3:$E641,$B$3:$B641,$B641,$C$3:$C641,"&lt;&gt;"&amp;'Settings'!$F$8))</f>
        <v/>
      </c>
      <c r="J641" s="14">
        <f>IF($A641="","",DATE(YEAR($A641),MONTH($A641),1))</f>
        <v/>
      </c>
    </row>
    <row r="642">
      <c r="A642" s="12" t="n"/>
      <c r="B642" s="4" t="n"/>
      <c r="C642" s="4" t="n"/>
      <c r="D642" s="4" t="n"/>
      <c r="E642" s="6" t="n"/>
      <c r="F642" s="4" t="n"/>
      <c r="G642" s="4" t="n"/>
      <c r="H642" s="4" t="n"/>
      <c r="I642" s="13">
        <f>IF($A642="","",IFERROR(INDEX(Floats,MATCH($B642,Branches,0)),0)+SUMIFS($E$3:$E642,$B$3:$B642,$B642,$C$3:$C642,'Settings'!$F$8)-SUMIFS($E$3:$E642,$B$3:$B642,$B642,$C$3:$C642,"&lt;&gt;"&amp;'Settings'!$F$8))</f>
        <v/>
      </c>
      <c r="J642" s="14">
        <f>IF($A642="","",DATE(YEAR($A642),MONTH($A642),1))</f>
        <v/>
      </c>
    </row>
    <row r="643">
      <c r="A643" s="12" t="n"/>
      <c r="B643" s="4" t="n"/>
      <c r="C643" s="4" t="n"/>
      <c r="D643" s="4" t="n"/>
      <c r="E643" s="6" t="n"/>
      <c r="F643" s="4" t="n"/>
      <c r="G643" s="4" t="n"/>
      <c r="H643" s="4" t="n"/>
      <c r="I643" s="13">
        <f>IF($A643="","",IFERROR(INDEX(Floats,MATCH($B643,Branches,0)),0)+SUMIFS($E$3:$E643,$B$3:$B643,$B643,$C$3:$C643,'Settings'!$F$8)-SUMIFS($E$3:$E643,$B$3:$B643,$B643,$C$3:$C643,"&lt;&gt;"&amp;'Settings'!$F$8))</f>
        <v/>
      </c>
      <c r="J643" s="14">
        <f>IF($A643="","",DATE(YEAR($A643),MONTH($A643),1))</f>
        <v/>
      </c>
    </row>
    <row r="644">
      <c r="A644" s="12" t="n"/>
      <c r="B644" s="4" t="n"/>
      <c r="C644" s="4" t="n"/>
      <c r="D644" s="4" t="n"/>
      <c r="E644" s="6" t="n"/>
      <c r="F644" s="4" t="n"/>
      <c r="G644" s="4" t="n"/>
      <c r="H644" s="4" t="n"/>
      <c r="I644" s="13">
        <f>IF($A644="","",IFERROR(INDEX(Floats,MATCH($B644,Branches,0)),0)+SUMIFS($E$3:$E644,$B$3:$B644,$B644,$C$3:$C644,'Settings'!$F$8)-SUMIFS($E$3:$E644,$B$3:$B644,$B644,$C$3:$C644,"&lt;&gt;"&amp;'Settings'!$F$8))</f>
        <v/>
      </c>
      <c r="J644" s="14">
        <f>IF($A644="","",DATE(YEAR($A644),MONTH($A644),1))</f>
        <v/>
      </c>
    </row>
    <row r="645">
      <c r="A645" s="12" t="n"/>
      <c r="B645" s="4" t="n"/>
      <c r="C645" s="4" t="n"/>
      <c r="D645" s="4" t="n"/>
      <c r="E645" s="6" t="n"/>
      <c r="F645" s="4" t="n"/>
      <c r="G645" s="4" t="n"/>
      <c r="H645" s="4" t="n"/>
      <c r="I645" s="13">
        <f>IF($A645="","",IFERROR(INDEX(Floats,MATCH($B645,Branches,0)),0)+SUMIFS($E$3:$E645,$B$3:$B645,$B645,$C$3:$C645,'Settings'!$F$8)-SUMIFS($E$3:$E645,$B$3:$B645,$B645,$C$3:$C645,"&lt;&gt;"&amp;'Settings'!$F$8))</f>
        <v/>
      </c>
      <c r="J645" s="14">
        <f>IF($A645="","",DATE(YEAR($A645),MONTH($A645),1))</f>
        <v/>
      </c>
    </row>
    <row r="646">
      <c r="A646" s="12" t="n"/>
      <c r="B646" s="4" t="n"/>
      <c r="C646" s="4" t="n"/>
      <c r="D646" s="4" t="n"/>
      <c r="E646" s="6" t="n"/>
      <c r="F646" s="4" t="n"/>
      <c r="G646" s="4" t="n"/>
      <c r="H646" s="4" t="n"/>
      <c r="I646" s="13">
        <f>IF($A646="","",IFERROR(INDEX(Floats,MATCH($B646,Branches,0)),0)+SUMIFS($E$3:$E646,$B$3:$B646,$B646,$C$3:$C646,'Settings'!$F$8)-SUMIFS($E$3:$E646,$B$3:$B646,$B646,$C$3:$C646,"&lt;&gt;"&amp;'Settings'!$F$8))</f>
        <v/>
      </c>
      <c r="J646" s="14">
        <f>IF($A646="","",DATE(YEAR($A646),MONTH($A646),1))</f>
        <v/>
      </c>
    </row>
    <row r="647">
      <c r="A647" s="12" t="n"/>
      <c r="B647" s="4" t="n"/>
      <c r="C647" s="4" t="n"/>
      <c r="D647" s="4" t="n"/>
      <c r="E647" s="6" t="n"/>
      <c r="F647" s="4" t="n"/>
      <c r="G647" s="4" t="n"/>
      <c r="H647" s="4" t="n"/>
      <c r="I647" s="13">
        <f>IF($A647="","",IFERROR(INDEX(Floats,MATCH($B647,Branches,0)),0)+SUMIFS($E$3:$E647,$B$3:$B647,$B647,$C$3:$C647,'Settings'!$F$8)-SUMIFS($E$3:$E647,$B$3:$B647,$B647,$C$3:$C647,"&lt;&gt;"&amp;'Settings'!$F$8))</f>
        <v/>
      </c>
      <c r="J647" s="14">
        <f>IF($A647="","",DATE(YEAR($A647),MONTH($A647),1))</f>
        <v/>
      </c>
    </row>
    <row r="648">
      <c r="A648" s="12" t="n"/>
      <c r="B648" s="4" t="n"/>
      <c r="C648" s="4" t="n"/>
      <c r="D648" s="4" t="n"/>
      <c r="E648" s="6" t="n"/>
      <c r="F648" s="4" t="n"/>
      <c r="G648" s="4" t="n"/>
      <c r="H648" s="4" t="n"/>
      <c r="I648" s="13">
        <f>IF($A648="","",IFERROR(INDEX(Floats,MATCH($B648,Branches,0)),0)+SUMIFS($E$3:$E648,$B$3:$B648,$B648,$C$3:$C648,'Settings'!$F$8)-SUMIFS($E$3:$E648,$B$3:$B648,$B648,$C$3:$C648,"&lt;&gt;"&amp;'Settings'!$F$8))</f>
        <v/>
      </c>
      <c r="J648" s="14">
        <f>IF($A648="","",DATE(YEAR($A648),MONTH($A648),1))</f>
        <v/>
      </c>
    </row>
    <row r="649">
      <c r="A649" s="12" t="n"/>
      <c r="B649" s="4" t="n"/>
      <c r="C649" s="4" t="n"/>
      <c r="D649" s="4" t="n"/>
      <c r="E649" s="6" t="n"/>
      <c r="F649" s="4" t="n"/>
      <c r="G649" s="4" t="n"/>
      <c r="H649" s="4" t="n"/>
      <c r="I649" s="13">
        <f>IF($A649="","",IFERROR(INDEX(Floats,MATCH($B649,Branches,0)),0)+SUMIFS($E$3:$E649,$B$3:$B649,$B649,$C$3:$C649,'Settings'!$F$8)-SUMIFS($E$3:$E649,$B$3:$B649,$B649,$C$3:$C649,"&lt;&gt;"&amp;'Settings'!$F$8))</f>
        <v/>
      </c>
      <c r="J649" s="14">
        <f>IF($A649="","",DATE(YEAR($A649),MONTH($A649),1))</f>
        <v/>
      </c>
    </row>
    <row r="650">
      <c r="A650" s="12" t="n"/>
      <c r="B650" s="4" t="n"/>
      <c r="C650" s="4" t="n"/>
      <c r="D650" s="4" t="n"/>
      <c r="E650" s="6" t="n"/>
      <c r="F650" s="4" t="n"/>
      <c r="G650" s="4" t="n"/>
      <c r="H650" s="4" t="n"/>
      <c r="I650" s="13">
        <f>IF($A650="","",IFERROR(INDEX(Floats,MATCH($B650,Branches,0)),0)+SUMIFS($E$3:$E650,$B$3:$B650,$B650,$C$3:$C650,'Settings'!$F$8)-SUMIFS($E$3:$E650,$B$3:$B650,$B650,$C$3:$C650,"&lt;&gt;"&amp;'Settings'!$F$8))</f>
        <v/>
      </c>
      <c r="J650" s="14">
        <f>IF($A650="","",DATE(YEAR($A650),MONTH($A650),1))</f>
        <v/>
      </c>
    </row>
    <row r="651">
      <c r="A651" s="12" t="n"/>
      <c r="B651" s="4" t="n"/>
      <c r="C651" s="4" t="n"/>
      <c r="D651" s="4" t="n"/>
      <c r="E651" s="6" t="n"/>
      <c r="F651" s="4" t="n"/>
      <c r="G651" s="4" t="n"/>
      <c r="H651" s="4" t="n"/>
      <c r="I651" s="13">
        <f>IF($A651="","",IFERROR(INDEX(Floats,MATCH($B651,Branches,0)),0)+SUMIFS($E$3:$E651,$B$3:$B651,$B651,$C$3:$C651,'Settings'!$F$8)-SUMIFS($E$3:$E651,$B$3:$B651,$B651,$C$3:$C651,"&lt;&gt;"&amp;'Settings'!$F$8))</f>
        <v/>
      </c>
      <c r="J651" s="14">
        <f>IF($A651="","",DATE(YEAR($A651),MONTH($A651),1))</f>
        <v/>
      </c>
    </row>
    <row r="652">
      <c r="A652" s="12" t="n"/>
      <c r="B652" s="4" t="n"/>
      <c r="C652" s="4" t="n"/>
      <c r="D652" s="4" t="n"/>
      <c r="E652" s="6" t="n"/>
      <c r="F652" s="4" t="n"/>
      <c r="G652" s="4" t="n"/>
      <c r="H652" s="4" t="n"/>
      <c r="I652" s="13">
        <f>IF($A652="","",IFERROR(INDEX(Floats,MATCH($B652,Branches,0)),0)+SUMIFS($E$3:$E652,$B$3:$B652,$B652,$C$3:$C652,'Settings'!$F$8)-SUMIFS($E$3:$E652,$B$3:$B652,$B652,$C$3:$C652,"&lt;&gt;"&amp;'Settings'!$F$8))</f>
        <v/>
      </c>
      <c r="J652" s="14">
        <f>IF($A652="","",DATE(YEAR($A652),MONTH($A652),1))</f>
        <v/>
      </c>
    </row>
    <row r="653">
      <c r="A653" s="12" t="n"/>
      <c r="B653" s="4" t="n"/>
      <c r="C653" s="4" t="n"/>
      <c r="D653" s="4" t="n"/>
      <c r="E653" s="6" t="n"/>
      <c r="F653" s="4" t="n"/>
      <c r="G653" s="4" t="n"/>
      <c r="H653" s="4" t="n"/>
      <c r="I653" s="13">
        <f>IF($A653="","",IFERROR(INDEX(Floats,MATCH($B653,Branches,0)),0)+SUMIFS($E$3:$E653,$B$3:$B653,$B653,$C$3:$C653,'Settings'!$F$8)-SUMIFS($E$3:$E653,$B$3:$B653,$B653,$C$3:$C653,"&lt;&gt;"&amp;'Settings'!$F$8))</f>
        <v/>
      </c>
      <c r="J653" s="14">
        <f>IF($A653="","",DATE(YEAR($A653),MONTH($A653),1))</f>
        <v/>
      </c>
    </row>
    <row r="654">
      <c r="A654" s="12" t="n"/>
      <c r="B654" s="4" t="n"/>
      <c r="C654" s="4" t="n"/>
      <c r="D654" s="4" t="n"/>
      <c r="E654" s="6" t="n"/>
      <c r="F654" s="4" t="n"/>
      <c r="G654" s="4" t="n"/>
      <c r="H654" s="4" t="n"/>
      <c r="I654" s="13">
        <f>IF($A654="","",IFERROR(INDEX(Floats,MATCH($B654,Branches,0)),0)+SUMIFS($E$3:$E654,$B$3:$B654,$B654,$C$3:$C654,'Settings'!$F$8)-SUMIFS($E$3:$E654,$B$3:$B654,$B654,$C$3:$C654,"&lt;&gt;"&amp;'Settings'!$F$8))</f>
        <v/>
      </c>
      <c r="J654" s="14">
        <f>IF($A654="","",DATE(YEAR($A654),MONTH($A654),1))</f>
        <v/>
      </c>
    </row>
    <row r="655">
      <c r="A655" s="12" t="n"/>
      <c r="B655" s="4" t="n"/>
      <c r="C655" s="4" t="n"/>
      <c r="D655" s="4" t="n"/>
      <c r="E655" s="6" t="n"/>
      <c r="F655" s="4" t="n"/>
      <c r="G655" s="4" t="n"/>
      <c r="H655" s="4" t="n"/>
      <c r="I655" s="13">
        <f>IF($A655="","",IFERROR(INDEX(Floats,MATCH($B655,Branches,0)),0)+SUMIFS($E$3:$E655,$B$3:$B655,$B655,$C$3:$C655,'Settings'!$F$8)-SUMIFS($E$3:$E655,$B$3:$B655,$B655,$C$3:$C655,"&lt;&gt;"&amp;'Settings'!$F$8))</f>
        <v/>
      </c>
      <c r="J655" s="14">
        <f>IF($A655="","",DATE(YEAR($A655),MONTH($A655),1))</f>
        <v/>
      </c>
    </row>
    <row r="656">
      <c r="A656" s="12" t="n"/>
      <c r="B656" s="4" t="n"/>
      <c r="C656" s="4" t="n"/>
      <c r="D656" s="4" t="n"/>
      <c r="E656" s="6" t="n"/>
      <c r="F656" s="4" t="n"/>
      <c r="G656" s="4" t="n"/>
      <c r="H656" s="4" t="n"/>
      <c r="I656" s="13">
        <f>IF($A656="","",IFERROR(INDEX(Floats,MATCH($B656,Branches,0)),0)+SUMIFS($E$3:$E656,$B$3:$B656,$B656,$C$3:$C656,'Settings'!$F$8)-SUMIFS($E$3:$E656,$B$3:$B656,$B656,$C$3:$C656,"&lt;&gt;"&amp;'Settings'!$F$8))</f>
        <v/>
      </c>
      <c r="J656" s="14">
        <f>IF($A656="","",DATE(YEAR($A656),MONTH($A656),1))</f>
        <v/>
      </c>
    </row>
    <row r="657">
      <c r="A657" s="12" t="n"/>
      <c r="B657" s="4" t="n"/>
      <c r="C657" s="4" t="n"/>
      <c r="D657" s="4" t="n"/>
      <c r="E657" s="6" t="n"/>
      <c r="F657" s="4" t="n"/>
      <c r="G657" s="4" t="n"/>
      <c r="H657" s="4" t="n"/>
      <c r="I657" s="13">
        <f>IF($A657="","",IFERROR(INDEX(Floats,MATCH($B657,Branches,0)),0)+SUMIFS($E$3:$E657,$B$3:$B657,$B657,$C$3:$C657,'Settings'!$F$8)-SUMIFS($E$3:$E657,$B$3:$B657,$B657,$C$3:$C657,"&lt;&gt;"&amp;'Settings'!$F$8))</f>
        <v/>
      </c>
      <c r="J657" s="14">
        <f>IF($A657="","",DATE(YEAR($A657),MONTH($A657),1))</f>
        <v/>
      </c>
    </row>
    <row r="658">
      <c r="A658" s="12" t="n"/>
      <c r="B658" s="4" t="n"/>
      <c r="C658" s="4" t="n"/>
      <c r="D658" s="4" t="n"/>
      <c r="E658" s="6" t="n"/>
      <c r="F658" s="4" t="n"/>
      <c r="G658" s="4" t="n"/>
      <c r="H658" s="4" t="n"/>
      <c r="I658" s="13">
        <f>IF($A658="","",IFERROR(INDEX(Floats,MATCH($B658,Branches,0)),0)+SUMIFS($E$3:$E658,$B$3:$B658,$B658,$C$3:$C658,'Settings'!$F$8)-SUMIFS($E$3:$E658,$B$3:$B658,$B658,$C$3:$C658,"&lt;&gt;"&amp;'Settings'!$F$8))</f>
        <v/>
      </c>
      <c r="J658" s="14">
        <f>IF($A658="","",DATE(YEAR($A658),MONTH($A658),1))</f>
        <v/>
      </c>
    </row>
    <row r="659">
      <c r="A659" s="12" t="n"/>
      <c r="B659" s="4" t="n"/>
      <c r="C659" s="4" t="n"/>
      <c r="D659" s="4" t="n"/>
      <c r="E659" s="6" t="n"/>
      <c r="F659" s="4" t="n"/>
      <c r="G659" s="4" t="n"/>
      <c r="H659" s="4" t="n"/>
      <c r="I659" s="13">
        <f>IF($A659="","",IFERROR(INDEX(Floats,MATCH($B659,Branches,0)),0)+SUMIFS($E$3:$E659,$B$3:$B659,$B659,$C$3:$C659,'Settings'!$F$8)-SUMIFS($E$3:$E659,$B$3:$B659,$B659,$C$3:$C659,"&lt;&gt;"&amp;'Settings'!$F$8))</f>
        <v/>
      </c>
      <c r="J659" s="14">
        <f>IF($A659="","",DATE(YEAR($A659),MONTH($A659),1))</f>
        <v/>
      </c>
    </row>
    <row r="660">
      <c r="A660" s="12" t="n"/>
      <c r="B660" s="4" t="n"/>
      <c r="C660" s="4" t="n"/>
      <c r="D660" s="4" t="n"/>
      <c r="E660" s="6" t="n"/>
      <c r="F660" s="4" t="n"/>
      <c r="G660" s="4" t="n"/>
      <c r="H660" s="4" t="n"/>
      <c r="I660" s="13">
        <f>IF($A660="","",IFERROR(INDEX(Floats,MATCH($B660,Branches,0)),0)+SUMIFS($E$3:$E660,$B$3:$B660,$B660,$C$3:$C660,'Settings'!$F$8)-SUMIFS($E$3:$E660,$B$3:$B660,$B660,$C$3:$C660,"&lt;&gt;"&amp;'Settings'!$F$8))</f>
        <v/>
      </c>
      <c r="J660" s="14">
        <f>IF($A660="","",DATE(YEAR($A660),MONTH($A660),1))</f>
        <v/>
      </c>
    </row>
    <row r="661">
      <c r="A661" s="12" t="n"/>
      <c r="B661" s="4" t="n"/>
      <c r="C661" s="4" t="n"/>
      <c r="D661" s="4" t="n"/>
      <c r="E661" s="6" t="n"/>
      <c r="F661" s="4" t="n"/>
      <c r="G661" s="4" t="n"/>
      <c r="H661" s="4" t="n"/>
      <c r="I661" s="13">
        <f>IF($A661="","",IFERROR(INDEX(Floats,MATCH($B661,Branches,0)),0)+SUMIFS($E$3:$E661,$B$3:$B661,$B661,$C$3:$C661,'Settings'!$F$8)-SUMIFS($E$3:$E661,$B$3:$B661,$B661,$C$3:$C661,"&lt;&gt;"&amp;'Settings'!$F$8))</f>
        <v/>
      </c>
      <c r="J661" s="14">
        <f>IF($A661="","",DATE(YEAR($A661),MONTH($A661),1))</f>
        <v/>
      </c>
    </row>
    <row r="662">
      <c r="A662" s="12" t="n"/>
      <c r="B662" s="4" t="n"/>
      <c r="C662" s="4" t="n"/>
      <c r="D662" s="4" t="n"/>
      <c r="E662" s="6" t="n"/>
      <c r="F662" s="4" t="n"/>
      <c r="G662" s="4" t="n"/>
      <c r="H662" s="4" t="n"/>
      <c r="I662" s="13">
        <f>IF($A662="","",IFERROR(INDEX(Floats,MATCH($B662,Branches,0)),0)+SUMIFS($E$3:$E662,$B$3:$B662,$B662,$C$3:$C662,'Settings'!$F$8)-SUMIFS($E$3:$E662,$B$3:$B662,$B662,$C$3:$C662,"&lt;&gt;"&amp;'Settings'!$F$8))</f>
        <v/>
      </c>
      <c r="J662" s="14">
        <f>IF($A662="","",DATE(YEAR($A662),MONTH($A662),1))</f>
        <v/>
      </c>
    </row>
    <row r="663">
      <c r="A663" s="12" t="n"/>
      <c r="B663" s="4" t="n"/>
      <c r="C663" s="4" t="n"/>
      <c r="D663" s="4" t="n"/>
      <c r="E663" s="6" t="n"/>
      <c r="F663" s="4" t="n"/>
      <c r="G663" s="4" t="n"/>
      <c r="H663" s="4" t="n"/>
      <c r="I663" s="13">
        <f>IF($A663="","",IFERROR(INDEX(Floats,MATCH($B663,Branches,0)),0)+SUMIFS($E$3:$E663,$B$3:$B663,$B663,$C$3:$C663,'Settings'!$F$8)-SUMIFS($E$3:$E663,$B$3:$B663,$B663,$C$3:$C663,"&lt;&gt;"&amp;'Settings'!$F$8))</f>
        <v/>
      </c>
      <c r="J663" s="14">
        <f>IF($A663="","",DATE(YEAR($A663),MONTH($A663),1))</f>
        <v/>
      </c>
    </row>
    <row r="664">
      <c r="A664" s="12" t="n"/>
      <c r="B664" s="4" t="n"/>
      <c r="C664" s="4" t="n"/>
      <c r="D664" s="4" t="n"/>
      <c r="E664" s="6" t="n"/>
      <c r="F664" s="4" t="n"/>
      <c r="G664" s="4" t="n"/>
      <c r="H664" s="4" t="n"/>
      <c r="I664" s="13">
        <f>IF($A664="","",IFERROR(INDEX(Floats,MATCH($B664,Branches,0)),0)+SUMIFS($E$3:$E664,$B$3:$B664,$B664,$C$3:$C664,'Settings'!$F$8)-SUMIFS($E$3:$E664,$B$3:$B664,$B664,$C$3:$C664,"&lt;&gt;"&amp;'Settings'!$F$8))</f>
        <v/>
      </c>
      <c r="J664" s="14">
        <f>IF($A664="","",DATE(YEAR($A664),MONTH($A664),1))</f>
        <v/>
      </c>
    </row>
    <row r="665">
      <c r="A665" s="12" t="n"/>
      <c r="B665" s="4" t="n"/>
      <c r="C665" s="4" t="n"/>
      <c r="D665" s="4" t="n"/>
      <c r="E665" s="6" t="n"/>
      <c r="F665" s="4" t="n"/>
      <c r="G665" s="4" t="n"/>
      <c r="H665" s="4" t="n"/>
      <c r="I665" s="13">
        <f>IF($A665="","",IFERROR(INDEX(Floats,MATCH($B665,Branches,0)),0)+SUMIFS($E$3:$E665,$B$3:$B665,$B665,$C$3:$C665,'Settings'!$F$8)-SUMIFS($E$3:$E665,$B$3:$B665,$B665,$C$3:$C665,"&lt;&gt;"&amp;'Settings'!$F$8))</f>
        <v/>
      </c>
      <c r="J665" s="14">
        <f>IF($A665="","",DATE(YEAR($A665),MONTH($A665),1))</f>
        <v/>
      </c>
    </row>
    <row r="666">
      <c r="A666" s="12" t="n"/>
      <c r="B666" s="4" t="n"/>
      <c r="C666" s="4" t="n"/>
      <c r="D666" s="4" t="n"/>
      <c r="E666" s="6" t="n"/>
      <c r="F666" s="4" t="n"/>
      <c r="G666" s="4" t="n"/>
      <c r="H666" s="4" t="n"/>
      <c r="I666" s="13">
        <f>IF($A666="","",IFERROR(INDEX(Floats,MATCH($B666,Branches,0)),0)+SUMIFS($E$3:$E666,$B$3:$B666,$B666,$C$3:$C666,'Settings'!$F$8)-SUMIFS($E$3:$E666,$B$3:$B666,$B666,$C$3:$C666,"&lt;&gt;"&amp;'Settings'!$F$8))</f>
        <v/>
      </c>
      <c r="J666" s="14">
        <f>IF($A666="","",DATE(YEAR($A666),MONTH($A666),1))</f>
        <v/>
      </c>
    </row>
    <row r="667">
      <c r="A667" s="12" t="n"/>
      <c r="B667" s="4" t="n"/>
      <c r="C667" s="4" t="n"/>
      <c r="D667" s="4" t="n"/>
      <c r="E667" s="6" t="n"/>
      <c r="F667" s="4" t="n"/>
      <c r="G667" s="4" t="n"/>
      <c r="H667" s="4" t="n"/>
      <c r="I667" s="13">
        <f>IF($A667="","",IFERROR(INDEX(Floats,MATCH($B667,Branches,0)),0)+SUMIFS($E$3:$E667,$B$3:$B667,$B667,$C$3:$C667,'Settings'!$F$8)-SUMIFS($E$3:$E667,$B$3:$B667,$B667,$C$3:$C667,"&lt;&gt;"&amp;'Settings'!$F$8))</f>
        <v/>
      </c>
      <c r="J667" s="14">
        <f>IF($A667="","",DATE(YEAR($A667),MONTH($A667),1))</f>
        <v/>
      </c>
    </row>
    <row r="668">
      <c r="A668" s="12" t="n"/>
      <c r="B668" s="4" t="n"/>
      <c r="C668" s="4" t="n"/>
      <c r="D668" s="4" t="n"/>
      <c r="E668" s="6" t="n"/>
      <c r="F668" s="4" t="n"/>
      <c r="G668" s="4" t="n"/>
      <c r="H668" s="4" t="n"/>
      <c r="I668" s="13">
        <f>IF($A668="","",IFERROR(INDEX(Floats,MATCH($B668,Branches,0)),0)+SUMIFS($E$3:$E668,$B$3:$B668,$B668,$C$3:$C668,'Settings'!$F$8)-SUMIFS($E$3:$E668,$B$3:$B668,$B668,$C$3:$C668,"&lt;&gt;"&amp;'Settings'!$F$8))</f>
        <v/>
      </c>
      <c r="J668" s="14">
        <f>IF($A668="","",DATE(YEAR($A668),MONTH($A668),1))</f>
        <v/>
      </c>
    </row>
    <row r="669">
      <c r="A669" s="12" t="n"/>
      <c r="B669" s="4" t="n"/>
      <c r="C669" s="4" t="n"/>
      <c r="D669" s="4" t="n"/>
      <c r="E669" s="6" t="n"/>
      <c r="F669" s="4" t="n"/>
      <c r="G669" s="4" t="n"/>
      <c r="H669" s="4" t="n"/>
      <c r="I669" s="13">
        <f>IF($A669="","",IFERROR(INDEX(Floats,MATCH($B669,Branches,0)),0)+SUMIFS($E$3:$E669,$B$3:$B669,$B669,$C$3:$C669,'Settings'!$F$8)-SUMIFS($E$3:$E669,$B$3:$B669,$B669,$C$3:$C669,"&lt;&gt;"&amp;'Settings'!$F$8))</f>
        <v/>
      </c>
      <c r="J669" s="14">
        <f>IF($A669="","",DATE(YEAR($A669),MONTH($A669),1))</f>
        <v/>
      </c>
    </row>
    <row r="670">
      <c r="A670" s="12" t="n"/>
      <c r="B670" s="4" t="n"/>
      <c r="C670" s="4" t="n"/>
      <c r="D670" s="4" t="n"/>
      <c r="E670" s="6" t="n"/>
      <c r="F670" s="4" t="n"/>
      <c r="G670" s="4" t="n"/>
      <c r="H670" s="4" t="n"/>
      <c r="I670" s="13">
        <f>IF($A670="","",IFERROR(INDEX(Floats,MATCH($B670,Branches,0)),0)+SUMIFS($E$3:$E670,$B$3:$B670,$B670,$C$3:$C670,'Settings'!$F$8)-SUMIFS($E$3:$E670,$B$3:$B670,$B670,$C$3:$C670,"&lt;&gt;"&amp;'Settings'!$F$8))</f>
        <v/>
      </c>
      <c r="J670" s="14">
        <f>IF($A670="","",DATE(YEAR($A670),MONTH($A670),1))</f>
        <v/>
      </c>
    </row>
    <row r="671">
      <c r="A671" s="12" t="n"/>
      <c r="B671" s="4" t="n"/>
      <c r="C671" s="4" t="n"/>
      <c r="D671" s="4" t="n"/>
      <c r="E671" s="6" t="n"/>
      <c r="F671" s="4" t="n"/>
      <c r="G671" s="4" t="n"/>
      <c r="H671" s="4" t="n"/>
      <c r="I671" s="13">
        <f>IF($A671="","",IFERROR(INDEX(Floats,MATCH($B671,Branches,0)),0)+SUMIFS($E$3:$E671,$B$3:$B671,$B671,$C$3:$C671,'Settings'!$F$8)-SUMIFS($E$3:$E671,$B$3:$B671,$B671,$C$3:$C671,"&lt;&gt;"&amp;'Settings'!$F$8))</f>
        <v/>
      </c>
      <c r="J671" s="14">
        <f>IF($A671="","",DATE(YEAR($A671),MONTH($A671),1))</f>
        <v/>
      </c>
    </row>
    <row r="672">
      <c r="A672" s="12" t="n"/>
      <c r="B672" s="4" t="n"/>
      <c r="C672" s="4" t="n"/>
      <c r="D672" s="4" t="n"/>
      <c r="E672" s="6" t="n"/>
      <c r="F672" s="4" t="n"/>
      <c r="G672" s="4" t="n"/>
      <c r="H672" s="4" t="n"/>
      <c r="I672" s="13">
        <f>IF($A672="","",IFERROR(INDEX(Floats,MATCH($B672,Branches,0)),0)+SUMIFS($E$3:$E672,$B$3:$B672,$B672,$C$3:$C672,'Settings'!$F$8)-SUMIFS($E$3:$E672,$B$3:$B672,$B672,$C$3:$C672,"&lt;&gt;"&amp;'Settings'!$F$8))</f>
        <v/>
      </c>
      <c r="J672" s="14">
        <f>IF($A672="","",DATE(YEAR($A672),MONTH($A672),1))</f>
        <v/>
      </c>
    </row>
    <row r="673">
      <c r="A673" s="12" t="n"/>
      <c r="B673" s="4" t="n"/>
      <c r="C673" s="4" t="n"/>
      <c r="D673" s="4" t="n"/>
      <c r="E673" s="6" t="n"/>
      <c r="F673" s="4" t="n"/>
      <c r="G673" s="4" t="n"/>
      <c r="H673" s="4" t="n"/>
      <c r="I673" s="13">
        <f>IF($A673="","",IFERROR(INDEX(Floats,MATCH($B673,Branches,0)),0)+SUMIFS($E$3:$E673,$B$3:$B673,$B673,$C$3:$C673,'Settings'!$F$8)-SUMIFS($E$3:$E673,$B$3:$B673,$B673,$C$3:$C673,"&lt;&gt;"&amp;'Settings'!$F$8))</f>
        <v/>
      </c>
      <c r="J673" s="14">
        <f>IF($A673="","",DATE(YEAR($A673),MONTH($A673),1))</f>
        <v/>
      </c>
    </row>
    <row r="674">
      <c r="A674" s="12" t="n"/>
      <c r="B674" s="4" t="n"/>
      <c r="C674" s="4" t="n"/>
      <c r="D674" s="4" t="n"/>
      <c r="E674" s="6" t="n"/>
      <c r="F674" s="4" t="n"/>
      <c r="G674" s="4" t="n"/>
      <c r="H674" s="4" t="n"/>
      <c r="I674" s="13">
        <f>IF($A674="","",IFERROR(INDEX(Floats,MATCH($B674,Branches,0)),0)+SUMIFS($E$3:$E674,$B$3:$B674,$B674,$C$3:$C674,'Settings'!$F$8)-SUMIFS($E$3:$E674,$B$3:$B674,$B674,$C$3:$C674,"&lt;&gt;"&amp;'Settings'!$F$8))</f>
        <v/>
      </c>
      <c r="J674" s="14">
        <f>IF($A674="","",DATE(YEAR($A674),MONTH($A674),1))</f>
        <v/>
      </c>
    </row>
    <row r="675">
      <c r="A675" s="12" t="n"/>
      <c r="B675" s="4" t="n"/>
      <c r="C675" s="4" t="n"/>
      <c r="D675" s="4" t="n"/>
      <c r="E675" s="6" t="n"/>
      <c r="F675" s="4" t="n"/>
      <c r="G675" s="4" t="n"/>
      <c r="H675" s="4" t="n"/>
      <c r="I675" s="13">
        <f>IF($A675="","",IFERROR(INDEX(Floats,MATCH($B675,Branches,0)),0)+SUMIFS($E$3:$E675,$B$3:$B675,$B675,$C$3:$C675,'Settings'!$F$8)-SUMIFS($E$3:$E675,$B$3:$B675,$B675,$C$3:$C675,"&lt;&gt;"&amp;'Settings'!$F$8))</f>
        <v/>
      </c>
      <c r="J675" s="14">
        <f>IF($A675="","",DATE(YEAR($A675),MONTH($A675),1))</f>
        <v/>
      </c>
    </row>
    <row r="676">
      <c r="A676" s="12" t="n"/>
      <c r="B676" s="4" t="n"/>
      <c r="C676" s="4" t="n"/>
      <c r="D676" s="4" t="n"/>
      <c r="E676" s="6" t="n"/>
      <c r="F676" s="4" t="n"/>
      <c r="G676" s="4" t="n"/>
      <c r="H676" s="4" t="n"/>
      <c r="I676" s="13">
        <f>IF($A676="","",IFERROR(INDEX(Floats,MATCH($B676,Branches,0)),0)+SUMIFS($E$3:$E676,$B$3:$B676,$B676,$C$3:$C676,'Settings'!$F$8)-SUMIFS($E$3:$E676,$B$3:$B676,$B676,$C$3:$C676,"&lt;&gt;"&amp;'Settings'!$F$8))</f>
        <v/>
      </c>
      <c r="J676" s="14">
        <f>IF($A676="","",DATE(YEAR($A676),MONTH($A676),1))</f>
        <v/>
      </c>
    </row>
    <row r="677">
      <c r="A677" s="12" t="n"/>
      <c r="B677" s="4" t="n"/>
      <c r="C677" s="4" t="n"/>
      <c r="D677" s="4" t="n"/>
      <c r="E677" s="6" t="n"/>
      <c r="F677" s="4" t="n"/>
      <c r="G677" s="4" t="n"/>
      <c r="H677" s="4" t="n"/>
      <c r="I677" s="13">
        <f>IF($A677="","",IFERROR(INDEX(Floats,MATCH($B677,Branches,0)),0)+SUMIFS($E$3:$E677,$B$3:$B677,$B677,$C$3:$C677,'Settings'!$F$8)-SUMIFS($E$3:$E677,$B$3:$B677,$B677,$C$3:$C677,"&lt;&gt;"&amp;'Settings'!$F$8))</f>
        <v/>
      </c>
      <c r="J677" s="14">
        <f>IF($A677="","",DATE(YEAR($A677),MONTH($A677),1))</f>
        <v/>
      </c>
    </row>
    <row r="678">
      <c r="A678" s="12" t="n"/>
      <c r="B678" s="4" t="n"/>
      <c r="C678" s="4" t="n"/>
      <c r="D678" s="4" t="n"/>
      <c r="E678" s="6" t="n"/>
      <c r="F678" s="4" t="n"/>
      <c r="G678" s="4" t="n"/>
      <c r="H678" s="4" t="n"/>
      <c r="I678" s="13">
        <f>IF($A678="","",IFERROR(INDEX(Floats,MATCH($B678,Branches,0)),0)+SUMIFS($E$3:$E678,$B$3:$B678,$B678,$C$3:$C678,'Settings'!$F$8)-SUMIFS($E$3:$E678,$B$3:$B678,$B678,$C$3:$C678,"&lt;&gt;"&amp;'Settings'!$F$8))</f>
        <v/>
      </c>
      <c r="J678" s="14">
        <f>IF($A678="","",DATE(YEAR($A678),MONTH($A678),1))</f>
        <v/>
      </c>
    </row>
    <row r="679">
      <c r="A679" s="12" t="n"/>
      <c r="B679" s="4" t="n"/>
      <c r="C679" s="4" t="n"/>
      <c r="D679" s="4" t="n"/>
      <c r="E679" s="6" t="n"/>
      <c r="F679" s="4" t="n"/>
      <c r="G679" s="4" t="n"/>
      <c r="H679" s="4" t="n"/>
      <c r="I679" s="13">
        <f>IF($A679="","",IFERROR(INDEX(Floats,MATCH($B679,Branches,0)),0)+SUMIFS($E$3:$E679,$B$3:$B679,$B679,$C$3:$C679,'Settings'!$F$8)-SUMIFS($E$3:$E679,$B$3:$B679,$B679,$C$3:$C679,"&lt;&gt;"&amp;'Settings'!$F$8))</f>
        <v/>
      </c>
      <c r="J679" s="14">
        <f>IF($A679="","",DATE(YEAR($A679),MONTH($A679),1))</f>
        <v/>
      </c>
    </row>
    <row r="680">
      <c r="A680" s="12" t="n"/>
      <c r="B680" s="4" t="n"/>
      <c r="C680" s="4" t="n"/>
      <c r="D680" s="4" t="n"/>
      <c r="E680" s="6" t="n"/>
      <c r="F680" s="4" t="n"/>
      <c r="G680" s="4" t="n"/>
      <c r="H680" s="4" t="n"/>
      <c r="I680" s="13">
        <f>IF($A680="","",IFERROR(INDEX(Floats,MATCH($B680,Branches,0)),0)+SUMIFS($E$3:$E680,$B$3:$B680,$B680,$C$3:$C680,'Settings'!$F$8)-SUMIFS($E$3:$E680,$B$3:$B680,$B680,$C$3:$C680,"&lt;&gt;"&amp;'Settings'!$F$8))</f>
        <v/>
      </c>
      <c r="J680" s="14">
        <f>IF($A680="","",DATE(YEAR($A680),MONTH($A680),1))</f>
        <v/>
      </c>
    </row>
    <row r="681">
      <c r="A681" s="12" t="n"/>
      <c r="B681" s="4" t="n"/>
      <c r="C681" s="4" t="n"/>
      <c r="D681" s="4" t="n"/>
      <c r="E681" s="6" t="n"/>
      <c r="F681" s="4" t="n"/>
      <c r="G681" s="4" t="n"/>
      <c r="H681" s="4" t="n"/>
      <c r="I681" s="13">
        <f>IF($A681="","",IFERROR(INDEX(Floats,MATCH($B681,Branches,0)),0)+SUMIFS($E$3:$E681,$B$3:$B681,$B681,$C$3:$C681,'Settings'!$F$8)-SUMIFS($E$3:$E681,$B$3:$B681,$B681,$C$3:$C681,"&lt;&gt;"&amp;'Settings'!$F$8))</f>
        <v/>
      </c>
      <c r="J681" s="14">
        <f>IF($A681="","",DATE(YEAR($A681),MONTH($A681),1))</f>
        <v/>
      </c>
    </row>
    <row r="682">
      <c r="A682" s="12" t="n"/>
      <c r="B682" s="4" t="n"/>
      <c r="C682" s="4" t="n"/>
      <c r="D682" s="4" t="n"/>
      <c r="E682" s="6" t="n"/>
      <c r="F682" s="4" t="n"/>
      <c r="G682" s="4" t="n"/>
      <c r="H682" s="4" t="n"/>
      <c r="I682" s="13">
        <f>IF($A682="","",IFERROR(INDEX(Floats,MATCH($B682,Branches,0)),0)+SUMIFS($E$3:$E682,$B$3:$B682,$B682,$C$3:$C682,'Settings'!$F$8)-SUMIFS($E$3:$E682,$B$3:$B682,$B682,$C$3:$C682,"&lt;&gt;"&amp;'Settings'!$F$8))</f>
        <v/>
      </c>
      <c r="J682" s="14">
        <f>IF($A682="","",DATE(YEAR($A682),MONTH($A682),1))</f>
        <v/>
      </c>
    </row>
    <row r="683">
      <c r="A683" s="12" t="n"/>
      <c r="B683" s="4" t="n"/>
      <c r="C683" s="4" t="n"/>
      <c r="D683" s="4" t="n"/>
      <c r="E683" s="6" t="n"/>
      <c r="F683" s="4" t="n"/>
      <c r="G683" s="4" t="n"/>
      <c r="H683" s="4" t="n"/>
      <c r="I683" s="13">
        <f>IF($A683="","",IFERROR(INDEX(Floats,MATCH($B683,Branches,0)),0)+SUMIFS($E$3:$E683,$B$3:$B683,$B683,$C$3:$C683,'Settings'!$F$8)-SUMIFS($E$3:$E683,$B$3:$B683,$B683,$C$3:$C683,"&lt;&gt;"&amp;'Settings'!$F$8))</f>
        <v/>
      </c>
      <c r="J683" s="14">
        <f>IF($A683="","",DATE(YEAR($A683),MONTH($A683),1))</f>
        <v/>
      </c>
    </row>
    <row r="684">
      <c r="A684" s="12" t="n"/>
      <c r="B684" s="4" t="n"/>
      <c r="C684" s="4" t="n"/>
      <c r="D684" s="4" t="n"/>
      <c r="E684" s="6" t="n"/>
      <c r="F684" s="4" t="n"/>
      <c r="G684" s="4" t="n"/>
      <c r="H684" s="4" t="n"/>
      <c r="I684" s="13">
        <f>IF($A684="","",IFERROR(INDEX(Floats,MATCH($B684,Branches,0)),0)+SUMIFS($E$3:$E684,$B$3:$B684,$B684,$C$3:$C684,'Settings'!$F$8)-SUMIFS($E$3:$E684,$B$3:$B684,$B684,$C$3:$C684,"&lt;&gt;"&amp;'Settings'!$F$8))</f>
        <v/>
      </c>
      <c r="J684" s="14">
        <f>IF($A684="","",DATE(YEAR($A684),MONTH($A684),1))</f>
        <v/>
      </c>
    </row>
    <row r="685">
      <c r="A685" s="12" t="n"/>
      <c r="B685" s="4" t="n"/>
      <c r="C685" s="4" t="n"/>
      <c r="D685" s="4" t="n"/>
      <c r="E685" s="6" t="n"/>
      <c r="F685" s="4" t="n"/>
      <c r="G685" s="4" t="n"/>
      <c r="H685" s="4" t="n"/>
      <c r="I685" s="13">
        <f>IF($A685="","",IFERROR(INDEX(Floats,MATCH($B685,Branches,0)),0)+SUMIFS($E$3:$E685,$B$3:$B685,$B685,$C$3:$C685,'Settings'!$F$8)-SUMIFS($E$3:$E685,$B$3:$B685,$B685,$C$3:$C685,"&lt;&gt;"&amp;'Settings'!$F$8))</f>
        <v/>
      </c>
      <c r="J685" s="14">
        <f>IF($A685="","",DATE(YEAR($A685),MONTH($A685),1))</f>
        <v/>
      </c>
    </row>
    <row r="686">
      <c r="A686" s="12" t="n"/>
      <c r="B686" s="4" t="n"/>
      <c r="C686" s="4" t="n"/>
      <c r="D686" s="4" t="n"/>
      <c r="E686" s="6" t="n"/>
      <c r="F686" s="4" t="n"/>
      <c r="G686" s="4" t="n"/>
      <c r="H686" s="4" t="n"/>
      <c r="I686" s="13">
        <f>IF($A686="","",IFERROR(INDEX(Floats,MATCH($B686,Branches,0)),0)+SUMIFS($E$3:$E686,$B$3:$B686,$B686,$C$3:$C686,'Settings'!$F$8)-SUMIFS($E$3:$E686,$B$3:$B686,$B686,$C$3:$C686,"&lt;&gt;"&amp;'Settings'!$F$8))</f>
        <v/>
      </c>
      <c r="J686" s="14">
        <f>IF($A686="","",DATE(YEAR($A686),MONTH($A686),1))</f>
        <v/>
      </c>
    </row>
    <row r="687">
      <c r="A687" s="12" t="n"/>
      <c r="B687" s="4" t="n"/>
      <c r="C687" s="4" t="n"/>
      <c r="D687" s="4" t="n"/>
      <c r="E687" s="6" t="n"/>
      <c r="F687" s="4" t="n"/>
      <c r="G687" s="4" t="n"/>
      <c r="H687" s="4" t="n"/>
      <c r="I687" s="13">
        <f>IF($A687="","",IFERROR(INDEX(Floats,MATCH($B687,Branches,0)),0)+SUMIFS($E$3:$E687,$B$3:$B687,$B687,$C$3:$C687,'Settings'!$F$8)-SUMIFS($E$3:$E687,$B$3:$B687,$B687,$C$3:$C687,"&lt;&gt;"&amp;'Settings'!$F$8))</f>
        <v/>
      </c>
      <c r="J687" s="14">
        <f>IF($A687="","",DATE(YEAR($A687),MONTH($A687),1))</f>
        <v/>
      </c>
    </row>
    <row r="688">
      <c r="A688" s="12" t="n"/>
      <c r="B688" s="4" t="n"/>
      <c r="C688" s="4" t="n"/>
      <c r="D688" s="4" t="n"/>
      <c r="E688" s="6" t="n"/>
      <c r="F688" s="4" t="n"/>
      <c r="G688" s="4" t="n"/>
      <c r="H688" s="4" t="n"/>
      <c r="I688" s="13">
        <f>IF($A688="","",IFERROR(INDEX(Floats,MATCH($B688,Branches,0)),0)+SUMIFS($E$3:$E688,$B$3:$B688,$B688,$C$3:$C688,'Settings'!$F$8)-SUMIFS($E$3:$E688,$B$3:$B688,$B688,$C$3:$C688,"&lt;&gt;"&amp;'Settings'!$F$8))</f>
        <v/>
      </c>
      <c r="J688" s="14">
        <f>IF($A688="","",DATE(YEAR($A688),MONTH($A688),1))</f>
        <v/>
      </c>
    </row>
    <row r="689">
      <c r="A689" s="12" t="n"/>
      <c r="B689" s="4" t="n"/>
      <c r="C689" s="4" t="n"/>
      <c r="D689" s="4" t="n"/>
      <c r="E689" s="6" t="n"/>
      <c r="F689" s="4" t="n"/>
      <c r="G689" s="4" t="n"/>
      <c r="H689" s="4" t="n"/>
      <c r="I689" s="13">
        <f>IF($A689="","",IFERROR(INDEX(Floats,MATCH($B689,Branches,0)),0)+SUMIFS($E$3:$E689,$B$3:$B689,$B689,$C$3:$C689,'Settings'!$F$8)-SUMIFS($E$3:$E689,$B$3:$B689,$B689,$C$3:$C689,"&lt;&gt;"&amp;'Settings'!$F$8))</f>
        <v/>
      </c>
      <c r="J689" s="14">
        <f>IF($A689="","",DATE(YEAR($A689),MONTH($A689),1))</f>
        <v/>
      </c>
    </row>
    <row r="690">
      <c r="A690" s="12" t="n"/>
      <c r="B690" s="4" t="n"/>
      <c r="C690" s="4" t="n"/>
      <c r="D690" s="4" t="n"/>
      <c r="E690" s="6" t="n"/>
      <c r="F690" s="4" t="n"/>
      <c r="G690" s="4" t="n"/>
      <c r="H690" s="4" t="n"/>
      <c r="I690" s="13">
        <f>IF($A690="","",IFERROR(INDEX(Floats,MATCH($B690,Branches,0)),0)+SUMIFS($E$3:$E690,$B$3:$B690,$B690,$C$3:$C690,'Settings'!$F$8)-SUMIFS($E$3:$E690,$B$3:$B690,$B690,$C$3:$C690,"&lt;&gt;"&amp;'Settings'!$F$8))</f>
        <v/>
      </c>
      <c r="J690" s="14">
        <f>IF($A690="","",DATE(YEAR($A690),MONTH($A690),1))</f>
        <v/>
      </c>
    </row>
    <row r="691">
      <c r="A691" s="12" t="n"/>
      <c r="B691" s="4" t="n"/>
      <c r="C691" s="4" t="n"/>
      <c r="D691" s="4" t="n"/>
      <c r="E691" s="6" t="n"/>
      <c r="F691" s="4" t="n"/>
      <c r="G691" s="4" t="n"/>
      <c r="H691" s="4" t="n"/>
      <c r="I691" s="13">
        <f>IF($A691="","",IFERROR(INDEX(Floats,MATCH($B691,Branches,0)),0)+SUMIFS($E$3:$E691,$B$3:$B691,$B691,$C$3:$C691,'Settings'!$F$8)-SUMIFS($E$3:$E691,$B$3:$B691,$B691,$C$3:$C691,"&lt;&gt;"&amp;'Settings'!$F$8))</f>
        <v/>
      </c>
      <c r="J691" s="14">
        <f>IF($A691="","",DATE(YEAR($A691),MONTH($A691),1))</f>
        <v/>
      </c>
    </row>
    <row r="692">
      <c r="A692" s="12" t="n"/>
      <c r="B692" s="4" t="n"/>
      <c r="C692" s="4" t="n"/>
      <c r="D692" s="4" t="n"/>
      <c r="E692" s="6" t="n"/>
      <c r="F692" s="4" t="n"/>
      <c r="G692" s="4" t="n"/>
      <c r="H692" s="4" t="n"/>
      <c r="I692" s="13">
        <f>IF($A692="","",IFERROR(INDEX(Floats,MATCH($B692,Branches,0)),0)+SUMIFS($E$3:$E692,$B$3:$B692,$B692,$C$3:$C692,'Settings'!$F$8)-SUMIFS($E$3:$E692,$B$3:$B692,$B692,$C$3:$C692,"&lt;&gt;"&amp;'Settings'!$F$8))</f>
        <v/>
      </c>
      <c r="J692" s="14">
        <f>IF($A692="","",DATE(YEAR($A692),MONTH($A692),1))</f>
        <v/>
      </c>
    </row>
    <row r="693">
      <c r="A693" s="12" t="n"/>
      <c r="B693" s="4" t="n"/>
      <c r="C693" s="4" t="n"/>
      <c r="D693" s="4" t="n"/>
      <c r="E693" s="6" t="n"/>
      <c r="F693" s="4" t="n"/>
      <c r="G693" s="4" t="n"/>
      <c r="H693" s="4" t="n"/>
      <c r="I693" s="13">
        <f>IF($A693="","",IFERROR(INDEX(Floats,MATCH($B693,Branches,0)),0)+SUMIFS($E$3:$E693,$B$3:$B693,$B693,$C$3:$C693,'Settings'!$F$8)-SUMIFS($E$3:$E693,$B$3:$B693,$B693,$C$3:$C693,"&lt;&gt;"&amp;'Settings'!$F$8))</f>
        <v/>
      </c>
      <c r="J693" s="14">
        <f>IF($A693="","",DATE(YEAR($A693),MONTH($A693),1))</f>
        <v/>
      </c>
    </row>
    <row r="694">
      <c r="A694" s="12" t="n"/>
      <c r="B694" s="4" t="n"/>
      <c r="C694" s="4" t="n"/>
      <c r="D694" s="4" t="n"/>
      <c r="E694" s="6" t="n"/>
      <c r="F694" s="4" t="n"/>
      <c r="G694" s="4" t="n"/>
      <c r="H694" s="4" t="n"/>
      <c r="I694" s="13">
        <f>IF($A694="","",IFERROR(INDEX(Floats,MATCH($B694,Branches,0)),0)+SUMIFS($E$3:$E694,$B$3:$B694,$B694,$C$3:$C694,'Settings'!$F$8)-SUMIFS($E$3:$E694,$B$3:$B694,$B694,$C$3:$C694,"&lt;&gt;"&amp;'Settings'!$F$8))</f>
        <v/>
      </c>
      <c r="J694" s="14">
        <f>IF($A694="","",DATE(YEAR($A694),MONTH($A694),1))</f>
        <v/>
      </c>
    </row>
    <row r="695">
      <c r="A695" s="12" t="n"/>
      <c r="B695" s="4" t="n"/>
      <c r="C695" s="4" t="n"/>
      <c r="D695" s="4" t="n"/>
      <c r="E695" s="6" t="n"/>
      <c r="F695" s="4" t="n"/>
      <c r="G695" s="4" t="n"/>
      <c r="H695" s="4" t="n"/>
      <c r="I695" s="13">
        <f>IF($A695="","",IFERROR(INDEX(Floats,MATCH($B695,Branches,0)),0)+SUMIFS($E$3:$E695,$B$3:$B695,$B695,$C$3:$C695,'Settings'!$F$8)-SUMIFS($E$3:$E695,$B$3:$B695,$B695,$C$3:$C695,"&lt;&gt;"&amp;'Settings'!$F$8))</f>
        <v/>
      </c>
      <c r="J695" s="14">
        <f>IF($A695="","",DATE(YEAR($A695),MONTH($A695),1))</f>
        <v/>
      </c>
    </row>
    <row r="696">
      <c r="A696" s="12" t="n"/>
      <c r="B696" s="4" t="n"/>
      <c r="C696" s="4" t="n"/>
      <c r="D696" s="4" t="n"/>
      <c r="E696" s="6" t="n"/>
      <c r="F696" s="4" t="n"/>
      <c r="G696" s="4" t="n"/>
      <c r="H696" s="4" t="n"/>
      <c r="I696" s="13">
        <f>IF($A696="","",IFERROR(INDEX(Floats,MATCH($B696,Branches,0)),0)+SUMIFS($E$3:$E696,$B$3:$B696,$B696,$C$3:$C696,'Settings'!$F$8)-SUMIFS($E$3:$E696,$B$3:$B696,$B696,$C$3:$C696,"&lt;&gt;"&amp;'Settings'!$F$8))</f>
        <v/>
      </c>
      <c r="J696" s="14">
        <f>IF($A696="","",DATE(YEAR($A696),MONTH($A696),1))</f>
        <v/>
      </c>
    </row>
    <row r="697">
      <c r="A697" s="12" t="n"/>
      <c r="B697" s="4" t="n"/>
      <c r="C697" s="4" t="n"/>
      <c r="D697" s="4" t="n"/>
      <c r="E697" s="6" t="n"/>
      <c r="F697" s="4" t="n"/>
      <c r="G697" s="4" t="n"/>
      <c r="H697" s="4" t="n"/>
      <c r="I697" s="13">
        <f>IF($A697="","",IFERROR(INDEX(Floats,MATCH($B697,Branches,0)),0)+SUMIFS($E$3:$E697,$B$3:$B697,$B697,$C$3:$C697,'Settings'!$F$8)-SUMIFS($E$3:$E697,$B$3:$B697,$B697,$C$3:$C697,"&lt;&gt;"&amp;'Settings'!$F$8))</f>
        <v/>
      </c>
      <c r="J697" s="14">
        <f>IF($A697="","",DATE(YEAR($A697),MONTH($A697),1))</f>
        <v/>
      </c>
    </row>
    <row r="698">
      <c r="A698" s="12" t="n"/>
      <c r="B698" s="4" t="n"/>
      <c r="C698" s="4" t="n"/>
      <c r="D698" s="4" t="n"/>
      <c r="E698" s="6" t="n"/>
      <c r="F698" s="4" t="n"/>
      <c r="G698" s="4" t="n"/>
      <c r="H698" s="4" t="n"/>
      <c r="I698" s="13">
        <f>IF($A698="","",IFERROR(INDEX(Floats,MATCH($B698,Branches,0)),0)+SUMIFS($E$3:$E698,$B$3:$B698,$B698,$C$3:$C698,'Settings'!$F$8)-SUMIFS($E$3:$E698,$B$3:$B698,$B698,$C$3:$C698,"&lt;&gt;"&amp;'Settings'!$F$8))</f>
        <v/>
      </c>
      <c r="J698" s="14">
        <f>IF($A698="","",DATE(YEAR($A698),MONTH($A698),1))</f>
        <v/>
      </c>
    </row>
    <row r="699">
      <c r="A699" s="12" t="n"/>
      <c r="B699" s="4" t="n"/>
      <c r="C699" s="4" t="n"/>
      <c r="D699" s="4" t="n"/>
      <c r="E699" s="6" t="n"/>
      <c r="F699" s="4" t="n"/>
      <c r="G699" s="4" t="n"/>
      <c r="H699" s="4" t="n"/>
      <c r="I699" s="13">
        <f>IF($A699="","",IFERROR(INDEX(Floats,MATCH($B699,Branches,0)),0)+SUMIFS($E$3:$E699,$B$3:$B699,$B699,$C$3:$C699,'Settings'!$F$8)-SUMIFS($E$3:$E699,$B$3:$B699,$B699,$C$3:$C699,"&lt;&gt;"&amp;'Settings'!$F$8))</f>
        <v/>
      </c>
      <c r="J699" s="14">
        <f>IF($A699="","",DATE(YEAR($A699),MONTH($A699),1))</f>
        <v/>
      </c>
    </row>
    <row r="700">
      <c r="A700" s="12" t="n"/>
      <c r="B700" s="4" t="n"/>
      <c r="C700" s="4" t="n"/>
      <c r="D700" s="4" t="n"/>
      <c r="E700" s="6" t="n"/>
      <c r="F700" s="4" t="n"/>
      <c r="G700" s="4" t="n"/>
      <c r="H700" s="4" t="n"/>
      <c r="I700" s="13">
        <f>IF($A700="","",IFERROR(INDEX(Floats,MATCH($B700,Branches,0)),0)+SUMIFS($E$3:$E700,$B$3:$B700,$B700,$C$3:$C700,'Settings'!$F$8)-SUMIFS($E$3:$E700,$B$3:$B700,$B700,$C$3:$C700,"&lt;&gt;"&amp;'Settings'!$F$8))</f>
        <v/>
      </c>
      <c r="J700" s="14">
        <f>IF($A700="","",DATE(YEAR($A700),MONTH($A700),1))</f>
        <v/>
      </c>
    </row>
    <row r="701">
      <c r="A701" s="12" t="n"/>
      <c r="B701" s="4" t="n"/>
      <c r="C701" s="4" t="n"/>
      <c r="D701" s="4" t="n"/>
      <c r="E701" s="6" t="n"/>
      <c r="F701" s="4" t="n"/>
      <c r="G701" s="4" t="n"/>
      <c r="H701" s="4" t="n"/>
      <c r="I701" s="13">
        <f>IF($A701="","",IFERROR(INDEX(Floats,MATCH($B701,Branches,0)),0)+SUMIFS($E$3:$E701,$B$3:$B701,$B701,$C$3:$C701,'Settings'!$F$8)-SUMIFS($E$3:$E701,$B$3:$B701,$B701,$C$3:$C701,"&lt;&gt;"&amp;'Settings'!$F$8))</f>
        <v/>
      </c>
      <c r="J701" s="14">
        <f>IF($A701="","",DATE(YEAR($A701),MONTH($A701),1))</f>
        <v/>
      </c>
    </row>
    <row r="702">
      <c r="A702" s="12" t="n"/>
      <c r="B702" s="4" t="n"/>
      <c r="C702" s="4" t="n"/>
      <c r="D702" s="4" t="n"/>
      <c r="E702" s="6" t="n"/>
      <c r="F702" s="4" t="n"/>
      <c r="G702" s="4" t="n"/>
      <c r="H702" s="4" t="n"/>
      <c r="I702" s="13">
        <f>IF($A702="","",IFERROR(INDEX(Floats,MATCH($B702,Branches,0)),0)+SUMIFS($E$3:$E702,$B$3:$B702,$B702,$C$3:$C702,'Settings'!$F$8)-SUMIFS($E$3:$E702,$B$3:$B702,$B702,$C$3:$C702,"&lt;&gt;"&amp;'Settings'!$F$8))</f>
        <v/>
      </c>
      <c r="J702" s="14">
        <f>IF($A702="","",DATE(YEAR($A702),MONTH($A702),1))</f>
        <v/>
      </c>
    </row>
    <row r="703">
      <c r="A703" s="12" t="n"/>
      <c r="B703" s="4" t="n"/>
      <c r="C703" s="4" t="n"/>
      <c r="D703" s="4" t="n"/>
      <c r="E703" s="6" t="n"/>
      <c r="F703" s="4" t="n"/>
      <c r="G703" s="4" t="n"/>
      <c r="H703" s="4" t="n"/>
      <c r="I703" s="13">
        <f>IF($A703="","",IFERROR(INDEX(Floats,MATCH($B703,Branches,0)),0)+SUMIFS($E$3:$E703,$B$3:$B703,$B703,$C$3:$C703,'Settings'!$F$8)-SUMIFS($E$3:$E703,$B$3:$B703,$B703,$C$3:$C703,"&lt;&gt;"&amp;'Settings'!$F$8))</f>
        <v/>
      </c>
      <c r="J703" s="14">
        <f>IF($A703="","",DATE(YEAR($A703),MONTH($A703),1))</f>
        <v/>
      </c>
    </row>
    <row r="704">
      <c r="A704" s="12" t="n"/>
      <c r="B704" s="4" t="n"/>
      <c r="C704" s="4" t="n"/>
      <c r="D704" s="4" t="n"/>
      <c r="E704" s="6" t="n"/>
      <c r="F704" s="4" t="n"/>
      <c r="G704" s="4" t="n"/>
      <c r="H704" s="4" t="n"/>
      <c r="I704" s="13">
        <f>IF($A704="","",IFERROR(INDEX(Floats,MATCH($B704,Branches,0)),0)+SUMIFS($E$3:$E704,$B$3:$B704,$B704,$C$3:$C704,'Settings'!$F$8)-SUMIFS($E$3:$E704,$B$3:$B704,$B704,$C$3:$C704,"&lt;&gt;"&amp;'Settings'!$F$8))</f>
        <v/>
      </c>
      <c r="J704" s="14">
        <f>IF($A704="","",DATE(YEAR($A704),MONTH($A704),1))</f>
        <v/>
      </c>
    </row>
    <row r="705">
      <c r="A705" s="12" t="n"/>
      <c r="B705" s="4" t="n"/>
      <c r="C705" s="4" t="n"/>
      <c r="D705" s="4" t="n"/>
      <c r="E705" s="6" t="n"/>
      <c r="F705" s="4" t="n"/>
      <c r="G705" s="4" t="n"/>
      <c r="H705" s="4" t="n"/>
      <c r="I705" s="13">
        <f>IF($A705="","",IFERROR(INDEX(Floats,MATCH($B705,Branches,0)),0)+SUMIFS($E$3:$E705,$B$3:$B705,$B705,$C$3:$C705,'Settings'!$F$8)-SUMIFS($E$3:$E705,$B$3:$B705,$B705,$C$3:$C705,"&lt;&gt;"&amp;'Settings'!$F$8))</f>
        <v/>
      </c>
      <c r="J705" s="14">
        <f>IF($A705="","",DATE(YEAR($A705),MONTH($A705),1))</f>
        <v/>
      </c>
    </row>
    <row r="706">
      <c r="A706" s="12" t="n"/>
      <c r="B706" s="4" t="n"/>
      <c r="C706" s="4" t="n"/>
      <c r="D706" s="4" t="n"/>
      <c r="E706" s="6" t="n"/>
      <c r="F706" s="4" t="n"/>
      <c r="G706" s="4" t="n"/>
      <c r="H706" s="4" t="n"/>
      <c r="I706" s="13">
        <f>IF($A706="","",IFERROR(INDEX(Floats,MATCH($B706,Branches,0)),0)+SUMIFS($E$3:$E706,$B$3:$B706,$B706,$C$3:$C706,'Settings'!$F$8)-SUMIFS($E$3:$E706,$B$3:$B706,$B706,$C$3:$C706,"&lt;&gt;"&amp;'Settings'!$F$8))</f>
        <v/>
      </c>
      <c r="J706" s="14">
        <f>IF($A706="","",DATE(YEAR($A706),MONTH($A706),1))</f>
        <v/>
      </c>
    </row>
    <row r="707">
      <c r="A707" s="12" t="n"/>
      <c r="B707" s="4" t="n"/>
      <c r="C707" s="4" t="n"/>
      <c r="D707" s="4" t="n"/>
      <c r="E707" s="6" t="n"/>
      <c r="F707" s="4" t="n"/>
      <c r="G707" s="4" t="n"/>
      <c r="H707" s="4" t="n"/>
      <c r="I707" s="13">
        <f>IF($A707="","",IFERROR(INDEX(Floats,MATCH($B707,Branches,0)),0)+SUMIFS($E$3:$E707,$B$3:$B707,$B707,$C$3:$C707,'Settings'!$F$8)-SUMIFS($E$3:$E707,$B$3:$B707,$B707,$C$3:$C707,"&lt;&gt;"&amp;'Settings'!$F$8))</f>
        <v/>
      </c>
      <c r="J707" s="14">
        <f>IF($A707="","",DATE(YEAR($A707),MONTH($A707),1))</f>
        <v/>
      </c>
    </row>
    <row r="708">
      <c r="A708" s="12" t="n"/>
      <c r="B708" s="4" t="n"/>
      <c r="C708" s="4" t="n"/>
      <c r="D708" s="4" t="n"/>
      <c r="E708" s="6" t="n"/>
      <c r="F708" s="4" t="n"/>
      <c r="G708" s="4" t="n"/>
      <c r="H708" s="4" t="n"/>
      <c r="I708" s="13">
        <f>IF($A708="","",IFERROR(INDEX(Floats,MATCH($B708,Branches,0)),0)+SUMIFS($E$3:$E708,$B$3:$B708,$B708,$C$3:$C708,'Settings'!$F$8)-SUMIFS($E$3:$E708,$B$3:$B708,$B708,$C$3:$C708,"&lt;&gt;"&amp;'Settings'!$F$8))</f>
        <v/>
      </c>
      <c r="J708" s="14">
        <f>IF($A708="","",DATE(YEAR($A708),MONTH($A708),1))</f>
        <v/>
      </c>
    </row>
    <row r="709">
      <c r="A709" s="12" t="n"/>
      <c r="B709" s="4" t="n"/>
      <c r="C709" s="4" t="n"/>
      <c r="D709" s="4" t="n"/>
      <c r="E709" s="6" t="n"/>
      <c r="F709" s="4" t="n"/>
      <c r="G709" s="4" t="n"/>
      <c r="H709" s="4" t="n"/>
      <c r="I709" s="13">
        <f>IF($A709="","",IFERROR(INDEX(Floats,MATCH($B709,Branches,0)),0)+SUMIFS($E$3:$E709,$B$3:$B709,$B709,$C$3:$C709,'Settings'!$F$8)-SUMIFS($E$3:$E709,$B$3:$B709,$B709,$C$3:$C709,"&lt;&gt;"&amp;'Settings'!$F$8))</f>
        <v/>
      </c>
      <c r="J709" s="14">
        <f>IF($A709="","",DATE(YEAR($A709),MONTH($A709),1))</f>
        <v/>
      </c>
    </row>
    <row r="710">
      <c r="A710" s="12" t="n"/>
      <c r="B710" s="4" t="n"/>
      <c r="C710" s="4" t="n"/>
      <c r="D710" s="4" t="n"/>
      <c r="E710" s="6" t="n"/>
      <c r="F710" s="4" t="n"/>
      <c r="G710" s="4" t="n"/>
      <c r="H710" s="4" t="n"/>
      <c r="I710" s="13">
        <f>IF($A710="","",IFERROR(INDEX(Floats,MATCH($B710,Branches,0)),0)+SUMIFS($E$3:$E710,$B$3:$B710,$B710,$C$3:$C710,'Settings'!$F$8)-SUMIFS($E$3:$E710,$B$3:$B710,$B710,$C$3:$C710,"&lt;&gt;"&amp;'Settings'!$F$8))</f>
        <v/>
      </c>
      <c r="J710" s="14">
        <f>IF($A710="","",DATE(YEAR($A710),MONTH($A710),1))</f>
        <v/>
      </c>
    </row>
    <row r="711">
      <c r="A711" s="12" t="n"/>
      <c r="B711" s="4" t="n"/>
      <c r="C711" s="4" t="n"/>
      <c r="D711" s="4" t="n"/>
      <c r="E711" s="6" t="n"/>
      <c r="F711" s="4" t="n"/>
      <c r="G711" s="4" t="n"/>
      <c r="H711" s="4" t="n"/>
      <c r="I711" s="13">
        <f>IF($A711="","",IFERROR(INDEX(Floats,MATCH($B711,Branches,0)),0)+SUMIFS($E$3:$E711,$B$3:$B711,$B711,$C$3:$C711,'Settings'!$F$8)-SUMIFS($E$3:$E711,$B$3:$B711,$B711,$C$3:$C711,"&lt;&gt;"&amp;'Settings'!$F$8))</f>
        <v/>
      </c>
      <c r="J711" s="14">
        <f>IF($A711="","",DATE(YEAR($A711),MONTH($A711),1))</f>
        <v/>
      </c>
    </row>
    <row r="712">
      <c r="A712" s="12" t="n"/>
      <c r="B712" s="4" t="n"/>
      <c r="C712" s="4" t="n"/>
      <c r="D712" s="4" t="n"/>
      <c r="E712" s="6" t="n"/>
      <c r="F712" s="4" t="n"/>
      <c r="G712" s="4" t="n"/>
      <c r="H712" s="4" t="n"/>
      <c r="I712" s="13">
        <f>IF($A712="","",IFERROR(INDEX(Floats,MATCH($B712,Branches,0)),0)+SUMIFS($E$3:$E712,$B$3:$B712,$B712,$C$3:$C712,'Settings'!$F$8)-SUMIFS($E$3:$E712,$B$3:$B712,$B712,$C$3:$C712,"&lt;&gt;"&amp;'Settings'!$F$8))</f>
        <v/>
      </c>
      <c r="J712" s="14">
        <f>IF($A712="","",DATE(YEAR($A712),MONTH($A712),1))</f>
        <v/>
      </c>
    </row>
    <row r="713">
      <c r="A713" s="12" t="n"/>
      <c r="B713" s="4" t="n"/>
      <c r="C713" s="4" t="n"/>
      <c r="D713" s="4" t="n"/>
      <c r="E713" s="6" t="n"/>
      <c r="F713" s="4" t="n"/>
      <c r="G713" s="4" t="n"/>
      <c r="H713" s="4" t="n"/>
      <c r="I713" s="13">
        <f>IF($A713="","",IFERROR(INDEX(Floats,MATCH($B713,Branches,0)),0)+SUMIFS($E$3:$E713,$B$3:$B713,$B713,$C$3:$C713,'Settings'!$F$8)-SUMIFS($E$3:$E713,$B$3:$B713,$B713,$C$3:$C713,"&lt;&gt;"&amp;'Settings'!$F$8))</f>
        <v/>
      </c>
      <c r="J713" s="14">
        <f>IF($A713="","",DATE(YEAR($A713),MONTH($A713),1))</f>
        <v/>
      </c>
    </row>
    <row r="714">
      <c r="A714" s="12" t="n"/>
      <c r="B714" s="4" t="n"/>
      <c r="C714" s="4" t="n"/>
      <c r="D714" s="4" t="n"/>
      <c r="E714" s="6" t="n"/>
      <c r="F714" s="4" t="n"/>
      <c r="G714" s="4" t="n"/>
      <c r="H714" s="4" t="n"/>
      <c r="I714" s="13">
        <f>IF($A714="","",IFERROR(INDEX(Floats,MATCH($B714,Branches,0)),0)+SUMIFS($E$3:$E714,$B$3:$B714,$B714,$C$3:$C714,'Settings'!$F$8)-SUMIFS($E$3:$E714,$B$3:$B714,$B714,$C$3:$C714,"&lt;&gt;"&amp;'Settings'!$F$8))</f>
        <v/>
      </c>
      <c r="J714" s="14">
        <f>IF($A714="","",DATE(YEAR($A714),MONTH($A714),1))</f>
        <v/>
      </c>
    </row>
    <row r="715">
      <c r="A715" s="12" t="n"/>
      <c r="B715" s="4" t="n"/>
      <c r="C715" s="4" t="n"/>
      <c r="D715" s="4" t="n"/>
      <c r="E715" s="6" t="n"/>
      <c r="F715" s="4" t="n"/>
      <c r="G715" s="4" t="n"/>
      <c r="H715" s="4" t="n"/>
      <c r="I715" s="13">
        <f>IF($A715="","",IFERROR(INDEX(Floats,MATCH($B715,Branches,0)),0)+SUMIFS($E$3:$E715,$B$3:$B715,$B715,$C$3:$C715,'Settings'!$F$8)-SUMIFS($E$3:$E715,$B$3:$B715,$B715,$C$3:$C715,"&lt;&gt;"&amp;'Settings'!$F$8))</f>
        <v/>
      </c>
      <c r="J715" s="14">
        <f>IF($A715="","",DATE(YEAR($A715),MONTH($A715),1))</f>
        <v/>
      </c>
    </row>
    <row r="716">
      <c r="A716" s="12" t="n"/>
      <c r="B716" s="4" t="n"/>
      <c r="C716" s="4" t="n"/>
      <c r="D716" s="4" t="n"/>
      <c r="E716" s="6" t="n"/>
      <c r="F716" s="4" t="n"/>
      <c r="G716" s="4" t="n"/>
      <c r="H716" s="4" t="n"/>
      <c r="I716" s="13">
        <f>IF($A716="","",IFERROR(INDEX(Floats,MATCH($B716,Branches,0)),0)+SUMIFS($E$3:$E716,$B$3:$B716,$B716,$C$3:$C716,'Settings'!$F$8)-SUMIFS($E$3:$E716,$B$3:$B716,$B716,$C$3:$C716,"&lt;&gt;"&amp;'Settings'!$F$8))</f>
        <v/>
      </c>
      <c r="J716" s="14">
        <f>IF($A716="","",DATE(YEAR($A716),MONTH($A716),1))</f>
        <v/>
      </c>
    </row>
    <row r="717">
      <c r="A717" s="12" t="n"/>
      <c r="B717" s="4" t="n"/>
      <c r="C717" s="4" t="n"/>
      <c r="D717" s="4" t="n"/>
      <c r="E717" s="6" t="n"/>
      <c r="F717" s="4" t="n"/>
      <c r="G717" s="4" t="n"/>
      <c r="H717" s="4" t="n"/>
      <c r="I717" s="13">
        <f>IF($A717="","",IFERROR(INDEX(Floats,MATCH($B717,Branches,0)),0)+SUMIFS($E$3:$E717,$B$3:$B717,$B717,$C$3:$C717,'Settings'!$F$8)-SUMIFS($E$3:$E717,$B$3:$B717,$B717,$C$3:$C717,"&lt;&gt;"&amp;'Settings'!$F$8))</f>
        <v/>
      </c>
      <c r="J717" s="14">
        <f>IF($A717="","",DATE(YEAR($A717),MONTH($A717),1))</f>
        <v/>
      </c>
    </row>
    <row r="718">
      <c r="A718" s="12" t="n"/>
      <c r="B718" s="4" t="n"/>
      <c r="C718" s="4" t="n"/>
      <c r="D718" s="4" t="n"/>
      <c r="E718" s="6" t="n"/>
      <c r="F718" s="4" t="n"/>
      <c r="G718" s="4" t="n"/>
      <c r="H718" s="4" t="n"/>
      <c r="I718" s="13">
        <f>IF($A718="","",IFERROR(INDEX(Floats,MATCH($B718,Branches,0)),0)+SUMIFS($E$3:$E718,$B$3:$B718,$B718,$C$3:$C718,'Settings'!$F$8)-SUMIFS($E$3:$E718,$B$3:$B718,$B718,$C$3:$C718,"&lt;&gt;"&amp;'Settings'!$F$8))</f>
        <v/>
      </c>
      <c r="J718" s="14">
        <f>IF($A718="","",DATE(YEAR($A718),MONTH($A718),1))</f>
        <v/>
      </c>
    </row>
    <row r="719">
      <c r="A719" s="12" t="n"/>
      <c r="B719" s="4" t="n"/>
      <c r="C719" s="4" t="n"/>
      <c r="D719" s="4" t="n"/>
      <c r="E719" s="6" t="n"/>
      <c r="F719" s="4" t="n"/>
      <c r="G719" s="4" t="n"/>
      <c r="H719" s="4" t="n"/>
      <c r="I719" s="13">
        <f>IF($A719="","",IFERROR(INDEX(Floats,MATCH($B719,Branches,0)),0)+SUMIFS($E$3:$E719,$B$3:$B719,$B719,$C$3:$C719,'Settings'!$F$8)-SUMIFS($E$3:$E719,$B$3:$B719,$B719,$C$3:$C719,"&lt;&gt;"&amp;'Settings'!$F$8))</f>
        <v/>
      </c>
      <c r="J719" s="14">
        <f>IF($A719="","",DATE(YEAR($A719),MONTH($A719),1))</f>
        <v/>
      </c>
    </row>
    <row r="720">
      <c r="A720" s="12" t="n"/>
      <c r="B720" s="4" t="n"/>
      <c r="C720" s="4" t="n"/>
      <c r="D720" s="4" t="n"/>
      <c r="E720" s="6" t="n"/>
      <c r="F720" s="4" t="n"/>
      <c r="G720" s="4" t="n"/>
      <c r="H720" s="4" t="n"/>
      <c r="I720" s="13">
        <f>IF($A720="","",IFERROR(INDEX(Floats,MATCH($B720,Branches,0)),0)+SUMIFS($E$3:$E720,$B$3:$B720,$B720,$C$3:$C720,'Settings'!$F$8)-SUMIFS($E$3:$E720,$B$3:$B720,$B720,$C$3:$C720,"&lt;&gt;"&amp;'Settings'!$F$8))</f>
        <v/>
      </c>
      <c r="J720" s="14">
        <f>IF($A720="","",DATE(YEAR($A720),MONTH($A720),1))</f>
        <v/>
      </c>
    </row>
    <row r="721">
      <c r="A721" s="12" t="n"/>
      <c r="B721" s="4" t="n"/>
      <c r="C721" s="4" t="n"/>
      <c r="D721" s="4" t="n"/>
      <c r="E721" s="6" t="n"/>
      <c r="F721" s="4" t="n"/>
      <c r="G721" s="4" t="n"/>
      <c r="H721" s="4" t="n"/>
      <c r="I721" s="13">
        <f>IF($A721="","",IFERROR(INDEX(Floats,MATCH($B721,Branches,0)),0)+SUMIFS($E$3:$E721,$B$3:$B721,$B721,$C$3:$C721,'Settings'!$F$8)-SUMIFS($E$3:$E721,$B$3:$B721,$B721,$C$3:$C721,"&lt;&gt;"&amp;'Settings'!$F$8))</f>
        <v/>
      </c>
      <c r="J721" s="14">
        <f>IF($A721="","",DATE(YEAR($A721),MONTH($A721),1))</f>
        <v/>
      </c>
    </row>
    <row r="722">
      <c r="A722" s="12" t="n"/>
      <c r="B722" s="4" t="n"/>
      <c r="C722" s="4" t="n"/>
      <c r="D722" s="4" t="n"/>
      <c r="E722" s="6" t="n"/>
      <c r="F722" s="4" t="n"/>
      <c r="G722" s="4" t="n"/>
      <c r="H722" s="4" t="n"/>
      <c r="I722" s="13">
        <f>IF($A722="","",IFERROR(INDEX(Floats,MATCH($B722,Branches,0)),0)+SUMIFS($E$3:$E722,$B$3:$B722,$B722,$C$3:$C722,'Settings'!$F$8)-SUMIFS($E$3:$E722,$B$3:$B722,$B722,$C$3:$C722,"&lt;&gt;"&amp;'Settings'!$F$8))</f>
        <v/>
      </c>
      <c r="J722" s="14">
        <f>IF($A722="","",DATE(YEAR($A722),MONTH($A722),1))</f>
        <v/>
      </c>
    </row>
    <row r="723">
      <c r="A723" s="12" t="n"/>
      <c r="B723" s="4" t="n"/>
      <c r="C723" s="4" t="n"/>
      <c r="D723" s="4" t="n"/>
      <c r="E723" s="6" t="n"/>
      <c r="F723" s="4" t="n"/>
      <c r="G723" s="4" t="n"/>
      <c r="H723" s="4" t="n"/>
      <c r="I723" s="13">
        <f>IF($A723="","",IFERROR(INDEX(Floats,MATCH($B723,Branches,0)),0)+SUMIFS($E$3:$E723,$B$3:$B723,$B723,$C$3:$C723,'Settings'!$F$8)-SUMIFS($E$3:$E723,$B$3:$B723,$B723,$C$3:$C723,"&lt;&gt;"&amp;'Settings'!$F$8))</f>
        <v/>
      </c>
      <c r="J723" s="14">
        <f>IF($A723="","",DATE(YEAR($A723),MONTH($A723),1))</f>
        <v/>
      </c>
    </row>
    <row r="724">
      <c r="A724" s="12" t="n"/>
      <c r="B724" s="4" t="n"/>
      <c r="C724" s="4" t="n"/>
      <c r="D724" s="4" t="n"/>
      <c r="E724" s="6" t="n"/>
      <c r="F724" s="4" t="n"/>
      <c r="G724" s="4" t="n"/>
      <c r="H724" s="4" t="n"/>
      <c r="I724" s="13">
        <f>IF($A724="","",IFERROR(INDEX(Floats,MATCH($B724,Branches,0)),0)+SUMIFS($E$3:$E724,$B$3:$B724,$B724,$C$3:$C724,'Settings'!$F$8)-SUMIFS($E$3:$E724,$B$3:$B724,$B724,$C$3:$C724,"&lt;&gt;"&amp;'Settings'!$F$8))</f>
        <v/>
      </c>
      <c r="J724" s="14">
        <f>IF($A724="","",DATE(YEAR($A724),MONTH($A724),1))</f>
        <v/>
      </c>
    </row>
    <row r="725">
      <c r="A725" s="12" t="n"/>
      <c r="B725" s="4" t="n"/>
      <c r="C725" s="4" t="n"/>
      <c r="D725" s="4" t="n"/>
      <c r="E725" s="6" t="n"/>
      <c r="F725" s="4" t="n"/>
      <c r="G725" s="4" t="n"/>
      <c r="H725" s="4" t="n"/>
      <c r="I725" s="13">
        <f>IF($A725="","",IFERROR(INDEX(Floats,MATCH($B725,Branches,0)),0)+SUMIFS($E$3:$E725,$B$3:$B725,$B725,$C$3:$C725,'Settings'!$F$8)-SUMIFS($E$3:$E725,$B$3:$B725,$B725,$C$3:$C725,"&lt;&gt;"&amp;'Settings'!$F$8))</f>
        <v/>
      </c>
      <c r="J725" s="14">
        <f>IF($A725="","",DATE(YEAR($A725),MONTH($A725),1))</f>
        <v/>
      </c>
    </row>
    <row r="726">
      <c r="A726" s="12" t="n"/>
      <c r="B726" s="4" t="n"/>
      <c r="C726" s="4" t="n"/>
      <c r="D726" s="4" t="n"/>
      <c r="E726" s="6" t="n"/>
      <c r="F726" s="4" t="n"/>
      <c r="G726" s="4" t="n"/>
      <c r="H726" s="4" t="n"/>
      <c r="I726" s="13">
        <f>IF($A726="","",IFERROR(INDEX(Floats,MATCH($B726,Branches,0)),0)+SUMIFS($E$3:$E726,$B$3:$B726,$B726,$C$3:$C726,'Settings'!$F$8)-SUMIFS($E$3:$E726,$B$3:$B726,$B726,$C$3:$C726,"&lt;&gt;"&amp;'Settings'!$F$8))</f>
        <v/>
      </c>
      <c r="J726" s="14">
        <f>IF($A726="","",DATE(YEAR($A726),MONTH($A726),1))</f>
        <v/>
      </c>
    </row>
    <row r="727">
      <c r="A727" s="12" t="n"/>
      <c r="B727" s="4" t="n"/>
      <c r="C727" s="4" t="n"/>
      <c r="D727" s="4" t="n"/>
      <c r="E727" s="6" t="n"/>
      <c r="F727" s="4" t="n"/>
      <c r="G727" s="4" t="n"/>
      <c r="H727" s="4" t="n"/>
      <c r="I727" s="13">
        <f>IF($A727="","",IFERROR(INDEX(Floats,MATCH($B727,Branches,0)),0)+SUMIFS($E$3:$E727,$B$3:$B727,$B727,$C$3:$C727,'Settings'!$F$8)-SUMIFS($E$3:$E727,$B$3:$B727,$B727,$C$3:$C727,"&lt;&gt;"&amp;'Settings'!$F$8))</f>
        <v/>
      </c>
      <c r="J727" s="14">
        <f>IF($A727="","",DATE(YEAR($A727),MONTH($A727),1))</f>
        <v/>
      </c>
    </row>
    <row r="728">
      <c r="A728" s="12" t="n"/>
      <c r="B728" s="4" t="n"/>
      <c r="C728" s="4" t="n"/>
      <c r="D728" s="4" t="n"/>
      <c r="E728" s="6" t="n"/>
      <c r="F728" s="4" t="n"/>
      <c r="G728" s="4" t="n"/>
      <c r="H728" s="4" t="n"/>
      <c r="I728" s="13">
        <f>IF($A728="","",IFERROR(INDEX(Floats,MATCH($B728,Branches,0)),0)+SUMIFS($E$3:$E728,$B$3:$B728,$B728,$C$3:$C728,'Settings'!$F$8)-SUMIFS($E$3:$E728,$B$3:$B728,$B728,$C$3:$C728,"&lt;&gt;"&amp;'Settings'!$F$8))</f>
        <v/>
      </c>
      <c r="J728" s="14">
        <f>IF($A728="","",DATE(YEAR($A728),MONTH($A728),1))</f>
        <v/>
      </c>
    </row>
    <row r="729">
      <c r="A729" s="12" t="n"/>
      <c r="B729" s="4" t="n"/>
      <c r="C729" s="4" t="n"/>
      <c r="D729" s="4" t="n"/>
      <c r="E729" s="6" t="n"/>
      <c r="F729" s="4" t="n"/>
      <c r="G729" s="4" t="n"/>
      <c r="H729" s="4" t="n"/>
      <c r="I729" s="13">
        <f>IF($A729="","",IFERROR(INDEX(Floats,MATCH($B729,Branches,0)),0)+SUMIFS($E$3:$E729,$B$3:$B729,$B729,$C$3:$C729,'Settings'!$F$8)-SUMIFS($E$3:$E729,$B$3:$B729,$B729,$C$3:$C729,"&lt;&gt;"&amp;'Settings'!$F$8))</f>
        <v/>
      </c>
      <c r="J729" s="14">
        <f>IF($A729="","",DATE(YEAR($A729),MONTH($A729),1))</f>
        <v/>
      </c>
    </row>
    <row r="730">
      <c r="A730" s="12" t="n"/>
      <c r="B730" s="4" t="n"/>
      <c r="C730" s="4" t="n"/>
      <c r="D730" s="4" t="n"/>
      <c r="E730" s="6" t="n"/>
      <c r="F730" s="4" t="n"/>
      <c r="G730" s="4" t="n"/>
      <c r="H730" s="4" t="n"/>
      <c r="I730" s="13">
        <f>IF($A730="","",IFERROR(INDEX(Floats,MATCH($B730,Branches,0)),0)+SUMIFS($E$3:$E730,$B$3:$B730,$B730,$C$3:$C730,'Settings'!$F$8)-SUMIFS($E$3:$E730,$B$3:$B730,$B730,$C$3:$C730,"&lt;&gt;"&amp;'Settings'!$F$8))</f>
        <v/>
      </c>
      <c r="J730" s="14">
        <f>IF($A730="","",DATE(YEAR($A730),MONTH($A730),1))</f>
        <v/>
      </c>
    </row>
    <row r="731">
      <c r="A731" s="12" t="n"/>
      <c r="B731" s="4" t="n"/>
      <c r="C731" s="4" t="n"/>
      <c r="D731" s="4" t="n"/>
      <c r="E731" s="6" t="n"/>
      <c r="F731" s="4" t="n"/>
      <c r="G731" s="4" t="n"/>
      <c r="H731" s="4" t="n"/>
      <c r="I731" s="13">
        <f>IF($A731="","",IFERROR(INDEX(Floats,MATCH($B731,Branches,0)),0)+SUMIFS($E$3:$E731,$B$3:$B731,$B731,$C$3:$C731,'Settings'!$F$8)-SUMIFS($E$3:$E731,$B$3:$B731,$B731,$C$3:$C731,"&lt;&gt;"&amp;'Settings'!$F$8))</f>
        <v/>
      </c>
      <c r="J731" s="14">
        <f>IF($A731="","",DATE(YEAR($A731),MONTH($A731),1))</f>
        <v/>
      </c>
    </row>
    <row r="732">
      <c r="A732" s="12" t="n"/>
      <c r="B732" s="4" t="n"/>
      <c r="C732" s="4" t="n"/>
      <c r="D732" s="4" t="n"/>
      <c r="E732" s="6" t="n"/>
      <c r="F732" s="4" t="n"/>
      <c r="G732" s="4" t="n"/>
      <c r="H732" s="4" t="n"/>
      <c r="I732" s="13">
        <f>IF($A732="","",IFERROR(INDEX(Floats,MATCH($B732,Branches,0)),0)+SUMIFS($E$3:$E732,$B$3:$B732,$B732,$C$3:$C732,'Settings'!$F$8)-SUMIFS($E$3:$E732,$B$3:$B732,$B732,$C$3:$C732,"&lt;&gt;"&amp;'Settings'!$F$8))</f>
        <v/>
      </c>
      <c r="J732" s="14">
        <f>IF($A732="","",DATE(YEAR($A732),MONTH($A732),1))</f>
        <v/>
      </c>
    </row>
    <row r="733">
      <c r="A733" s="12" t="n"/>
      <c r="B733" s="4" t="n"/>
      <c r="C733" s="4" t="n"/>
      <c r="D733" s="4" t="n"/>
      <c r="E733" s="6" t="n"/>
      <c r="F733" s="4" t="n"/>
      <c r="G733" s="4" t="n"/>
      <c r="H733" s="4" t="n"/>
      <c r="I733" s="13">
        <f>IF($A733="","",IFERROR(INDEX(Floats,MATCH($B733,Branches,0)),0)+SUMIFS($E$3:$E733,$B$3:$B733,$B733,$C$3:$C733,'Settings'!$F$8)-SUMIFS($E$3:$E733,$B$3:$B733,$B733,$C$3:$C733,"&lt;&gt;"&amp;'Settings'!$F$8))</f>
        <v/>
      </c>
      <c r="J733" s="14">
        <f>IF($A733="","",DATE(YEAR($A733),MONTH($A733),1))</f>
        <v/>
      </c>
    </row>
    <row r="734">
      <c r="A734" s="12" t="n"/>
      <c r="B734" s="4" t="n"/>
      <c r="C734" s="4" t="n"/>
      <c r="D734" s="4" t="n"/>
      <c r="E734" s="6" t="n"/>
      <c r="F734" s="4" t="n"/>
      <c r="G734" s="4" t="n"/>
      <c r="H734" s="4" t="n"/>
      <c r="I734" s="13">
        <f>IF($A734="","",IFERROR(INDEX(Floats,MATCH($B734,Branches,0)),0)+SUMIFS($E$3:$E734,$B$3:$B734,$B734,$C$3:$C734,'Settings'!$F$8)-SUMIFS($E$3:$E734,$B$3:$B734,$B734,$C$3:$C734,"&lt;&gt;"&amp;'Settings'!$F$8))</f>
        <v/>
      </c>
      <c r="J734" s="14">
        <f>IF($A734="","",DATE(YEAR($A734),MONTH($A734),1))</f>
        <v/>
      </c>
    </row>
    <row r="735">
      <c r="A735" s="12" t="n"/>
      <c r="B735" s="4" t="n"/>
      <c r="C735" s="4" t="n"/>
      <c r="D735" s="4" t="n"/>
      <c r="E735" s="6" t="n"/>
      <c r="F735" s="4" t="n"/>
      <c r="G735" s="4" t="n"/>
      <c r="H735" s="4" t="n"/>
      <c r="I735" s="13">
        <f>IF($A735="","",IFERROR(INDEX(Floats,MATCH($B735,Branches,0)),0)+SUMIFS($E$3:$E735,$B$3:$B735,$B735,$C$3:$C735,'Settings'!$F$8)-SUMIFS($E$3:$E735,$B$3:$B735,$B735,$C$3:$C735,"&lt;&gt;"&amp;'Settings'!$F$8))</f>
        <v/>
      </c>
      <c r="J735" s="14">
        <f>IF($A735="","",DATE(YEAR($A735),MONTH($A735),1))</f>
        <v/>
      </c>
    </row>
    <row r="736">
      <c r="A736" s="12" t="n"/>
      <c r="B736" s="4" t="n"/>
      <c r="C736" s="4" t="n"/>
      <c r="D736" s="4" t="n"/>
      <c r="E736" s="6" t="n"/>
      <c r="F736" s="4" t="n"/>
      <c r="G736" s="4" t="n"/>
      <c r="H736" s="4" t="n"/>
      <c r="I736" s="13">
        <f>IF($A736="","",IFERROR(INDEX(Floats,MATCH($B736,Branches,0)),0)+SUMIFS($E$3:$E736,$B$3:$B736,$B736,$C$3:$C736,'Settings'!$F$8)-SUMIFS($E$3:$E736,$B$3:$B736,$B736,$C$3:$C736,"&lt;&gt;"&amp;'Settings'!$F$8))</f>
        <v/>
      </c>
      <c r="J736" s="14">
        <f>IF($A736="","",DATE(YEAR($A736),MONTH($A736),1))</f>
        <v/>
      </c>
    </row>
    <row r="737">
      <c r="A737" s="12" t="n"/>
      <c r="B737" s="4" t="n"/>
      <c r="C737" s="4" t="n"/>
      <c r="D737" s="4" t="n"/>
      <c r="E737" s="6" t="n"/>
      <c r="F737" s="4" t="n"/>
      <c r="G737" s="4" t="n"/>
      <c r="H737" s="4" t="n"/>
      <c r="I737" s="13">
        <f>IF($A737="","",IFERROR(INDEX(Floats,MATCH($B737,Branches,0)),0)+SUMIFS($E$3:$E737,$B$3:$B737,$B737,$C$3:$C737,'Settings'!$F$8)-SUMIFS($E$3:$E737,$B$3:$B737,$B737,$C$3:$C737,"&lt;&gt;"&amp;'Settings'!$F$8))</f>
        <v/>
      </c>
      <c r="J737" s="14">
        <f>IF($A737="","",DATE(YEAR($A737),MONTH($A737),1))</f>
        <v/>
      </c>
    </row>
    <row r="738">
      <c r="A738" s="12" t="n"/>
      <c r="B738" s="4" t="n"/>
      <c r="C738" s="4" t="n"/>
      <c r="D738" s="4" t="n"/>
      <c r="E738" s="6" t="n"/>
      <c r="F738" s="4" t="n"/>
      <c r="G738" s="4" t="n"/>
      <c r="H738" s="4" t="n"/>
      <c r="I738" s="13">
        <f>IF($A738="","",IFERROR(INDEX(Floats,MATCH($B738,Branches,0)),0)+SUMIFS($E$3:$E738,$B$3:$B738,$B738,$C$3:$C738,'Settings'!$F$8)-SUMIFS($E$3:$E738,$B$3:$B738,$B738,$C$3:$C738,"&lt;&gt;"&amp;'Settings'!$F$8))</f>
        <v/>
      </c>
      <c r="J738" s="14">
        <f>IF($A738="","",DATE(YEAR($A738),MONTH($A738),1))</f>
        <v/>
      </c>
    </row>
    <row r="739">
      <c r="A739" s="12" t="n"/>
      <c r="B739" s="4" t="n"/>
      <c r="C739" s="4" t="n"/>
      <c r="D739" s="4" t="n"/>
      <c r="E739" s="6" t="n"/>
      <c r="F739" s="4" t="n"/>
      <c r="G739" s="4" t="n"/>
      <c r="H739" s="4" t="n"/>
      <c r="I739" s="13">
        <f>IF($A739="","",IFERROR(INDEX(Floats,MATCH($B739,Branches,0)),0)+SUMIFS($E$3:$E739,$B$3:$B739,$B739,$C$3:$C739,'Settings'!$F$8)-SUMIFS($E$3:$E739,$B$3:$B739,$B739,$C$3:$C739,"&lt;&gt;"&amp;'Settings'!$F$8))</f>
        <v/>
      </c>
      <c r="J739" s="14">
        <f>IF($A739="","",DATE(YEAR($A739),MONTH($A739),1))</f>
        <v/>
      </c>
    </row>
    <row r="740">
      <c r="A740" s="12" t="n"/>
      <c r="B740" s="4" t="n"/>
      <c r="C740" s="4" t="n"/>
      <c r="D740" s="4" t="n"/>
      <c r="E740" s="6" t="n"/>
      <c r="F740" s="4" t="n"/>
      <c r="G740" s="4" t="n"/>
      <c r="H740" s="4" t="n"/>
      <c r="I740" s="13">
        <f>IF($A740="","",IFERROR(INDEX(Floats,MATCH($B740,Branches,0)),0)+SUMIFS($E$3:$E740,$B$3:$B740,$B740,$C$3:$C740,'Settings'!$F$8)-SUMIFS($E$3:$E740,$B$3:$B740,$B740,$C$3:$C740,"&lt;&gt;"&amp;'Settings'!$F$8))</f>
        <v/>
      </c>
      <c r="J740" s="14">
        <f>IF($A740="","",DATE(YEAR($A740),MONTH($A740),1))</f>
        <v/>
      </c>
    </row>
    <row r="741">
      <c r="A741" s="12" t="n"/>
      <c r="B741" s="4" t="n"/>
      <c r="C741" s="4" t="n"/>
      <c r="D741" s="4" t="n"/>
      <c r="E741" s="6" t="n"/>
      <c r="F741" s="4" t="n"/>
      <c r="G741" s="4" t="n"/>
      <c r="H741" s="4" t="n"/>
      <c r="I741" s="13">
        <f>IF($A741="","",IFERROR(INDEX(Floats,MATCH($B741,Branches,0)),0)+SUMIFS($E$3:$E741,$B$3:$B741,$B741,$C$3:$C741,'Settings'!$F$8)-SUMIFS($E$3:$E741,$B$3:$B741,$B741,$C$3:$C741,"&lt;&gt;"&amp;'Settings'!$F$8))</f>
        <v/>
      </c>
      <c r="J741" s="14">
        <f>IF($A741="","",DATE(YEAR($A741),MONTH($A741),1))</f>
        <v/>
      </c>
    </row>
    <row r="742">
      <c r="A742" s="12" t="n"/>
      <c r="B742" s="4" t="n"/>
      <c r="C742" s="4" t="n"/>
      <c r="D742" s="4" t="n"/>
      <c r="E742" s="6" t="n"/>
      <c r="F742" s="4" t="n"/>
      <c r="G742" s="4" t="n"/>
      <c r="H742" s="4" t="n"/>
      <c r="I742" s="13">
        <f>IF($A742="","",IFERROR(INDEX(Floats,MATCH($B742,Branches,0)),0)+SUMIFS($E$3:$E742,$B$3:$B742,$B742,$C$3:$C742,'Settings'!$F$8)-SUMIFS($E$3:$E742,$B$3:$B742,$B742,$C$3:$C742,"&lt;&gt;"&amp;'Settings'!$F$8))</f>
        <v/>
      </c>
      <c r="J742" s="14">
        <f>IF($A742="","",DATE(YEAR($A742),MONTH($A742),1))</f>
        <v/>
      </c>
    </row>
    <row r="743">
      <c r="A743" s="12" t="n"/>
      <c r="B743" s="4" t="n"/>
      <c r="C743" s="4" t="n"/>
      <c r="D743" s="4" t="n"/>
      <c r="E743" s="6" t="n"/>
      <c r="F743" s="4" t="n"/>
      <c r="G743" s="4" t="n"/>
      <c r="H743" s="4" t="n"/>
      <c r="I743" s="13">
        <f>IF($A743="","",IFERROR(INDEX(Floats,MATCH($B743,Branches,0)),0)+SUMIFS($E$3:$E743,$B$3:$B743,$B743,$C$3:$C743,'Settings'!$F$8)-SUMIFS($E$3:$E743,$B$3:$B743,$B743,$C$3:$C743,"&lt;&gt;"&amp;'Settings'!$F$8))</f>
        <v/>
      </c>
      <c r="J743" s="14">
        <f>IF($A743="","",DATE(YEAR($A743),MONTH($A743),1))</f>
        <v/>
      </c>
    </row>
    <row r="744">
      <c r="A744" s="12" t="n"/>
      <c r="B744" s="4" t="n"/>
      <c r="C744" s="4" t="n"/>
      <c r="D744" s="4" t="n"/>
      <c r="E744" s="6" t="n"/>
      <c r="F744" s="4" t="n"/>
      <c r="G744" s="4" t="n"/>
      <c r="H744" s="4" t="n"/>
      <c r="I744" s="13">
        <f>IF($A744="","",IFERROR(INDEX(Floats,MATCH($B744,Branches,0)),0)+SUMIFS($E$3:$E744,$B$3:$B744,$B744,$C$3:$C744,'Settings'!$F$8)-SUMIFS($E$3:$E744,$B$3:$B744,$B744,$C$3:$C744,"&lt;&gt;"&amp;'Settings'!$F$8))</f>
        <v/>
      </c>
      <c r="J744" s="14">
        <f>IF($A744="","",DATE(YEAR($A744),MONTH($A744),1))</f>
        <v/>
      </c>
    </row>
    <row r="745">
      <c r="A745" s="12" t="n"/>
      <c r="B745" s="4" t="n"/>
      <c r="C745" s="4" t="n"/>
      <c r="D745" s="4" t="n"/>
      <c r="E745" s="6" t="n"/>
      <c r="F745" s="4" t="n"/>
      <c r="G745" s="4" t="n"/>
      <c r="H745" s="4" t="n"/>
      <c r="I745" s="13">
        <f>IF($A745="","",IFERROR(INDEX(Floats,MATCH($B745,Branches,0)),0)+SUMIFS($E$3:$E745,$B$3:$B745,$B745,$C$3:$C745,'Settings'!$F$8)-SUMIFS($E$3:$E745,$B$3:$B745,$B745,$C$3:$C745,"&lt;&gt;"&amp;'Settings'!$F$8))</f>
        <v/>
      </c>
      <c r="J745" s="14">
        <f>IF($A745="","",DATE(YEAR($A745),MONTH($A745),1))</f>
        <v/>
      </c>
    </row>
    <row r="746">
      <c r="A746" s="12" t="n"/>
      <c r="B746" s="4" t="n"/>
      <c r="C746" s="4" t="n"/>
      <c r="D746" s="4" t="n"/>
      <c r="E746" s="6" t="n"/>
      <c r="F746" s="4" t="n"/>
      <c r="G746" s="4" t="n"/>
      <c r="H746" s="4" t="n"/>
      <c r="I746" s="13">
        <f>IF($A746="","",IFERROR(INDEX(Floats,MATCH($B746,Branches,0)),0)+SUMIFS($E$3:$E746,$B$3:$B746,$B746,$C$3:$C746,'Settings'!$F$8)-SUMIFS($E$3:$E746,$B$3:$B746,$B746,$C$3:$C746,"&lt;&gt;"&amp;'Settings'!$F$8))</f>
        <v/>
      </c>
      <c r="J746" s="14">
        <f>IF($A746="","",DATE(YEAR($A746),MONTH($A746),1))</f>
        <v/>
      </c>
    </row>
    <row r="747">
      <c r="A747" s="12" t="n"/>
      <c r="B747" s="4" t="n"/>
      <c r="C747" s="4" t="n"/>
      <c r="D747" s="4" t="n"/>
      <c r="E747" s="6" t="n"/>
      <c r="F747" s="4" t="n"/>
      <c r="G747" s="4" t="n"/>
      <c r="H747" s="4" t="n"/>
      <c r="I747" s="13">
        <f>IF($A747="","",IFERROR(INDEX(Floats,MATCH($B747,Branches,0)),0)+SUMIFS($E$3:$E747,$B$3:$B747,$B747,$C$3:$C747,'Settings'!$F$8)-SUMIFS($E$3:$E747,$B$3:$B747,$B747,$C$3:$C747,"&lt;&gt;"&amp;'Settings'!$F$8))</f>
        <v/>
      </c>
      <c r="J747" s="14">
        <f>IF($A747="","",DATE(YEAR($A747),MONTH($A747),1))</f>
        <v/>
      </c>
    </row>
    <row r="748">
      <c r="A748" s="12" t="n"/>
      <c r="B748" s="4" t="n"/>
      <c r="C748" s="4" t="n"/>
      <c r="D748" s="4" t="n"/>
      <c r="E748" s="6" t="n"/>
      <c r="F748" s="4" t="n"/>
      <c r="G748" s="4" t="n"/>
      <c r="H748" s="4" t="n"/>
      <c r="I748" s="13">
        <f>IF($A748="","",IFERROR(INDEX(Floats,MATCH($B748,Branches,0)),0)+SUMIFS($E$3:$E748,$B$3:$B748,$B748,$C$3:$C748,'Settings'!$F$8)-SUMIFS($E$3:$E748,$B$3:$B748,$B748,$C$3:$C748,"&lt;&gt;"&amp;'Settings'!$F$8))</f>
        <v/>
      </c>
      <c r="J748" s="14">
        <f>IF($A748="","",DATE(YEAR($A748),MONTH($A748),1))</f>
        <v/>
      </c>
    </row>
    <row r="749">
      <c r="A749" s="12" t="n"/>
      <c r="B749" s="4" t="n"/>
      <c r="C749" s="4" t="n"/>
      <c r="D749" s="4" t="n"/>
      <c r="E749" s="6" t="n"/>
      <c r="F749" s="4" t="n"/>
      <c r="G749" s="4" t="n"/>
      <c r="H749" s="4" t="n"/>
      <c r="I749" s="13">
        <f>IF($A749="","",IFERROR(INDEX(Floats,MATCH($B749,Branches,0)),0)+SUMIFS($E$3:$E749,$B$3:$B749,$B749,$C$3:$C749,'Settings'!$F$8)-SUMIFS($E$3:$E749,$B$3:$B749,$B749,$C$3:$C749,"&lt;&gt;"&amp;'Settings'!$F$8))</f>
        <v/>
      </c>
      <c r="J749" s="14">
        <f>IF($A749="","",DATE(YEAR($A749),MONTH($A749),1))</f>
        <v/>
      </c>
    </row>
    <row r="750">
      <c r="A750" s="12" t="n"/>
      <c r="B750" s="4" t="n"/>
      <c r="C750" s="4" t="n"/>
      <c r="D750" s="4" t="n"/>
      <c r="E750" s="6" t="n"/>
      <c r="F750" s="4" t="n"/>
      <c r="G750" s="4" t="n"/>
      <c r="H750" s="4" t="n"/>
      <c r="I750" s="13">
        <f>IF($A750="","",IFERROR(INDEX(Floats,MATCH($B750,Branches,0)),0)+SUMIFS($E$3:$E750,$B$3:$B750,$B750,$C$3:$C750,'Settings'!$F$8)-SUMIFS($E$3:$E750,$B$3:$B750,$B750,$C$3:$C750,"&lt;&gt;"&amp;'Settings'!$F$8))</f>
        <v/>
      </c>
      <c r="J750" s="14">
        <f>IF($A750="","",DATE(YEAR($A750),MONTH($A750),1))</f>
        <v/>
      </c>
    </row>
    <row r="751">
      <c r="A751" s="12" t="n"/>
      <c r="B751" s="4" t="n"/>
      <c r="C751" s="4" t="n"/>
      <c r="D751" s="4" t="n"/>
      <c r="E751" s="6" t="n"/>
      <c r="F751" s="4" t="n"/>
      <c r="G751" s="4" t="n"/>
      <c r="H751" s="4" t="n"/>
      <c r="I751" s="13">
        <f>IF($A751="","",IFERROR(INDEX(Floats,MATCH($B751,Branches,0)),0)+SUMIFS($E$3:$E751,$B$3:$B751,$B751,$C$3:$C751,'Settings'!$F$8)-SUMIFS($E$3:$E751,$B$3:$B751,$B751,$C$3:$C751,"&lt;&gt;"&amp;'Settings'!$F$8))</f>
        <v/>
      </c>
      <c r="J751" s="14">
        <f>IF($A751="","",DATE(YEAR($A751),MONTH($A751),1))</f>
        <v/>
      </c>
    </row>
    <row r="752">
      <c r="A752" s="12" t="n"/>
      <c r="B752" s="4" t="n"/>
      <c r="C752" s="4" t="n"/>
      <c r="D752" s="4" t="n"/>
      <c r="E752" s="6" t="n"/>
      <c r="F752" s="4" t="n"/>
      <c r="G752" s="4" t="n"/>
      <c r="H752" s="4" t="n"/>
      <c r="I752" s="13">
        <f>IF($A752="","",IFERROR(INDEX(Floats,MATCH($B752,Branches,0)),0)+SUMIFS($E$3:$E752,$B$3:$B752,$B752,$C$3:$C752,'Settings'!$F$8)-SUMIFS($E$3:$E752,$B$3:$B752,$B752,$C$3:$C752,"&lt;&gt;"&amp;'Settings'!$F$8))</f>
        <v/>
      </c>
      <c r="J752" s="14">
        <f>IF($A752="","",DATE(YEAR($A752),MONTH($A752),1))</f>
        <v/>
      </c>
    </row>
    <row r="753">
      <c r="A753" s="12" t="n"/>
      <c r="B753" s="4" t="n"/>
      <c r="C753" s="4" t="n"/>
      <c r="D753" s="4" t="n"/>
      <c r="E753" s="6" t="n"/>
      <c r="F753" s="4" t="n"/>
      <c r="G753" s="4" t="n"/>
      <c r="H753" s="4" t="n"/>
      <c r="I753" s="13">
        <f>IF($A753="","",IFERROR(INDEX(Floats,MATCH($B753,Branches,0)),0)+SUMIFS($E$3:$E753,$B$3:$B753,$B753,$C$3:$C753,'Settings'!$F$8)-SUMIFS($E$3:$E753,$B$3:$B753,$B753,$C$3:$C753,"&lt;&gt;"&amp;'Settings'!$F$8))</f>
        <v/>
      </c>
      <c r="J753" s="14">
        <f>IF($A753="","",DATE(YEAR($A753),MONTH($A753),1))</f>
        <v/>
      </c>
    </row>
    <row r="754">
      <c r="A754" s="12" t="n"/>
      <c r="B754" s="4" t="n"/>
      <c r="C754" s="4" t="n"/>
      <c r="D754" s="4" t="n"/>
      <c r="E754" s="6" t="n"/>
      <c r="F754" s="4" t="n"/>
      <c r="G754" s="4" t="n"/>
      <c r="H754" s="4" t="n"/>
      <c r="I754" s="13">
        <f>IF($A754="","",IFERROR(INDEX(Floats,MATCH($B754,Branches,0)),0)+SUMIFS($E$3:$E754,$B$3:$B754,$B754,$C$3:$C754,'Settings'!$F$8)-SUMIFS($E$3:$E754,$B$3:$B754,$B754,$C$3:$C754,"&lt;&gt;"&amp;'Settings'!$F$8))</f>
        <v/>
      </c>
      <c r="J754" s="14">
        <f>IF($A754="","",DATE(YEAR($A754),MONTH($A754),1))</f>
        <v/>
      </c>
    </row>
    <row r="755">
      <c r="A755" s="12" t="n"/>
      <c r="B755" s="4" t="n"/>
      <c r="C755" s="4" t="n"/>
      <c r="D755" s="4" t="n"/>
      <c r="E755" s="6" t="n"/>
      <c r="F755" s="4" t="n"/>
      <c r="G755" s="4" t="n"/>
      <c r="H755" s="4" t="n"/>
      <c r="I755" s="13">
        <f>IF($A755="","",IFERROR(INDEX(Floats,MATCH($B755,Branches,0)),0)+SUMIFS($E$3:$E755,$B$3:$B755,$B755,$C$3:$C755,'Settings'!$F$8)-SUMIFS($E$3:$E755,$B$3:$B755,$B755,$C$3:$C755,"&lt;&gt;"&amp;'Settings'!$F$8))</f>
        <v/>
      </c>
      <c r="J755" s="14">
        <f>IF($A755="","",DATE(YEAR($A755),MONTH($A755),1))</f>
        <v/>
      </c>
    </row>
    <row r="756">
      <c r="A756" s="12" t="n"/>
      <c r="B756" s="4" t="n"/>
      <c r="C756" s="4" t="n"/>
      <c r="D756" s="4" t="n"/>
      <c r="E756" s="6" t="n"/>
      <c r="F756" s="4" t="n"/>
      <c r="G756" s="4" t="n"/>
      <c r="H756" s="4" t="n"/>
      <c r="I756" s="13">
        <f>IF($A756="","",IFERROR(INDEX(Floats,MATCH($B756,Branches,0)),0)+SUMIFS($E$3:$E756,$B$3:$B756,$B756,$C$3:$C756,'Settings'!$F$8)-SUMIFS($E$3:$E756,$B$3:$B756,$B756,$C$3:$C756,"&lt;&gt;"&amp;'Settings'!$F$8))</f>
        <v/>
      </c>
      <c r="J756" s="14">
        <f>IF($A756="","",DATE(YEAR($A756),MONTH($A756),1))</f>
        <v/>
      </c>
    </row>
    <row r="757">
      <c r="A757" s="12" t="n"/>
      <c r="B757" s="4" t="n"/>
      <c r="C757" s="4" t="n"/>
      <c r="D757" s="4" t="n"/>
      <c r="E757" s="6" t="n"/>
      <c r="F757" s="4" t="n"/>
      <c r="G757" s="4" t="n"/>
      <c r="H757" s="4" t="n"/>
      <c r="I757" s="13">
        <f>IF($A757="","",IFERROR(INDEX(Floats,MATCH($B757,Branches,0)),0)+SUMIFS($E$3:$E757,$B$3:$B757,$B757,$C$3:$C757,'Settings'!$F$8)-SUMIFS($E$3:$E757,$B$3:$B757,$B757,$C$3:$C757,"&lt;&gt;"&amp;'Settings'!$F$8))</f>
        <v/>
      </c>
      <c r="J757" s="14">
        <f>IF($A757="","",DATE(YEAR($A757),MONTH($A757),1))</f>
        <v/>
      </c>
    </row>
    <row r="758">
      <c r="A758" s="12" t="n"/>
      <c r="B758" s="4" t="n"/>
      <c r="C758" s="4" t="n"/>
      <c r="D758" s="4" t="n"/>
      <c r="E758" s="6" t="n"/>
      <c r="F758" s="4" t="n"/>
      <c r="G758" s="4" t="n"/>
      <c r="H758" s="4" t="n"/>
      <c r="I758" s="13">
        <f>IF($A758="","",IFERROR(INDEX(Floats,MATCH($B758,Branches,0)),0)+SUMIFS($E$3:$E758,$B$3:$B758,$B758,$C$3:$C758,'Settings'!$F$8)-SUMIFS($E$3:$E758,$B$3:$B758,$B758,$C$3:$C758,"&lt;&gt;"&amp;'Settings'!$F$8))</f>
        <v/>
      </c>
      <c r="J758" s="14">
        <f>IF($A758="","",DATE(YEAR($A758),MONTH($A758),1))</f>
        <v/>
      </c>
    </row>
    <row r="759">
      <c r="A759" s="12" t="n"/>
      <c r="B759" s="4" t="n"/>
      <c r="C759" s="4" t="n"/>
      <c r="D759" s="4" t="n"/>
      <c r="E759" s="6" t="n"/>
      <c r="F759" s="4" t="n"/>
      <c r="G759" s="4" t="n"/>
      <c r="H759" s="4" t="n"/>
      <c r="I759" s="13">
        <f>IF($A759="","",IFERROR(INDEX(Floats,MATCH($B759,Branches,0)),0)+SUMIFS($E$3:$E759,$B$3:$B759,$B759,$C$3:$C759,'Settings'!$F$8)-SUMIFS($E$3:$E759,$B$3:$B759,$B759,$C$3:$C759,"&lt;&gt;"&amp;'Settings'!$F$8))</f>
        <v/>
      </c>
      <c r="J759" s="14">
        <f>IF($A759="","",DATE(YEAR($A759),MONTH($A759),1))</f>
        <v/>
      </c>
    </row>
    <row r="760">
      <c r="A760" s="12" t="n"/>
      <c r="B760" s="4" t="n"/>
      <c r="C760" s="4" t="n"/>
      <c r="D760" s="4" t="n"/>
      <c r="E760" s="6" t="n"/>
      <c r="F760" s="4" t="n"/>
      <c r="G760" s="4" t="n"/>
      <c r="H760" s="4" t="n"/>
      <c r="I760" s="13">
        <f>IF($A760="","",IFERROR(INDEX(Floats,MATCH($B760,Branches,0)),0)+SUMIFS($E$3:$E760,$B$3:$B760,$B760,$C$3:$C760,'Settings'!$F$8)-SUMIFS($E$3:$E760,$B$3:$B760,$B760,$C$3:$C760,"&lt;&gt;"&amp;'Settings'!$F$8))</f>
        <v/>
      </c>
      <c r="J760" s="14">
        <f>IF($A760="","",DATE(YEAR($A760),MONTH($A760),1))</f>
        <v/>
      </c>
    </row>
    <row r="761">
      <c r="A761" s="12" t="n"/>
      <c r="B761" s="4" t="n"/>
      <c r="C761" s="4" t="n"/>
      <c r="D761" s="4" t="n"/>
      <c r="E761" s="6" t="n"/>
      <c r="F761" s="4" t="n"/>
      <c r="G761" s="4" t="n"/>
      <c r="H761" s="4" t="n"/>
      <c r="I761" s="13">
        <f>IF($A761="","",IFERROR(INDEX(Floats,MATCH($B761,Branches,0)),0)+SUMIFS($E$3:$E761,$B$3:$B761,$B761,$C$3:$C761,'Settings'!$F$8)-SUMIFS($E$3:$E761,$B$3:$B761,$B761,$C$3:$C761,"&lt;&gt;"&amp;'Settings'!$F$8))</f>
        <v/>
      </c>
      <c r="J761" s="14">
        <f>IF($A761="","",DATE(YEAR($A761),MONTH($A761),1))</f>
        <v/>
      </c>
    </row>
    <row r="762">
      <c r="A762" s="12" t="n"/>
      <c r="B762" s="4" t="n"/>
      <c r="C762" s="4" t="n"/>
      <c r="D762" s="4" t="n"/>
      <c r="E762" s="6" t="n"/>
      <c r="F762" s="4" t="n"/>
      <c r="G762" s="4" t="n"/>
      <c r="H762" s="4" t="n"/>
      <c r="I762" s="13">
        <f>IF($A762="","",IFERROR(INDEX(Floats,MATCH($B762,Branches,0)),0)+SUMIFS($E$3:$E762,$B$3:$B762,$B762,$C$3:$C762,'Settings'!$F$8)-SUMIFS($E$3:$E762,$B$3:$B762,$B762,$C$3:$C762,"&lt;&gt;"&amp;'Settings'!$F$8))</f>
        <v/>
      </c>
      <c r="J762" s="14">
        <f>IF($A762="","",DATE(YEAR($A762),MONTH($A762),1))</f>
        <v/>
      </c>
    </row>
    <row r="763">
      <c r="A763" s="12" t="n"/>
      <c r="B763" s="4" t="n"/>
      <c r="C763" s="4" t="n"/>
      <c r="D763" s="4" t="n"/>
      <c r="E763" s="6" t="n"/>
      <c r="F763" s="4" t="n"/>
      <c r="G763" s="4" t="n"/>
      <c r="H763" s="4" t="n"/>
      <c r="I763" s="13">
        <f>IF($A763="","",IFERROR(INDEX(Floats,MATCH($B763,Branches,0)),0)+SUMIFS($E$3:$E763,$B$3:$B763,$B763,$C$3:$C763,'Settings'!$F$8)-SUMIFS($E$3:$E763,$B$3:$B763,$B763,$C$3:$C763,"&lt;&gt;"&amp;'Settings'!$F$8))</f>
        <v/>
      </c>
      <c r="J763" s="14">
        <f>IF($A763="","",DATE(YEAR($A763),MONTH($A763),1))</f>
        <v/>
      </c>
    </row>
    <row r="764">
      <c r="A764" s="12" t="n"/>
      <c r="B764" s="4" t="n"/>
      <c r="C764" s="4" t="n"/>
      <c r="D764" s="4" t="n"/>
      <c r="E764" s="6" t="n"/>
      <c r="F764" s="4" t="n"/>
      <c r="G764" s="4" t="n"/>
      <c r="H764" s="4" t="n"/>
      <c r="I764" s="13">
        <f>IF($A764="","",IFERROR(INDEX(Floats,MATCH($B764,Branches,0)),0)+SUMIFS($E$3:$E764,$B$3:$B764,$B764,$C$3:$C764,'Settings'!$F$8)-SUMIFS($E$3:$E764,$B$3:$B764,$B764,$C$3:$C764,"&lt;&gt;"&amp;'Settings'!$F$8))</f>
        <v/>
      </c>
      <c r="J764" s="14">
        <f>IF($A764="","",DATE(YEAR($A764),MONTH($A764),1))</f>
        <v/>
      </c>
    </row>
    <row r="765">
      <c r="A765" s="12" t="n"/>
      <c r="B765" s="4" t="n"/>
      <c r="C765" s="4" t="n"/>
      <c r="D765" s="4" t="n"/>
      <c r="E765" s="6" t="n"/>
      <c r="F765" s="4" t="n"/>
      <c r="G765" s="4" t="n"/>
      <c r="H765" s="4" t="n"/>
      <c r="I765" s="13">
        <f>IF($A765="","",IFERROR(INDEX(Floats,MATCH($B765,Branches,0)),0)+SUMIFS($E$3:$E765,$B$3:$B765,$B765,$C$3:$C765,'Settings'!$F$8)-SUMIFS($E$3:$E765,$B$3:$B765,$B765,$C$3:$C765,"&lt;&gt;"&amp;'Settings'!$F$8))</f>
        <v/>
      </c>
      <c r="J765" s="14">
        <f>IF($A765="","",DATE(YEAR($A765),MONTH($A765),1))</f>
        <v/>
      </c>
    </row>
    <row r="766">
      <c r="A766" s="12" t="n"/>
      <c r="B766" s="4" t="n"/>
      <c r="C766" s="4" t="n"/>
      <c r="D766" s="4" t="n"/>
      <c r="E766" s="6" t="n"/>
      <c r="F766" s="4" t="n"/>
      <c r="G766" s="4" t="n"/>
      <c r="H766" s="4" t="n"/>
      <c r="I766" s="13">
        <f>IF($A766="","",IFERROR(INDEX(Floats,MATCH($B766,Branches,0)),0)+SUMIFS($E$3:$E766,$B$3:$B766,$B766,$C$3:$C766,'Settings'!$F$8)-SUMIFS($E$3:$E766,$B$3:$B766,$B766,$C$3:$C766,"&lt;&gt;"&amp;'Settings'!$F$8))</f>
        <v/>
      </c>
      <c r="J766" s="14">
        <f>IF($A766="","",DATE(YEAR($A766),MONTH($A766),1))</f>
        <v/>
      </c>
    </row>
    <row r="767">
      <c r="A767" s="12" t="n"/>
      <c r="B767" s="4" t="n"/>
      <c r="C767" s="4" t="n"/>
      <c r="D767" s="4" t="n"/>
      <c r="E767" s="6" t="n"/>
      <c r="F767" s="4" t="n"/>
      <c r="G767" s="4" t="n"/>
      <c r="H767" s="4" t="n"/>
      <c r="I767" s="13">
        <f>IF($A767="","",IFERROR(INDEX(Floats,MATCH($B767,Branches,0)),0)+SUMIFS($E$3:$E767,$B$3:$B767,$B767,$C$3:$C767,'Settings'!$F$8)-SUMIFS($E$3:$E767,$B$3:$B767,$B767,$C$3:$C767,"&lt;&gt;"&amp;'Settings'!$F$8))</f>
        <v/>
      </c>
      <c r="J767" s="14">
        <f>IF($A767="","",DATE(YEAR($A767),MONTH($A767),1))</f>
        <v/>
      </c>
    </row>
    <row r="768">
      <c r="A768" s="12" t="n"/>
      <c r="B768" s="4" t="n"/>
      <c r="C768" s="4" t="n"/>
      <c r="D768" s="4" t="n"/>
      <c r="E768" s="6" t="n"/>
      <c r="F768" s="4" t="n"/>
      <c r="G768" s="4" t="n"/>
      <c r="H768" s="4" t="n"/>
      <c r="I768" s="13">
        <f>IF($A768="","",IFERROR(INDEX(Floats,MATCH($B768,Branches,0)),0)+SUMIFS($E$3:$E768,$B$3:$B768,$B768,$C$3:$C768,'Settings'!$F$8)-SUMIFS($E$3:$E768,$B$3:$B768,$B768,$C$3:$C768,"&lt;&gt;"&amp;'Settings'!$F$8))</f>
        <v/>
      </c>
      <c r="J768" s="14">
        <f>IF($A768="","",DATE(YEAR($A768),MONTH($A768),1))</f>
        <v/>
      </c>
    </row>
    <row r="769">
      <c r="A769" s="12" t="n"/>
      <c r="B769" s="4" t="n"/>
      <c r="C769" s="4" t="n"/>
      <c r="D769" s="4" t="n"/>
      <c r="E769" s="6" t="n"/>
      <c r="F769" s="4" t="n"/>
      <c r="G769" s="4" t="n"/>
      <c r="H769" s="4" t="n"/>
      <c r="I769" s="13">
        <f>IF($A769="","",IFERROR(INDEX(Floats,MATCH($B769,Branches,0)),0)+SUMIFS($E$3:$E769,$B$3:$B769,$B769,$C$3:$C769,'Settings'!$F$8)-SUMIFS($E$3:$E769,$B$3:$B769,$B769,$C$3:$C769,"&lt;&gt;"&amp;'Settings'!$F$8))</f>
        <v/>
      </c>
      <c r="J769" s="14">
        <f>IF($A769="","",DATE(YEAR($A769),MONTH($A769),1))</f>
        <v/>
      </c>
    </row>
    <row r="770">
      <c r="A770" s="12" t="n"/>
      <c r="B770" s="4" t="n"/>
      <c r="C770" s="4" t="n"/>
      <c r="D770" s="4" t="n"/>
      <c r="E770" s="6" t="n"/>
      <c r="F770" s="4" t="n"/>
      <c r="G770" s="4" t="n"/>
      <c r="H770" s="4" t="n"/>
      <c r="I770" s="13">
        <f>IF($A770="","",IFERROR(INDEX(Floats,MATCH($B770,Branches,0)),0)+SUMIFS($E$3:$E770,$B$3:$B770,$B770,$C$3:$C770,'Settings'!$F$8)-SUMIFS($E$3:$E770,$B$3:$B770,$B770,$C$3:$C770,"&lt;&gt;"&amp;'Settings'!$F$8))</f>
        <v/>
      </c>
      <c r="J770" s="14">
        <f>IF($A770="","",DATE(YEAR($A770),MONTH($A770),1))</f>
        <v/>
      </c>
    </row>
    <row r="771">
      <c r="A771" s="12" t="n"/>
      <c r="B771" s="4" t="n"/>
      <c r="C771" s="4" t="n"/>
      <c r="D771" s="4" t="n"/>
      <c r="E771" s="6" t="n"/>
      <c r="F771" s="4" t="n"/>
      <c r="G771" s="4" t="n"/>
      <c r="H771" s="4" t="n"/>
      <c r="I771" s="13">
        <f>IF($A771="","",IFERROR(INDEX(Floats,MATCH($B771,Branches,0)),0)+SUMIFS($E$3:$E771,$B$3:$B771,$B771,$C$3:$C771,'Settings'!$F$8)-SUMIFS($E$3:$E771,$B$3:$B771,$B771,$C$3:$C771,"&lt;&gt;"&amp;'Settings'!$F$8))</f>
        <v/>
      </c>
      <c r="J771" s="14">
        <f>IF($A771="","",DATE(YEAR($A771),MONTH($A771),1))</f>
        <v/>
      </c>
    </row>
    <row r="772">
      <c r="A772" s="12" t="n"/>
      <c r="B772" s="4" t="n"/>
      <c r="C772" s="4" t="n"/>
      <c r="D772" s="4" t="n"/>
      <c r="E772" s="6" t="n"/>
      <c r="F772" s="4" t="n"/>
      <c r="G772" s="4" t="n"/>
      <c r="H772" s="4" t="n"/>
      <c r="I772" s="13">
        <f>IF($A772="","",IFERROR(INDEX(Floats,MATCH($B772,Branches,0)),0)+SUMIFS($E$3:$E772,$B$3:$B772,$B772,$C$3:$C772,'Settings'!$F$8)-SUMIFS($E$3:$E772,$B$3:$B772,$B772,$C$3:$C772,"&lt;&gt;"&amp;'Settings'!$F$8))</f>
        <v/>
      </c>
      <c r="J772" s="14">
        <f>IF($A772="","",DATE(YEAR($A772),MONTH($A772),1))</f>
        <v/>
      </c>
    </row>
    <row r="773">
      <c r="A773" s="12" t="n"/>
      <c r="B773" s="4" t="n"/>
      <c r="C773" s="4" t="n"/>
      <c r="D773" s="4" t="n"/>
      <c r="E773" s="6" t="n"/>
      <c r="F773" s="4" t="n"/>
      <c r="G773" s="4" t="n"/>
      <c r="H773" s="4" t="n"/>
      <c r="I773" s="13">
        <f>IF($A773="","",IFERROR(INDEX(Floats,MATCH($B773,Branches,0)),0)+SUMIFS($E$3:$E773,$B$3:$B773,$B773,$C$3:$C773,'Settings'!$F$8)-SUMIFS($E$3:$E773,$B$3:$B773,$B773,$C$3:$C773,"&lt;&gt;"&amp;'Settings'!$F$8))</f>
        <v/>
      </c>
      <c r="J773" s="14">
        <f>IF($A773="","",DATE(YEAR($A773),MONTH($A773),1))</f>
        <v/>
      </c>
    </row>
    <row r="774">
      <c r="A774" s="12" t="n"/>
      <c r="B774" s="4" t="n"/>
      <c r="C774" s="4" t="n"/>
      <c r="D774" s="4" t="n"/>
      <c r="E774" s="6" t="n"/>
      <c r="F774" s="4" t="n"/>
      <c r="G774" s="4" t="n"/>
      <c r="H774" s="4" t="n"/>
      <c r="I774" s="13">
        <f>IF($A774="","",IFERROR(INDEX(Floats,MATCH($B774,Branches,0)),0)+SUMIFS($E$3:$E774,$B$3:$B774,$B774,$C$3:$C774,'Settings'!$F$8)-SUMIFS($E$3:$E774,$B$3:$B774,$B774,$C$3:$C774,"&lt;&gt;"&amp;'Settings'!$F$8))</f>
        <v/>
      </c>
      <c r="J774" s="14">
        <f>IF($A774="","",DATE(YEAR($A774),MONTH($A774),1))</f>
        <v/>
      </c>
    </row>
    <row r="775">
      <c r="A775" s="12" t="n"/>
      <c r="B775" s="4" t="n"/>
      <c r="C775" s="4" t="n"/>
      <c r="D775" s="4" t="n"/>
      <c r="E775" s="6" t="n"/>
      <c r="F775" s="4" t="n"/>
      <c r="G775" s="4" t="n"/>
      <c r="H775" s="4" t="n"/>
      <c r="I775" s="13">
        <f>IF($A775="","",IFERROR(INDEX(Floats,MATCH($B775,Branches,0)),0)+SUMIFS($E$3:$E775,$B$3:$B775,$B775,$C$3:$C775,'Settings'!$F$8)-SUMIFS($E$3:$E775,$B$3:$B775,$B775,$C$3:$C775,"&lt;&gt;"&amp;'Settings'!$F$8))</f>
        <v/>
      </c>
      <c r="J775" s="14">
        <f>IF($A775="","",DATE(YEAR($A775),MONTH($A775),1))</f>
        <v/>
      </c>
    </row>
    <row r="776">
      <c r="A776" s="12" t="n"/>
      <c r="B776" s="4" t="n"/>
      <c r="C776" s="4" t="n"/>
      <c r="D776" s="4" t="n"/>
      <c r="E776" s="6" t="n"/>
      <c r="F776" s="4" t="n"/>
      <c r="G776" s="4" t="n"/>
      <c r="H776" s="4" t="n"/>
      <c r="I776" s="13">
        <f>IF($A776="","",IFERROR(INDEX(Floats,MATCH($B776,Branches,0)),0)+SUMIFS($E$3:$E776,$B$3:$B776,$B776,$C$3:$C776,'Settings'!$F$8)-SUMIFS($E$3:$E776,$B$3:$B776,$B776,$C$3:$C776,"&lt;&gt;"&amp;'Settings'!$F$8))</f>
        <v/>
      </c>
      <c r="J776" s="14">
        <f>IF($A776="","",DATE(YEAR($A776),MONTH($A776),1))</f>
        <v/>
      </c>
    </row>
    <row r="777">
      <c r="A777" s="12" t="n"/>
      <c r="B777" s="4" t="n"/>
      <c r="C777" s="4" t="n"/>
      <c r="D777" s="4" t="n"/>
      <c r="E777" s="6" t="n"/>
      <c r="F777" s="4" t="n"/>
      <c r="G777" s="4" t="n"/>
      <c r="H777" s="4" t="n"/>
      <c r="I777" s="13">
        <f>IF($A777="","",IFERROR(INDEX(Floats,MATCH($B777,Branches,0)),0)+SUMIFS($E$3:$E777,$B$3:$B777,$B777,$C$3:$C777,'Settings'!$F$8)-SUMIFS($E$3:$E777,$B$3:$B777,$B777,$C$3:$C777,"&lt;&gt;"&amp;'Settings'!$F$8))</f>
        <v/>
      </c>
      <c r="J777" s="14">
        <f>IF($A777="","",DATE(YEAR($A777),MONTH($A777),1))</f>
        <v/>
      </c>
    </row>
    <row r="778">
      <c r="A778" s="12" t="n"/>
      <c r="B778" s="4" t="n"/>
      <c r="C778" s="4" t="n"/>
      <c r="D778" s="4" t="n"/>
      <c r="E778" s="6" t="n"/>
      <c r="F778" s="4" t="n"/>
      <c r="G778" s="4" t="n"/>
      <c r="H778" s="4" t="n"/>
      <c r="I778" s="13">
        <f>IF($A778="","",IFERROR(INDEX(Floats,MATCH($B778,Branches,0)),0)+SUMIFS($E$3:$E778,$B$3:$B778,$B778,$C$3:$C778,'Settings'!$F$8)-SUMIFS($E$3:$E778,$B$3:$B778,$B778,$C$3:$C778,"&lt;&gt;"&amp;'Settings'!$F$8))</f>
        <v/>
      </c>
      <c r="J778" s="14">
        <f>IF($A778="","",DATE(YEAR($A778),MONTH($A778),1))</f>
        <v/>
      </c>
    </row>
    <row r="779">
      <c r="A779" s="12" t="n"/>
      <c r="B779" s="4" t="n"/>
      <c r="C779" s="4" t="n"/>
      <c r="D779" s="4" t="n"/>
      <c r="E779" s="6" t="n"/>
      <c r="F779" s="4" t="n"/>
      <c r="G779" s="4" t="n"/>
      <c r="H779" s="4" t="n"/>
      <c r="I779" s="13">
        <f>IF($A779="","",IFERROR(INDEX(Floats,MATCH($B779,Branches,0)),0)+SUMIFS($E$3:$E779,$B$3:$B779,$B779,$C$3:$C779,'Settings'!$F$8)-SUMIFS($E$3:$E779,$B$3:$B779,$B779,$C$3:$C779,"&lt;&gt;"&amp;'Settings'!$F$8))</f>
        <v/>
      </c>
      <c r="J779" s="14">
        <f>IF($A779="","",DATE(YEAR($A779),MONTH($A779),1))</f>
        <v/>
      </c>
    </row>
    <row r="780">
      <c r="A780" s="12" t="n"/>
      <c r="B780" s="4" t="n"/>
      <c r="C780" s="4" t="n"/>
      <c r="D780" s="4" t="n"/>
      <c r="E780" s="6" t="n"/>
      <c r="F780" s="4" t="n"/>
      <c r="G780" s="4" t="n"/>
      <c r="H780" s="4" t="n"/>
      <c r="I780" s="13">
        <f>IF($A780="","",IFERROR(INDEX(Floats,MATCH($B780,Branches,0)),0)+SUMIFS($E$3:$E780,$B$3:$B780,$B780,$C$3:$C780,'Settings'!$F$8)-SUMIFS($E$3:$E780,$B$3:$B780,$B780,$C$3:$C780,"&lt;&gt;"&amp;'Settings'!$F$8))</f>
        <v/>
      </c>
      <c r="J780" s="14">
        <f>IF($A780="","",DATE(YEAR($A780),MONTH($A780),1))</f>
        <v/>
      </c>
    </row>
    <row r="781">
      <c r="A781" s="12" t="n"/>
      <c r="B781" s="4" t="n"/>
      <c r="C781" s="4" t="n"/>
      <c r="D781" s="4" t="n"/>
      <c r="E781" s="6" t="n"/>
      <c r="F781" s="4" t="n"/>
      <c r="G781" s="4" t="n"/>
      <c r="H781" s="4" t="n"/>
      <c r="I781" s="13">
        <f>IF($A781="","",IFERROR(INDEX(Floats,MATCH($B781,Branches,0)),0)+SUMIFS($E$3:$E781,$B$3:$B781,$B781,$C$3:$C781,'Settings'!$F$8)-SUMIFS($E$3:$E781,$B$3:$B781,$B781,$C$3:$C781,"&lt;&gt;"&amp;'Settings'!$F$8))</f>
        <v/>
      </c>
      <c r="J781" s="14">
        <f>IF($A781="","",DATE(YEAR($A781),MONTH($A781),1))</f>
        <v/>
      </c>
    </row>
    <row r="782">
      <c r="A782" s="12" t="n"/>
      <c r="B782" s="4" t="n"/>
      <c r="C782" s="4" t="n"/>
      <c r="D782" s="4" t="n"/>
      <c r="E782" s="6" t="n"/>
      <c r="F782" s="4" t="n"/>
      <c r="G782" s="4" t="n"/>
      <c r="H782" s="4" t="n"/>
      <c r="I782" s="13">
        <f>IF($A782="","",IFERROR(INDEX(Floats,MATCH($B782,Branches,0)),0)+SUMIFS($E$3:$E782,$B$3:$B782,$B782,$C$3:$C782,'Settings'!$F$8)-SUMIFS($E$3:$E782,$B$3:$B782,$B782,$C$3:$C782,"&lt;&gt;"&amp;'Settings'!$F$8))</f>
        <v/>
      </c>
      <c r="J782" s="14">
        <f>IF($A782="","",DATE(YEAR($A782),MONTH($A782),1))</f>
        <v/>
      </c>
    </row>
    <row r="783">
      <c r="A783" s="12" t="n"/>
      <c r="B783" s="4" t="n"/>
      <c r="C783" s="4" t="n"/>
      <c r="D783" s="4" t="n"/>
      <c r="E783" s="6" t="n"/>
      <c r="F783" s="4" t="n"/>
      <c r="G783" s="4" t="n"/>
      <c r="H783" s="4" t="n"/>
      <c r="I783" s="13">
        <f>IF($A783="","",IFERROR(INDEX(Floats,MATCH($B783,Branches,0)),0)+SUMIFS($E$3:$E783,$B$3:$B783,$B783,$C$3:$C783,'Settings'!$F$8)-SUMIFS($E$3:$E783,$B$3:$B783,$B783,$C$3:$C783,"&lt;&gt;"&amp;'Settings'!$F$8))</f>
        <v/>
      </c>
      <c r="J783" s="14">
        <f>IF($A783="","",DATE(YEAR($A783),MONTH($A783),1))</f>
        <v/>
      </c>
    </row>
    <row r="784">
      <c r="A784" s="12" t="n"/>
      <c r="B784" s="4" t="n"/>
      <c r="C784" s="4" t="n"/>
      <c r="D784" s="4" t="n"/>
      <c r="E784" s="6" t="n"/>
      <c r="F784" s="4" t="n"/>
      <c r="G784" s="4" t="n"/>
      <c r="H784" s="4" t="n"/>
      <c r="I784" s="13">
        <f>IF($A784="","",IFERROR(INDEX(Floats,MATCH($B784,Branches,0)),0)+SUMIFS($E$3:$E784,$B$3:$B784,$B784,$C$3:$C784,'Settings'!$F$8)-SUMIFS($E$3:$E784,$B$3:$B784,$B784,$C$3:$C784,"&lt;&gt;"&amp;'Settings'!$F$8))</f>
        <v/>
      </c>
      <c r="J784" s="14">
        <f>IF($A784="","",DATE(YEAR($A784),MONTH($A784),1))</f>
        <v/>
      </c>
    </row>
    <row r="785">
      <c r="A785" s="12" t="n"/>
      <c r="B785" s="4" t="n"/>
      <c r="C785" s="4" t="n"/>
      <c r="D785" s="4" t="n"/>
      <c r="E785" s="6" t="n"/>
      <c r="F785" s="4" t="n"/>
      <c r="G785" s="4" t="n"/>
      <c r="H785" s="4" t="n"/>
      <c r="I785" s="13">
        <f>IF($A785="","",IFERROR(INDEX(Floats,MATCH($B785,Branches,0)),0)+SUMIFS($E$3:$E785,$B$3:$B785,$B785,$C$3:$C785,'Settings'!$F$8)-SUMIFS($E$3:$E785,$B$3:$B785,$B785,$C$3:$C785,"&lt;&gt;"&amp;'Settings'!$F$8))</f>
        <v/>
      </c>
      <c r="J785" s="14">
        <f>IF($A785="","",DATE(YEAR($A785),MONTH($A785),1))</f>
        <v/>
      </c>
    </row>
    <row r="786">
      <c r="A786" s="12" t="n"/>
      <c r="B786" s="4" t="n"/>
      <c r="C786" s="4" t="n"/>
      <c r="D786" s="4" t="n"/>
      <c r="E786" s="6" t="n"/>
      <c r="F786" s="4" t="n"/>
      <c r="G786" s="4" t="n"/>
      <c r="H786" s="4" t="n"/>
      <c r="I786" s="13">
        <f>IF($A786="","",IFERROR(INDEX(Floats,MATCH($B786,Branches,0)),0)+SUMIFS($E$3:$E786,$B$3:$B786,$B786,$C$3:$C786,'Settings'!$F$8)-SUMIFS($E$3:$E786,$B$3:$B786,$B786,$C$3:$C786,"&lt;&gt;"&amp;'Settings'!$F$8))</f>
        <v/>
      </c>
      <c r="J786" s="14">
        <f>IF($A786="","",DATE(YEAR($A786),MONTH($A786),1))</f>
        <v/>
      </c>
    </row>
    <row r="787">
      <c r="A787" s="12" t="n"/>
      <c r="B787" s="4" t="n"/>
      <c r="C787" s="4" t="n"/>
      <c r="D787" s="4" t="n"/>
      <c r="E787" s="6" t="n"/>
      <c r="F787" s="4" t="n"/>
      <c r="G787" s="4" t="n"/>
      <c r="H787" s="4" t="n"/>
      <c r="I787" s="13">
        <f>IF($A787="","",IFERROR(INDEX(Floats,MATCH($B787,Branches,0)),0)+SUMIFS($E$3:$E787,$B$3:$B787,$B787,$C$3:$C787,'Settings'!$F$8)-SUMIFS($E$3:$E787,$B$3:$B787,$B787,$C$3:$C787,"&lt;&gt;"&amp;'Settings'!$F$8))</f>
        <v/>
      </c>
      <c r="J787" s="14">
        <f>IF($A787="","",DATE(YEAR($A787),MONTH($A787),1))</f>
        <v/>
      </c>
    </row>
    <row r="788">
      <c r="A788" s="12" t="n"/>
      <c r="B788" s="4" t="n"/>
      <c r="C788" s="4" t="n"/>
      <c r="D788" s="4" t="n"/>
      <c r="E788" s="6" t="n"/>
      <c r="F788" s="4" t="n"/>
      <c r="G788" s="4" t="n"/>
      <c r="H788" s="4" t="n"/>
      <c r="I788" s="13">
        <f>IF($A788="","",IFERROR(INDEX(Floats,MATCH($B788,Branches,0)),0)+SUMIFS($E$3:$E788,$B$3:$B788,$B788,$C$3:$C788,'Settings'!$F$8)-SUMIFS($E$3:$E788,$B$3:$B788,$B788,$C$3:$C788,"&lt;&gt;"&amp;'Settings'!$F$8))</f>
        <v/>
      </c>
      <c r="J788" s="14">
        <f>IF($A788="","",DATE(YEAR($A788),MONTH($A788),1))</f>
        <v/>
      </c>
    </row>
    <row r="789">
      <c r="A789" s="12" t="n"/>
      <c r="B789" s="4" t="n"/>
      <c r="C789" s="4" t="n"/>
      <c r="D789" s="4" t="n"/>
      <c r="E789" s="6" t="n"/>
      <c r="F789" s="4" t="n"/>
      <c r="G789" s="4" t="n"/>
      <c r="H789" s="4" t="n"/>
      <c r="I789" s="13">
        <f>IF($A789="","",IFERROR(INDEX(Floats,MATCH($B789,Branches,0)),0)+SUMIFS($E$3:$E789,$B$3:$B789,$B789,$C$3:$C789,'Settings'!$F$8)-SUMIFS($E$3:$E789,$B$3:$B789,$B789,$C$3:$C789,"&lt;&gt;"&amp;'Settings'!$F$8))</f>
        <v/>
      </c>
      <c r="J789" s="14">
        <f>IF($A789="","",DATE(YEAR($A789),MONTH($A789),1))</f>
        <v/>
      </c>
    </row>
    <row r="790">
      <c r="A790" s="12" t="n"/>
      <c r="B790" s="4" t="n"/>
      <c r="C790" s="4" t="n"/>
      <c r="D790" s="4" t="n"/>
      <c r="E790" s="6" t="n"/>
      <c r="F790" s="4" t="n"/>
      <c r="G790" s="4" t="n"/>
      <c r="H790" s="4" t="n"/>
      <c r="I790" s="13">
        <f>IF($A790="","",IFERROR(INDEX(Floats,MATCH($B790,Branches,0)),0)+SUMIFS($E$3:$E790,$B$3:$B790,$B790,$C$3:$C790,'Settings'!$F$8)-SUMIFS($E$3:$E790,$B$3:$B790,$B790,$C$3:$C790,"&lt;&gt;"&amp;'Settings'!$F$8))</f>
        <v/>
      </c>
      <c r="J790" s="14">
        <f>IF($A790="","",DATE(YEAR($A790),MONTH($A790),1))</f>
        <v/>
      </c>
    </row>
    <row r="791">
      <c r="A791" s="12" t="n"/>
      <c r="B791" s="4" t="n"/>
      <c r="C791" s="4" t="n"/>
      <c r="D791" s="4" t="n"/>
      <c r="E791" s="6" t="n"/>
      <c r="F791" s="4" t="n"/>
      <c r="G791" s="4" t="n"/>
      <c r="H791" s="4" t="n"/>
      <c r="I791" s="13">
        <f>IF($A791="","",IFERROR(INDEX(Floats,MATCH($B791,Branches,0)),0)+SUMIFS($E$3:$E791,$B$3:$B791,$B791,$C$3:$C791,'Settings'!$F$8)-SUMIFS($E$3:$E791,$B$3:$B791,$B791,$C$3:$C791,"&lt;&gt;"&amp;'Settings'!$F$8))</f>
        <v/>
      </c>
      <c r="J791" s="14">
        <f>IF($A791="","",DATE(YEAR($A791),MONTH($A791),1))</f>
        <v/>
      </c>
    </row>
    <row r="792">
      <c r="A792" s="12" t="n"/>
      <c r="B792" s="4" t="n"/>
      <c r="C792" s="4" t="n"/>
      <c r="D792" s="4" t="n"/>
      <c r="E792" s="6" t="n"/>
      <c r="F792" s="4" t="n"/>
      <c r="G792" s="4" t="n"/>
      <c r="H792" s="4" t="n"/>
      <c r="I792" s="13">
        <f>IF($A792="","",IFERROR(INDEX(Floats,MATCH($B792,Branches,0)),0)+SUMIFS($E$3:$E792,$B$3:$B792,$B792,$C$3:$C792,'Settings'!$F$8)-SUMIFS($E$3:$E792,$B$3:$B792,$B792,$C$3:$C792,"&lt;&gt;"&amp;'Settings'!$F$8))</f>
        <v/>
      </c>
      <c r="J792" s="14">
        <f>IF($A792="","",DATE(YEAR($A792),MONTH($A792),1))</f>
        <v/>
      </c>
    </row>
    <row r="793">
      <c r="A793" s="12" t="n"/>
      <c r="B793" s="4" t="n"/>
      <c r="C793" s="4" t="n"/>
      <c r="D793" s="4" t="n"/>
      <c r="E793" s="6" t="n"/>
      <c r="F793" s="4" t="n"/>
      <c r="G793" s="4" t="n"/>
      <c r="H793" s="4" t="n"/>
      <c r="I793" s="13">
        <f>IF($A793="","",IFERROR(INDEX(Floats,MATCH($B793,Branches,0)),0)+SUMIFS($E$3:$E793,$B$3:$B793,$B793,$C$3:$C793,'Settings'!$F$8)-SUMIFS($E$3:$E793,$B$3:$B793,$B793,$C$3:$C793,"&lt;&gt;"&amp;'Settings'!$F$8))</f>
        <v/>
      </c>
      <c r="J793" s="14">
        <f>IF($A793="","",DATE(YEAR($A793),MONTH($A793),1))</f>
        <v/>
      </c>
    </row>
    <row r="794">
      <c r="A794" s="12" t="n"/>
      <c r="B794" s="4" t="n"/>
      <c r="C794" s="4" t="n"/>
      <c r="D794" s="4" t="n"/>
      <c r="E794" s="6" t="n"/>
      <c r="F794" s="4" t="n"/>
      <c r="G794" s="4" t="n"/>
      <c r="H794" s="4" t="n"/>
      <c r="I794" s="13">
        <f>IF($A794="","",IFERROR(INDEX(Floats,MATCH($B794,Branches,0)),0)+SUMIFS($E$3:$E794,$B$3:$B794,$B794,$C$3:$C794,'Settings'!$F$8)-SUMIFS($E$3:$E794,$B$3:$B794,$B794,$C$3:$C794,"&lt;&gt;"&amp;'Settings'!$F$8))</f>
        <v/>
      </c>
      <c r="J794" s="14">
        <f>IF($A794="","",DATE(YEAR($A794),MONTH($A794),1))</f>
        <v/>
      </c>
    </row>
    <row r="795">
      <c r="A795" s="12" t="n"/>
      <c r="B795" s="4" t="n"/>
      <c r="C795" s="4" t="n"/>
      <c r="D795" s="4" t="n"/>
      <c r="E795" s="6" t="n"/>
      <c r="F795" s="4" t="n"/>
      <c r="G795" s="4" t="n"/>
      <c r="H795" s="4" t="n"/>
      <c r="I795" s="13">
        <f>IF($A795="","",IFERROR(INDEX(Floats,MATCH($B795,Branches,0)),0)+SUMIFS($E$3:$E795,$B$3:$B795,$B795,$C$3:$C795,'Settings'!$F$8)-SUMIFS($E$3:$E795,$B$3:$B795,$B795,$C$3:$C795,"&lt;&gt;"&amp;'Settings'!$F$8))</f>
        <v/>
      </c>
      <c r="J795" s="14">
        <f>IF($A795="","",DATE(YEAR($A795),MONTH($A795),1))</f>
        <v/>
      </c>
    </row>
    <row r="796">
      <c r="A796" s="12" t="n"/>
      <c r="B796" s="4" t="n"/>
      <c r="C796" s="4" t="n"/>
      <c r="D796" s="4" t="n"/>
      <c r="E796" s="6" t="n"/>
      <c r="F796" s="4" t="n"/>
      <c r="G796" s="4" t="n"/>
      <c r="H796" s="4" t="n"/>
      <c r="I796" s="13">
        <f>IF($A796="","",IFERROR(INDEX(Floats,MATCH($B796,Branches,0)),0)+SUMIFS($E$3:$E796,$B$3:$B796,$B796,$C$3:$C796,'Settings'!$F$8)-SUMIFS($E$3:$E796,$B$3:$B796,$B796,$C$3:$C796,"&lt;&gt;"&amp;'Settings'!$F$8))</f>
        <v/>
      </c>
      <c r="J796" s="14">
        <f>IF($A796="","",DATE(YEAR($A796),MONTH($A796),1))</f>
        <v/>
      </c>
    </row>
    <row r="797">
      <c r="A797" s="12" t="n"/>
      <c r="B797" s="4" t="n"/>
      <c r="C797" s="4" t="n"/>
      <c r="D797" s="4" t="n"/>
      <c r="E797" s="6" t="n"/>
      <c r="F797" s="4" t="n"/>
      <c r="G797" s="4" t="n"/>
      <c r="H797" s="4" t="n"/>
      <c r="I797" s="13">
        <f>IF($A797="","",IFERROR(INDEX(Floats,MATCH($B797,Branches,0)),0)+SUMIFS($E$3:$E797,$B$3:$B797,$B797,$C$3:$C797,'Settings'!$F$8)-SUMIFS($E$3:$E797,$B$3:$B797,$B797,$C$3:$C797,"&lt;&gt;"&amp;'Settings'!$F$8))</f>
        <v/>
      </c>
      <c r="J797" s="14">
        <f>IF($A797="","",DATE(YEAR($A797),MONTH($A797),1))</f>
        <v/>
      </c>
    </row>
    <row r="798">
      <c r="A798" s="12" t="n"/>
      <c r="B798" s="4" t="n"/>
      <c r="C798" s="4" t="n"/>
      <c r="D798" s="4" t="n"/>
      <c r="E798" s="6" t="n"/>
      <c r="F798" s="4" t="n"/>
      <c r="G798" s="4" t="n"/>
      <c r="H798" s="4" t="n"/>
      <c r="I798" s="13">
        <f>IF($A798="","",IFERROR(INDEX(Floats,MATCH($B798,Branches,0)),0)+SUMIFS($E$3:$E798,$B$3:$B798,$B798,$C$3:$C798,'Settings'!$F$8)-SUMIFS($E$3:$E798,$B$3:$B798,$B798,$C$3:$C798,"&lt;&gt;"&amp;'Settings'!$F$8))</f>
        <v/>
      </c>
      <c r="J798" s="14">
        <f>IF($A798="","",DATE(YEAR($A798),MONTH($A798),1))</f>
        <v/>
      </c>
    </row>
    <row r="799">
      <c r="A799" s="12" t="n"/>
      <c r="B799" s="4" t="n"/>
      <c r="C799" s="4" t="n"/>
      <c r="D799" s="4" t="n"/>
      <c r="E799" s="6" t="n"/>
      <c r="F799" s="4" t="n"/>
      <c r="G799" s="4" t="n"/>
      <c r="H799" s="4" t="n"/>
      <c r="I799" s="13">
        <f>IF($A799="","",IFERROR(INDEX(Floats,MATCH($B799,Branches,0)),0)+SUMIFS($E$3:$E799,$B$3:$B799,$B799,$C$3:$C799,'Settings'!$F$8)-SUMIFS($E$3:$E799,$B$3:$B799,$B799,$C$3:$C799,"&lt;&gt;"&amp;'Settings'!$F$8))</f>
        <v/>
      </c>
      <c r="J799" s="14">
        <f>IF($A799="","",DATE(YEAR($A799),MONTH($A799),1))</f>
        <v/>
      </c>
    </row>
    <row r="800">
      <c r="A800" s="12" t="n"/>
      <c r="B800" s="4" t="n"/>
      <c r="C800" s="4" t="n"/>
      <c r="D800" s="4" t="n"/>
      <c r="E800" s="6" t="n"/>
      <c r="F800" s="4" t="n"/>
      <c r="G800" s="4" t="n"/>
      <c r="H800" s="4" t="n"/>
      <c r="I800" s="13">
        <f>IF($A800="","",IFERROR(INDEX(Floats,MATCH($B800,Branches,0)),0)+SUMIFS($E$3:$E800,$B$3:$B800,$B800,$C$3:$C800,'Settings'!$F$8)-SUMIFS($E$3:$E800,$B$3:$B800,$B800,$C$3:$C800,"&lt;&gt;"&amp;'Settings'!$F$8))</f>
        <v/>
      </c>
      <c r="J800" s="14">
        <f>IF($A800="","",DATE(YEAR($A800),MONTH($A800),1))</f>
        <v/>
      </c>
    </row>
    <row r="801">
      <c r="A801" s="12" t="n"/>
      <c r="B801" s="4" t="n"/>
      <c r="C801" s="4" t="n"/>
      <c r="D801" s="4" t="n"/>
      <c r="E801" s="6" t="n"/>
      <c r="F801" s="4" t="n"/>
      <c r="G801" s="4" t="n"/>
      <c r="H801" s="4" t="n"/>
      <c r="I801" s="13">
        <f>IF($A801="","",IFERROR(INDEX(Floats,MATCH($B801,Branches,0)),0)+SUMIFS($E$3:$E801,$B$3:$B801,$B801,$C$3:$C801,'Settings'!$F$8)-SUMIFS($E$3:$E801,$B$3:$B801,$B801,$C$3:$C801,"&lt;&gt;"&amp;'Settings'!$F$8))</f>
        <v/>
      </c>
      <c r="J801" s="14">
        <f>IF($A801="","",DATE(YEAR($A801),MONTH($A801),1))</f>
        <v/>
      </c>
    </row>
    <row r="802">
      <c r="A802" s="12" t="n"/>
      <c r="B802" s="4" t="n"/>
      <c r="C802" s="4" t="n"/>
      <c r="D802" s="4" t="n"/>
      <c r="E802" s="6" t="n"/>
      <c r="F802" s="4" t="n"/>
      <c r="G802" s="4" t="n"/>
      <c r="H802" s="4" t="n"/>
      <c r="I802" s="13">
        <f>IF($A802="","",IFERROR(INDEX(Floats,MATCH($B802,Branches,0)),0)+SUMIFS($E$3:$E802,$B$3:$B802,$B802,$C$3:$C802,'Settings'!$F$8)-SUMIFS($E$3:$E802,$B$3:$B802,$B802,$C$3:$C802,"&lt;&gt;"&amp;'Settings'!$F$8))</f>
        <v/>
      </c>
      <c r="J802" s="14">
        <f>IF($A802="","",DATE(YEAR($A802),MONTH($A802),1))</f>
        <v/>
      </c>
    </row>
    <row r="803">
      <c r="A803" s="12" t="n"/>
      <c r="B803" s="4" t="n"/>
      <c r="C803" s="4" t="n"/>
      <c r="D803" s="4" t="n"/>
      <c r="E803" s="6" t="n"/>
      <c r="F803" s="4" t="n"/>
      <c r="G803" s="4" t="n"/>
      <c r="H803" s="4" t="n"/>
      <c r="I803" s="13">
        <f>IF($A803="","",IFERROR(INDEX(Floats,MATCH($B803,Branches,0)),0)+SUMIFS($E$3:$E803,$B$3:$B803,$B803,$C$3:$C803,'Settings'!$F$8)-SUMIFS($E$3:$E803,$B$3:$B803,$B803,$C$3:$C803,"&lt;&gt;"&amp;'Settings'!$F$8))</f>
        <v/>
      </c>
      <c r="J803" s="14">
        <f>IF($A803="","",DATE(YEAR($A803),MONTH($A803),1))</f>
        <v/>
      </c>
    </row>
    <row r="804">
      <c r="A804" s="12" t="n"/>
      <c r="B804" s="4" t="n"/>
      <c r="C804" s="4" t="n"/>
      <c r="D804" s="4" t="n"/>
      <c r="E804" s="6" t="n"/>
      <c r="F804" s="4" t="n"/>
      <c r="G804" s="4" t="n"/>
      <c r="H804" s="4" t="n"/>
      <c r="I804" s="13">
        <f>IF($A804="","",IFERROR(INDEX(Floats,MATCH($B804,Branches,0)),0)+SUMIFS($E$3:$E804,$B$3:$B804,$B804,$C$3:$C804,'Settings'!$F$8)-SUMIFS($E$3:$E804,$B$3:$B804,$B804,$C$3:$C804,"&lt;&gt;"&amp;'Settings'!$F$8))</f>
        <v/>
      </c>
      <c r="J804" s="14">
        <f>IF($A804="","",DATE(YEAR($A804),MONTH($A804),1))</f>
        <v/>
      </c>
    </row>
    <row r="805">
      <c r="A805" s="12" t="n"/>
      <c r="B805" s="4" t="n"/>
      <c r="C805" s="4" t="n"/>
      <c r="D805" s="4" t="n"/>
      <c r="E805" s="6" t="n"/>
      <c r="F805" s="4" t="n"/>
      <c r="G805" s="4" t="n"/>
      <c r="H805" s="4" t="n"/>
      <c r="I805" s="13">
        <f>IF($A805="","",IFERROR(INDEX(Floats,MATCH($B805,Branches,0)),0)+SUMIFS($E$3:$E805,$B$3:$B805,$B805,$C$3:$C805,'Settings'!$F$8)-SUMIFS($E$3:$E805,$B$3:$B805,$B805,$C$3:$C805,"&lt;&gt;"&amp;'Settings'!$F$8))</f>
        <v/>
      </c>
      <c r="J805" s="14">
        <f>IF($A805="","",DATE(YEAR($A805),MONTH($A805),1))</f>
        <v/>
      </c>
    </row>
    <row r="806">
      <c r="A806" s="12" t="n"/>
      <c r="B806" s="4" t="n"/>
      <c r="C806" s="4" t="n"/>
      <c r="D806" s="4" t="n"/>
      <c r="E806" s="6" t="n"/>
      <c r="F806" s="4" t="n"/>
      <c r="G806" s="4" t="n"/>
      <c r="H806" s="4" t="n"/>
      <c r="I806" s="13">
        <f>IF($A806="","",IFERROR(INDEX(Floats,MATCH($B806,Branches,0)),0)+SUMIFS($E$3:$E806,$B$3:$B806,$B806,$C$3:$C806,'Settings'!$F$8)-SUMIFS($E$3:$E806,$B$3:$B806,$B806,$C$3:$C806,"&lt;&gt;"&amp;'Settings'!$F$8))</f>
        <v/>
      </c>
      <c r="J806" s="14">
        <f>IF($A806="","",DATE(YEAR($A806),MONTH($A806),1))</f>
        <v/>
      </c>
    </row>
    <row r="807">
      <c r="A807" s="12" t="n"/>
      <c r="B807" s="4" t="n"/>
      <c r="C807" s="4" t="n"/>
      <c r="D807" s="4" t="n"/>
      <c r="E807" s="6" t="n"/>
      <c r="F807" s="4" t="n"/>
      <c r="G807" s="4" t="n"/>
      <c r="H807" s="4" t="n"/>
      <c r="I807" s="13">
        <f>IF($A807="","",IFERROR(INDEX(Floats,MATCH($B807,Branches,0)),0)+SUMIFS($E$3:$E807,$B$3:$B807,$B807,$C$3:$C807,'Settings'!$F$8)-SUMIFS($E$3:$E807,$B$3:$B807,$B807,$C$3:$C807,"&lt;&gt;"&amp;'Settings'!$F$8))</f>
        <v/>
      </c>
      <c r="J807" s="14">
        <f>IF($A807="","",DATE(YEAR($A807),MONTH($A807),1))</f>
        <v/>
      </c>
    </row>
    <row r="808">
      <c r="A808" s="12" t="n"/>
      <c r="B808" s="4" t="n"/>
      <c r="C808" s="4" t="n"/>
      <c r="D808" s="4" t="n"/>
      <c r="E808" s="6" t="n"/>
      <c r="F808" s="4" t="n"/>
      <c r="G808" s="4" t="n"/>
      <c r="H808" s="4" t="n"/>
      <c r="I808" s="13">
        <f>IF($A808="","",IFERROR(INDEX(Floats,MATCH($B808,Branches,0)),0)+SUMIFS($E$3:$E808,$B$3:$B808,$B808,$C$3:$C808,'Settings'!$F$8)-SUMIFS($E$3:$E808,$B$3:$B808,$B808,$C$3:$C808,"&lt;&gt;"&amp;'Settings'!$F$8))</f>
        <v/>
      </c>
      <c r="J808" s="14">
        <f>IF($A808="","",DATE(YEAR($A808),MONTH($A808),1))</f>
        <v/>
      </c>
    </row>
    <row r="809">
      <c r="A809" s="12" t="n"/>
      <c r="B809" s="4" t="n"/>
      <c r="C809" s="4" t="n"/>
      <c r="D809" s="4" t="n"/>
      <c r="E809" s="6" t="n"/>
      <c r="F809" s="4" t="n"/>
      <c r="G809" s="4" t="n"/>
      <c r="H809" s="4" t="n"/>
      <c r="I809" s="13">
        <f>IF($A809="","",IFERROR(INDEX(Floats,MATCH($B809,Branches,0)),0)+SUMIFS($E$3:$E809,$B$3:$B809,$B809,$C$3:$C809,'Settings'!$F$8)-SUMIFS($E$3:$E809,$B$3:$B809,$B809,$C$3:$C809,"&lt;&gt;"&amp;'Settings'!$F$8))</f>
        <v/>
      </c>
      <c r="J809" s="14">
        <f>IF($A809="","",DATE(YEAR($A809),MONTH($A809),1))</f>
        <v/>
      </c>
    </row>
    <row r="810">
      <c r="A810" s="12" t="n"/>
      <c r="B810" s="4" t="n"/>
      <c r="C810" s="4" t="n"/>
      <c r="D810" s="4" t="n"/>
      <c r="E810" s="6" t="n"/>
      <c r="F810" s="4" t="n"/>
      <c r="G810" s="4" t="n"/>
      <c r="H810" s="4" t="n"/>
      <c r="I810" s="13">
        <f>IF($A810="","",IFERROR(INDEX(Floats,MATCH($B810,Branches,0)),0)+SUMIFS($E$3:$E810,$B$3:$B810,$B810,$C$3:$C810,'Settings'!$F$8)-SUMIFS($E$3:$E810,$B$3:$B810,$B810,$C$3:$C810,"&lt;&gt;"&amp;'Settings'!$F$8))</f>
        <v/>
      </c>
      <c r="J810" s="14">
        <f>IF($A810="","",DATE(YEAR($A810),MONTH($A810),1))</f>
        <v/>
      </c>
    </row>
    <row r="811">
      <c r="A811" s="12" t="n"/>
      <c r="B811" s="4" t="n"/>
      <c r="C811" s="4" t="n"/>
      <c r="D811" s="4" t="n"/>
      <c r="E811" s="6" t="n"/>
      <c r="F811" s="4" t="n"/>
      <c r="G811" s="4" t="n"/>
      <c r="H811" s="4" t="n"/>
      <c r="I811" s="13">
        <f>IF($A811="","",IFERROR(INDEX(Floats,MATCH($B811,Branches,0)),0)+SUMIFS($E$3:$E811,$B$3:$B811,$B811,$C$3:$C811,'Settings'!$F$8)-SUMIFS($E$3:$E811,$B$3:$B811,$B811,$C$3:$C811,"&lt;&gt;"&amp;'Settings'!$F$8))</f>
        <v/>
      </c>
      <c r="J811" s="14">
        <f>IF($A811="","",DATE(YEAR($A811),MONTH($A811),1))</f>
        <v/>
      </c>
    </row>
    <row r="812">
      <c r="A812" s="12" t="n"/>
      <c r="B812" s="4" t="n"/>
      <c r="C812" s="4" t="n"/>
      <c r="D812" s="4" t="n"/>
      <c r="E812" s="6" t="n"/>
      <c r="F812" s="4" t="n"/>
      <c r="G812" s="4" t="n"/>
      <c r="H812" s="4" t="n"/>
      <c r="I812" s="13">
        <f>IF($A812="","",IFERROR(INDEX(Floats,MATCH($B812,Branches,0)),0)+SUMIFS($E$3:$E812,$B$3:$B812,$B812,$C$3:$C812,'Settings'!$F$8)-SUMIFS($E$3:$E812,$B$3:$B812,$B812,$C$3:$C812,"&lt;&gt;"&amp;'Settings'!$F$8))</f>
        <v/>
      </c>
      <c r="J812" s="14">
        <f>IF($A812="","",DATE(YEAR($A812),MONTH($A812),1))</f>
        <v/>
      </c>
    </row>
    <row r="813">
      <c r="A813" s="12" t="n"/>
      <c r="B813" s="4" t="n"/>
      <c r="C813" s="4" t="n"/>
      <c r="D813" s="4" t="n"/>
      <c r="E813" s="6" t="n"/>
      <c r="F813" s="4" t="n"/>
      <c r="G813" s="4" t="n"/>
      <c r="H813" s="4" t="n"/>
      <c r="I813" s="13">
        <f>IF($A813="","",IFERROR(INDEX(Floats,MATCH($B813,Branches,0)),0)+SUMIFS($E$3:$E813,$B$3:$B813,$B813,$C$3:$C813,'Settings'!$F$8)-SUMIFS($E$3:$E813,$B$3:$B813,$B813,$C$3:$C813,"&lt;&gt;"&amp;'Settings'!$F$8))</f>
        <v/>
      </c>
      <c r="J813" s="14">
        <f>IF($A813="","",DATE(YEAR($A813),MONTH($A813),1))</f>
        <v/>
      </c>
    </row>
    <row r="814">
      <c r="A814" s="12" t="n"/>
      <c r="B814" s="4" t="n"/>
      <c r="C814" s="4" t="n"/>
      <c r="D814" s="4" t="n"/>
      <c r="E814" s="6" t="n"/>
      <c r="F814" s="4" t="n"/>
      <c r="G814" s="4" t="n"/>
      <c r="H814" s="4" t="n"/>
      <c r="I814" s="13">
        <f>IF($A814="","",IFERROR(INDEX(Floats,MATCH($B814,Branches,0)),0)+SUMIFS($E$3:$E814,$B$3:$B814,$B814,$C$3:$C814,'Settings'!$F$8)-SUMIFS($E$3:$E814,$B$3:$B814,$B814,$C$3:$C814,"&lt;&gt;"&amp;'Settings'!$F$8))</f>
        <v/>
      </c>
      <c r="J814" s="14">
        <f>IF($A814="","",DATE(YEAR($A814),MONTH($A814),1))</f>
        <v/>
      </c>
    </row>
    <row r="815">
      <c r="A815" s="12" t="n"/>
      <c r="B815" s="4" t="n"/>
      <c r="C815" s="4" t="n"/>
      <c r="D815" s="4" t="n"/>
      <c r="E815" s="6" t="n"/>
      <c r="F815" s="4" t="n"/>
      <c r="G815" s="4" t="n"/>
      <c r="H815" s="4" t="n"/>
      <c r="I815" s="13">
        <f>IF($A815="","",IFERROR(INDEX(Floats,MATCH($B815,Branches,0)),0)+SUMIFS($E$3:$E815,$B$3:$B815,$B815,$C$3:$C815,'Settings'!$F$8)-SUMIFS($E$3:$E815,$B$3:$B815,$B815,$C$3:$C815,"&lt;&gt;"&amp;'Settings'!$F$8))</f>
        <v/>
      </c>
      <c r="J815" s="14">
        <f>IF($A815="","",DATE(YEAR($A815),MONTH($A815),1))</f>
        <v/>
      </c>
    </row>
    <row r="816">
      <c r="A816" s="12" t="n"/>
      <c r="B816" s="4" t="n"/>
      <c r="C816" s="4" t="n"/>
      <c r="D816" s="4" t="n"/>
      <c r="E816" s="6" t="n"/>
      <c r="F816" s="4" t="n"/>
      <c r="G816" s="4" t="n"/>
      <c r="H816" s="4" t="n"/>
      <c r="I816" s="13">
        <f>IF($A816="","",IFERROR(INDEX(Floats,MATCH($B816,Branches,0)),0)+SUMIFS($E$3:$E816,$B$3:$B816,$B816,$C$3:$C816,'Settings'!$F$8)-SUMIFS($E$3:$E816,$B$3:$B816,$B816,$C$3:$C816,"&lt;&gt;"&amp;'Settings'!$F$8))</f>
        <v/>
      </c>
      <c r="J816" s="14">
        <f>IF($A816="","",DATE(YEAR($A816),MONTH($A816),1))</f>
        <v/>
      </c>
    </row>
    <row r="817">
      <c r="A817" s="12" t="n"/>
      <c r="B817" s="4" t="n"/>
      <c r="C817" s="4" t="n"/>
      <c r="D817" s="4" t="n"/>
      <c r="E817" s="6" t="n"/>
      <c r="F817" s="4" t="n"/>
      <c r="G817" s="4" t="n"/>
      <c r="H817" s="4" t="n"/>
      <c r="I817" s="13">
        <f>IF($A817="","",IFERROR(INDEX(Floats,MATCH($B817,Branches,0)),0)+SUMIFS($E$3:$E817,$B$3:$B817,$B817,$C$3:$C817,'Settings'!$F$8)-SUMIFS($E$3:$E817,$B$3:$B817,$B817,$C$3:$C817,"&lt;&gt;"&amp;'Settings'!$F$8))</f>
        <v/>
      </c>
      <c r="J817" s="14">
        <f>IF($A817="","",DATE(YEAR($A817),MONTH($A817),1))</f>
        <v/>
      </c>
    </row>
    <row r="818">
      <c r="A818" s="12" t="n"/>
      <c r="B818" s="4" t="n"/>
      <c r="C818" s="4" t="n"/>
      <c r="D818" s="4" t="n"/>
      <c r="E818" s="6" t="n"/>
      <c r="F818" s="4" t="n"/>
      <c r="G818" s="4" t="n"/>
      <c r="H818" s="4" t="n"/>
      <c r="I818" s="13">
        <f>IF($A818="","",IFERROR(INDEX(Floats,MATCH($B818,Branches,0)),0)+SUMIFS($E$3:$E818,$B$3:$B818,$B818,$C$3:$C818,'Settings'!$F$8)-SUMIFS($E$3:$E818,$B$3:$B818,$B818,$C$3:$C818,"&lt;&gt;"&amp;'Settings'!$F$8))</f>
        <v/>
      </c>
      <c r="J818" s="14">
        <f>IF($A818="","",DATE(YEAR($A818),MONTH($A818),1))</f>
        <v/>
      </c>
    </row>
    <row r="819">
      <c r="A819" s="12" t="n"/>
      <c r="B819" s="4" t="n"/>
      <c r="C819" s="4" t="n"/>
      <c r="D819" s="4" t="n"/>
      <c r="E819" s="6" t="n"/>
      <c r="F819" s="4" t="n"/>
      <c r="G819" s="4" t="n"/>
      <c r="H819" s="4" t="n"/>
      <c r="I819" s="13">
        <f>IF($A819="","",IFERROR(INDEX(Floats,MATCH($B819,Branches,0)),0)+SUMIFS($E$3:$E819,$B$3:$B819,$B819,$C$3:$C819,'Settings'!$F$8)-SUMIFS($E$3:$E819,$B$3:$B819,$B819,$C$3:$C819,"&lt;&gt;"&amp;'Settings'!$F$8))</f>
        <v/>
      </c>
      <c r="J819" s="14">
        <f>IF($A819="","",DATE(YEAR($A819),MONTH($A819),1))</f>
        <v/>
      </c>
    </row>
    <row r="820">
      <c r="A820" s="12" t="n"/>
      <c r="B820" s="4" t="n"/>
      <c r="C820" s="4" t="n"/>
      <c r="D820" s="4" t="n"/>
      <c r="E820" s="6" t="n"/>
      <c r="F820" s="4" t="n"/>
      <c r="G820" s="4" t="n"/>
      <c r="H820" s="4" t="n"/>
      <c r="I820" s="13">
        <f>IF($A820="","",IFERROR(INDEX(Floats,MATCH($B820,Branches,0)),0)+SUMIFS($E$3:$E820,$B$3:$B820,$B820,$C$3:$C820,'Settings'!$F$8)-SUMIFS($E$3:$E820,$B$3:$B820,$B820,$C$3:$C820,"&lt;&gt;"&amp;'Settings'!$F$8))</f>
        <v/>
      </c>
      <c r="J820" s="14">
        <f>IF($A820="","",DATE(YEAR($A820),MONTH($A820),1))</f>
        <v/>
      </c>
    </row>
    <row r="821">
      <c r="A821" s="12" t="n"/>
      <c r="B821" s="4" t="n"/>
      <c r="C821" s="4" t="n"/>
      <c r="D821" s="4" t="n"/>
      <c r="E821" s="6" t="n"/>
      <c r="F821" s="4" t="n"/>
      <c r="G821" s="4" t="n"/>
      <c r="H821" s="4" t="n"/>
      <c r="I821" s="13">
        <f>IF($A821="","",IFERROR(INDEX(Floats,MATCH($B821,Branches,0)),0)+SUMIFS($E$3:$E821,$B$3:$B821,$B821,$C$3:$C821,'Settings'!$F$8)-SUMIFS($E$3:$E821,$B$3:$B821,$B821,$C$3:$C821,"&lt;&gt;"&amp;'Settings'!$F$8))</f>
        <v/>
      </c>
      <c r="J821" s="14">
        <f>IF($A821="","",DATE(YEAR($A821),MONTH($A821),1))</f>
        <v/>
      </c>
    </row>
    <row r="822">
      <c r="A822" s="12" t="n"/>
      <c r="B822" s="4" t="n"/>
      <c r="C822" s="4" t="n"/>
      <c r="D822" s="4" t="n"/>
      <c r="E822" s="6" t="n"/>
      <c r="F822" s="4" t="n"/>
      <c r="G822" s="4" t="n"/>
      <c r="H822" s="4" t="n"/>
      <c r="I822" s="13">
        <f>IF($A822="","",IFERROR(INDEX(Floats,MATCH($B822,Branches,0)),0)+SUMIFS($E$3:$E822,$B$3:$B822,$B822,$C$3:$C822,'Settings'!$F$8)-SUMIFS($E$3:$E822,$B$3:$B822,$B822,$C$3:$C822,"&lt;&gt;"&amp;'Settings'!$F$8))</f>
        <v/>
      </c>
      <c r="J822" s="14">
        <f>IF($A822="","",DATE(YEAR($A822),MONTH($A822),1))</f>
        <v/>
      </c>
    </row>
    <row r="823">
      <c r="A823" s="12" t="n"/>
      <c r="B823" s="4" t="n"/>
      <c r="C823" s="4" t="n"/>
      <c r="D823" s="4" t="n"/>
      <c r="E823" s="6" t="n"/>
      <c r="F823" s="4" t="n"/>
      <c r="G823" s="4" t="n"/>
      <c r="H823" s="4" t="n"/>
      <c r="I823" s="13">
        <f>IF($A823="","",IFERROR(INDEX(Floats,MATCH($B823,Branches,0)),0)+SUMIFS($E$3:$E823,$B$3:$B823,$B823,$C$3:$C823,'Settings'!$F$8)-SUMIFS($E$3:$E823,$B$3:$B823,$B823,$C$3:$C823,"&lt;&gt;"&amp;'Settings'!$F$8))</f>
        <v/>
      </c>
      <c r="J823" s="14">
        <f>IF($A823="","",DATE(YEAR($A823),MONTH($A823),1))</f>
        <v/>
      </c>
    </row>
    <row r="824">
      <c r="A824" s="12" t="n"/>
      <c r="B824" s="4" t="n"/>
      <c r="C824" s="4" t="n"/>
      <c r="D824" s="4" t="n"/>
      <c r="E824" s="6" t="n"/>
      <c r="F824" s="4" t="n"/>
      <c r="G824" s="4" t="n"/>
      <c r="H824" s="4" t="n"/>
      <c r="I824" s="13">
        <f>IF($A824="","",IFERROR(INDEX(Floats,MATCH($B824,Branches,0)),0)+SUMIFS($E$3:$E824,$B$3:$B824,$B824,$C$3:$C824,'Settings'!$F$8)-SUMIFS($E$3:$E824,$B$3:$B824,$B824,$C$3:$C824,"&lt;&gt;"&amp;'Settings'!$F$8))</f>
        <v/>
      </c>
      <c r="J824" s="14">
        <f>IF($A824="","",DATE(YEAR($A824),MONTH($A824),1))</f>
        <v/>
      </c>
    </row>
    <row r="825">
      <c r="A825" s="12" t="n"/>
      <c r="B825" s="4" t="n"/>
      <c r="C825" s="4" t="n"/>
      <c r="D825" s="4" t="n"/>
      <c r="E825" s="6" t="n"/>
      <c r="F825" s="4" t="n"/>
      <c r="G825" s="4" t="n"/>
      <c r="H825" s="4" t="n"/>
      <c r="I825" s="13">
        <f>IF($A825="","",IFERROR(INDEX(Floats,MATCH($B825,Branches,0)),0)+SUMIFS($E$3:$E825,$B$3:$B825,$B825,$C$3:$C825,'Settings'!$F$8)-SUMIFS($E$3:$E825,$B$3:$B825,$B825,$C$3:$C825,"&lt;&gt;"&amp;'Settings'!$F$8))</f>
        <v/>
      </c>
      <c r="J825" s="14">
        <f>IF($A825="","",DATE(YEAR($A825),MONTH($A825),1))</f>
        <v/>
      </c>
    </row>
    <row r="826">
      <c r="A826" s="12" t="n"/>
      <c r="B826" s="4" t="n"/>
      <c r="C826" s="4" t="n"/>
      <c r="D826" s="4" t="n"/>
      <c r="E826" s="6" t="n"/>
      <c r="F826" s="4" t="n"/>
      <c r="G826" s="4" t="n"/>
      <c r="H826" s="4" t="n"/>
      <c r="I826" s="13">
        <f>IF($A826="","",IFERROR(INDEX(Floats,MATCH($B826,Branches,0)),0)+SUMIFS($E$3:$E826,$B$3:$B826,$B826,$C$3:$C826,'Settings'!$F$8)-SUMIFS($E$3:$E826,$B$3:$B826,$B826,$C$3:$C826,"&lt;&gt;"&amp;'Settings'!$F$8))</f>
        <v/>
      </c>
      <c r="J826" s="14">
        <f>IF($A826="","",DATE(YEAR($A826),MONTH($A826),1))</f>
        <v/>
      </c>
    </row>
    <row r="827">
      <c r="A827" s="12" t="n"/>
      <c r="B827" s="4" t="n"/>
      <c r="C827" s="4" t="n"/>
      <c r="D827" s="4" t="n"/>
      <c r="E827" s="6" t="n"/>
      <c r="F827" s="4" t="n"/>
      <c r="G827" s="4" t="n"/>
      <c r="H827" s="4" t="n"/>
      <c r="I827" s="13">
        <f>IF($A827="","",IFERROR(INDEX(Floats,MATCH($B827,Branches,0)),0)+SUMIFS($E$3:$E827,$B$3:$B827,$B827,$C$3:$C827,'Settings'!$F$8)-SUMIFS($E$3:$E827,$B$3:$B827,$B827,$C$3:$C827,"&lt;&gt;"&amp;'Settings'!$F$8))</f>
        <v/>
      </c>
      <c r="J827" s="14">
        <f>IF($A827="","",DATE(YEAR($A827),MONTH($A827),1))</f>
        <v/>
      </c>
    </row>
    <row r="828">
      <c r="A828" s="12" t="n"/>
      <c r="B828" s="4" t="n"/>
      <c r="C828" s="4" t="n"/>
      <c r="D828" s="4" t="n"/>
      <c r="E828" s="6" t="n"/>
      <c r="F828" s="4" t="n"/>
      <c r="G828" s="4" t="n"/>
      <c r="H828" s="4" t="n"/>
      <c r="I828" s="13">
        <f>IF($A828="","",IFERROR(INDEX(Floats,MATCH($B828,Branches,0)),0)+SUMIFS($E$3:$E828,$B$3:$B828,$B828,$C$3:$C828,'Settings'!$F$8)-SUMIFS($E$3:$E828,$B$3:$B828,$B828,$C$3:$C828,"&lt;&gt;"&amp;'Settings'!$F$8))</f>
        <v/>
      </c>
      <c r="J828" s="14">
        <f>IF($A828="","",DATE(YEAR($A828),MONTH($A828),1))</f>
        <v/>
      </c>
    </row>
    <row r="829">
      <c r="A829" s="12" t="n"/>
      <c r="B829" s="4" t="n"/>
      <c r="C829" s="4" t="n"/>
      <c r="D829" s="4" t="n"/>
      <c r="E829" s="6" t="n"/>
      <c r="F829" s="4" t="n"/>
      <c r="G829" s="4" t="n"/>
      <c r="H829" s="4" t="n"/>
      <c r="I829" s="13">
        <f>IF($A829="","",IFERROR(INDEX(Floats,MATCH($B829,Branches,0)),0)+SUMIFS($E$3:$E829,$B$3:$B829,$B829,$C$3:$C829,'Settings'!$F$8)-SUMIFS($E$3:$E829,$B$3:$B829,$B829,$C$3:$C829,"&lt;&gt;"&amp;'Settings'!$F$8))</f>
        <v/>
      </c>
      <c r="J829" s="14">
        <f>IF($A829="","",DATE(YEAR($A829),MONTH($A829),1))</f>
        <v/>
      </c>
    </row>
    <row r="830">
      <c r="A830" s="12" t="n"/>
      <c r="B830" s="4" t="n"/>
      <c r="C830" s="4" t="n"/>
      <c r="D830" s="4" t="n"/>
      <c r="E830" s="6" t="n"/>
      <c r="F830" s="4" t="n"/>
      <c r="G830" s="4" t="n"/>
      <c r="H830" s="4" t="n"/>
      <c r="I830" s="13">
        <f>IF($A830="","",IFERROR(INDEX(Floats,MATCH($B830,Branches,0)),0)+SUMIFS($E$3:$E830,$B$3:$B830,$B830,$C$3:$C830,'Settings'!$F$8)-SUMIFS($E$3:$E830,$B$3:$B830,$B830,$C$3:$C830,"&lt;&gt;"&amp;'Settings'!$F$8))</f>
        <v/>
      </c>
      <c r="J830" s="14">
        <f>IF($A830="","",DATE(YEAR($A830),MONTH($A830),1))</f>
        <v/>
      </c>
    </row>
    <row r="831">
      <c r="A831" s="12" t="n"/>
      <c r="B831" s="4" t="n"/>
      <c r="C831" s="4" t="n"/>
      <c r="D831" s="4" t="n"/>
      <c r="E831" s="6" t="n"/>
      <c r="F831" s="4" t="n"/>
      <c r="G831" s="4" t="n"/>
      <c r="H831" s="4" t="n"/>
      <c r="I831" s="13">
        <f>IF($A831="","",IFERROR(INDEX(Floats,MATCH($B831,Branches,0)),0)+SUMIFS($E$3:$E831,$B$3:$B831,$B831,$C$3:$C831,'Settings'!$F$8)-SUMIFS($E$3:$E831,$B$3:$B831,$B831,$C$3:$C831,"&lt;&gt;"&amp;'Settings'!$F$8))</f>
        <v/>
      </c>
      <c r="J831" s="14">
        <f>IF($A831="","",DATE(YEAR($A831),MONTH($A831),1))</f>
        <v/>
      </c>
    </row>
    <row r="832">
      <c r="A832" s="12" t="n"/>
      <c r="B832" s="4" t="n"/>
      <c r="C832" s="4" t="n"/>
      <c r="D832" s="4" t="n"/>
      <c r="E832" s="6" t="n"/>
      <c r="F832" s="4" t="n"/>
      <c r="G832" s="4" t="n"/>
      <c r="H832" s="4" t="n"/>
      <c r="I832" s="13">
        <f>IF($A832="","",IFERROR(INDEX(Floats,MATCH($B832,Branches,0)),0)+SUMIFS($E$3:$E832,$B$3:$B832,$B832,$C$3:$C832,'Settings'!$F$8)-SUMIFS($E$3:$E832,$B$3:$B832,$B832,$C$3:$C832,"&lt;&gt;"&amp;'Settings'!$F$8))</f>
        <v/>
      </c>
      <c r="J832" s="14">
        <f>IF($A832="","",DATE(YEAR($A832),MONTH($A832),1))</f>
        <v/>
      </c>
    </row>
    <row r="833">
      <c r="A833" s="12" t="n"/>
      <c r="B833" s="4" t="n"/>
      <c r="C833" s="4" t="n"/>
      <c r="D833" s="4" t="n"/>
      <c r="E833" s="6" t="n"/>
      <c r="F833" s="4" t="n"/>
      <c r="G833" s="4" t="n"/>
      <c r="H833" s="4" t="n"/>
      <c r="I833" s="13">
        <f>IF($A833="","",IFERROR(INDEX(Floats,MATCH($B833,Branches,0)),0)+SUMIFS($E$3:$E833,$B$3:$B833,$B833,$C$3:$C833,'Settings'!$F$8)-SUMIFS($E$3:$E833,$B$3:$B833,$B833,$C$3:$C833,"&lt;&gt;"&amp;'Settings'!$F$8))</f>
        <v/>
      </c>
      <c r="J833" s="14">
        <f>IF($A833="","",DATE(YEAR($A833),MONTH($A833),1))</f>
        <v/>
      </c>
    </row>
    <row r="834">
      <c r="A834" s="12" t="n"/>
      <c r="B834" s="4" t="n"/>
      <c r="C834" s="4" t="n"/>
      <c r="D834" s="4" t="n"/>
      <c r="E834" s="6" t="n"/>
      <c r="F834" s="4" t="n"/>
      <c r="G834" s="4" t="n"/>
      <c r="H834" s="4" t="n"/>
      <c r="I834" s="13">
        <f>IF($A834="","",IFERROR(INDEX(Floats,MATCH($B834,Branches,0)),0)+SUMIFS($E$3:$E834,$B$3:$B834,$B834,$C$3:$C834,'Settings'!$F$8)-SUMIFS($E$3:$E834,$B$3:$B834,$B834,$C$3:$C834,"&lt;&gt;"&amp;'Settings'!$F$8))</f>
        <v/>
      </c>
      <c r="J834" s="14">
        <f>IF($A834="","",DATE(YEAR($A834),MONTH($A834),1))</f>
        <v/>
      </c>
    </row>
    <row r="835">
      <c r="A835" s="12" t="n"/>
      <c r="B835" s="4" t="n"/>
      <c r="C835" s="4" t="n"/>
      <c r="D835" s="4" t="n"/>
      <c r="E835" s="6" t="n"/>
      <c r="F835" s="4" t="n"/>
      <c r="G835" s="4" t="n"/>
      <c r="H835" s="4" t="n"/>
      <c r="I835" s="13">
        <f>IF($A835="","",IFERROR(INDEX(Floats,MATCH($B835,Branches,0)),0)+SUMIFS($E$3:$E835,$B$3:$B835,$B835,$C$3:$C835,'Settings'!$F$8)-SUMIFS($E$3:$E835,$B$3:$B835,$B835,$C$3:$C835,"&lt;&gt;"&amp;'Settings'!$F$8))</f>
        <v/>
      </c>
      <c r="J835" s="14">
        <f>IF($A835="","",DATE(YEAR($A835),MONTH($A835),1))</f>
        <v/>
      </c>
    </row>
    <row r="836">
      <c r="A836" s="12" t="n"/>
      <c r="B836" s="4" t="n"/>
      <c r="C836" s="4" t="n"/>
      <c r="D836" s="4" t="n"/>
      <c r="E836" s="6" t="n"/>
      <c r="F836" s="4" t="n"/>
      <c r="G836" s="4" t="n"/>
      <c r="H836" s="4" t="n"/>
      <c r="I836" s="13">
        <f>IF($A836="","",IFERROR(INDEX(Floats,MATCH($B836,Branches,0)),0)+SUMIFS($E$3:$E836,$B$3:$B836,$B836,$C$3:$C836,'Settings'!$F$8)-SUMIFS($E$3:$E836,$B$3:$B836,$B836,$C$3:$C836,"&lt;&gt;"&amp;'Settings'!$F$8))</f>
        <v/>
      </c>
      <c r="J836" s="14">
        <f>IF($A836="","",DATE(YEAR($A836),MONTH($A836),1))</f>
        <v/>
      </c>
    </row>
    <row r="837">
      <c r="A837" s="12" t="n"/>
      <c r="B837" s="4" t="n"/>
      <c r="C837" s="4" t="n"/>
      <c r="D837" s="4" t="n"/>
      <c r="E837" s="6" t="n"/>
      <c r="F837" s="4" t="n"/>
      <c r="G837" s="4" t="n"/>
      <c r="H837" s="4" t="n"/>
      <c r="I837" s="13">
        <f>IF($A837="","",IFERROR(INDEX(Floats,MATCH($B837,Branches,0)),0)+SUMIFS($E$3:$E837,$B$3:$B837,$B837,$C$3:$C837,'Settings'!$F$8)-SUMIFS($E$3:$E837,$B$3:$B837,$B837,$C$3:$C837,"&lt;&gt;"&amp;'Settings'!$F$8))</f>
        <v/>
      </c>
      <c r="J837" s="14">
        <f>IF($A837="","",DATE(YEAR($A837),MONTH($A837),1))</f>
        <v/>
      </c>
    </row>
    <row r="838">
      <c r="A838" s="12" t="n"/>
      <c r="B838" s="4" t="n"/>
      <c r="C838" s="4" t="n"/>
      <c r="D838" s="4" t="n"/>
      <c r="E838" s="6" t="n"/>
      <c r="F838" s="4" t="n"/>
      <c r="G838" s="4" t="n"/>
      <c r="H838" s="4" t="n"/>
      <c r="I838" s="13">
        <f>IF($A838="","",IFERROR(INDEX(Floats,MATCH($B838,Branches,0)),0)+SUMIFS($E$3:$E838,$B$3:$B838,$B838,$C$3:$C838,'Settings'!$F$8)-SUMIFS($E$3:$E838,$B$3:$B838,$B838,$C$3:$C838,"&lt;&gt;"&amp;'Settings'!$F$8))</f>
        <v/>
      </c>
      <c r="J838" s="14">
        <f>IF($A838="","",DATE(YEAR($A838),MONTH($A838),1))</f>
        <v/>
      </c>
    </row>
    <row r="839">
      <c r="A839" s="12" t="n"/>
      <c r="B839" s="4" t="n"/>
      <c r="C839" s="4" t="n"/>
      <c r="D839" s="4" t="n"/>
      <c r="E839" s="6" t="n"/>
      <c r="F839" s="4" t="n"/>
      <c r="G839" s="4" t="n"/>
      <c r="H839" s="4" t="n"/>
      <c r="I839" s="13">
        <f>IF($A839="","",IFERROR(INDEX(Floats,MATCH($B839,Branches,0)),0)+SUMIFS($E$3:$E839,$B$3:$B839,$B839,$C$3:$C839,'Settings'!$F$8)-SUMIFS($E$3:$E839,$B$3:$B839,$B839,$C$3:$C839,"&lt;&gt;"&amp;'Settings'!$F$8))</f>
        <v/>
      </c>
      <c r="J839" s="14">
        <f>IF($A839="","",DATE(YEAR($A839),MONTH($A839),1))</f>
        <v/>
      </c>
    </row>
    <row r="840">
      <c r="A840" s="12" t="n"/>
      <c r="B840" s="4" t="n"/>
      <c r="C840" s="4" t="n"/>
      <c r="D840" s="4" t="n"/>
      <c r="E840" s="6" t="n"/>
      <c r="F840" s="4" t="n"/>
      <c r="G840" s="4" t="n"/>
      <c r="H840" s="4" t="n"/>
      <c r="I840" s="13">
        <f>IF($A840="","",IFERROR(INDEX(Floats,MATCH($B840,Branches,0)),0)+SUMIFS($E$3:$E840,$B$3:$B840,$B840,$C$3:$C840,'Settings'!$F$8)-SUMIFS($E$3:$E840,$B$3:$B840,$B840,$C$3:$C840,"&lt;&gt;"&amp;'Settings'!$F$8))</f>
        <v/>
      </c>
      <c r="J840" s="14">
        <f>IF($A840="","",DATE(YEAR($A840),MONTH($A840),1))</f>
        <v/>
      </c>
    </row>
    <row r="841">
      <c r="A841" s="12" t="n"/>
      <c r="B841" s="4" t="n"/>
      <c r="C841" s="4" t="n"/>
      <c r="D841" s="4" t="n"/>
      <c r="E841" s="6" t="n"/>
      <c r="F841" s="4" t="n"/>
      <c r="G841" s="4" t="n"/>
      <c r="H841" s="4" t="n"/>
      <c r="I841" s="13">
        <f>IF($A841="","",IFERROR(INDEX(Floats,MATCH($B841,Branches,0)),0)+SUMIFS($E$3:$E841,$B$3:$B841,$B841,$C$3:$C841,'Settings'!$F$8)-SUMIFS($E$3:$E841,$B$3:$B841,$B841,$C$3:$C841,"&lt;&gt;"&amp;'Settings'!$F$8))</f>
        <v/>
      </c>
      <c r="J841" s="14">
        <f>IF($A841="","",DATE(YEAR($A841),MONTH($A841),1))</f>
        <v/>
      </c>
    </row>
    <row r="842">
      <c r="A842" s="12" t="n"/>
      <c r="B842" s="4" t="n"/>
      <c r="C842" s="4" t="n"/>
      <c r="D842" s="4" t="n"/>
      <c r="E842" s="6" t="n"/>
      <c r="F842" s="4" t="n"/>
      <c r="G842" s="4" t="n"/>
      <c r="H842" s="4" t="n"/>
      <c r="I842" s="13">
        <f>IF($A842="","",IFERROR(INDEX(Floats,MATCH($B842,Branches,0)),0)+SUMIFS($E$3:$E842,$B$3:$B842,$B842,$C$3:$C842,'Settings'!$F$8)-SUMIFS($E$3:$E842,$B$3:$B842,$B842,$C$3:$C842,"&lt;&gt;"&amp;'Settings'!$F$8))</f>
        <v/>
      </c>
      <c r="J842" s="14">
        <f>IF($A842="","",DATE(YEAR($A842),MONTH($A842),1))</f>
        <v/>
      </c>
    </row>
    <row r="843">
      <c r="A843" s="12" t="n"/>
      <c r="B843" s="4" t="n"/>
      <c r="C843" s="4" t="n"/>
      <c r="D843" s="4" t="n"/>
      <c r="E843" s="6" t="n"/>
      <c r="F843" s="4" t="n"/>
      <c r="G843" s="4" t="n"/>
      <c r="H843" s="4" t="n"/>
      <c r="I843" s="13">
        <f>IF($A843="","",IFERROR(INDEX(Floats,MATCH($B843,Branches,0)),0)+SUMIFS($E$3:$E843,$B$3:$B843,$B843,$C$3:$C843,'Settings'!$F$8)-SUMIFS($E$3:$E843,$B$3:$B843,$B843,$C$3:$C843,"&lt;&gt;"&amp;'Settings'!$F$8))</f>
        <v/>
      </c>
      <c r="J843" s="14">
        <f>IF($A843="","",DATE(YEAR($A843),MONTH($A843),1))</f>
        <v/>
      </c>
    </row>
    <row r="844">
      <c r="A844" s="12" t="n"/>
      <c r="B844" s="4" t="n"/>
      <c r="C844" s="4" t="n"/>
      <c r="D844" s="4" t="n"/>
      <c r="E844" s="6" t="n"/>
      <c r="F844" s="4" t="n"/>
      <c r="G844" s="4" t="n"/>
      <c r="H844" s="4" t="n"/>
      <c r="I844" s="13">
        <f>IF($A844="","",IFERROR(INDEX(Floats,MATCH($B844,Branches,0)),0)+SUMIFS($E$3:$E844,$B$3:$B844,$B844,$C$3:$C844,'Settings'!$F$8)-SUMIFS($E$3:$E844,$B$3:$B844,$B844,$C$3:$C844,"&lt;&gt;"&amp;'Settings'!$F$8))</f>
        <v/>
      </c>
      <c r="J844" s="14">
        <f>IF($A844="","",DATE(YEAR($A844),MONTH($A844),1))</f>
        <v/>
      </c>
    </row>
    <row r="845">
      <c r="A845" s="12" t="n"/>
      <c r="B845" s="4" t="n"/>
      <c r="C845" s="4" t="n"/>
      <c r="D845" s="4" t="n"/>
      <c r="E845" s="6" t="n"/>
      <c r="F845" s="4" t="n"/>
      <c r="G845" s="4" t="n"/>
      <c r="H845" s="4" t="n"/>
      <c r="I845" s="13">
        <f>IF($A845="","",IFERROR(INDEX(Floats,MATCH($B845,Branches,0)),0)+SUMIFS($E$3:$E845,$B$3:$B845,$B845,$C$3:$C845,'Settings'!$F$8)-SUMIFS($E$3:$E845,$B$3:$B845,$B845,$C$3:$C845,"&lt;&gt;"&amp;'Settings'!$F$8))</f>
        <v/>
      </c>
      <c r="J845" s="14">
        <f>IF($A845="","",DATE(YEAR($A845),MONTH($A845),1))</f>
        <v/>
      </c>
    </row>
    <row r="846">
      <c r="A846" s="12" t="n"/>
      <c r="B846" s="4" t="n"/>
      <c r="C846" s="4" t="n"/>
      <c r="D846" s="4" t="n"/>
      <c r="E846" s="6" t="n"/>
      <c r="F846" s="4" t="n"/>
      <c r="G846" s="4" t="n"/>
      <c r="H846" s="4" t="n"/>
      <c r="I846" s="13">
        <f>IF($A846="","",IFERROR(INDEX(Floats,MATCH($B846,Branches,0)),0)+SUMIFS($E$3:$E846,$B$3:$B846,$B846,$C$3:$C846,'Settings'!$F$8)-SUMIFS($E$3:$E846,$B$3:$B846,$B846,$C$3:$C846,"&lt;&gt;"&amp;'Settings'!$F$8))</f>
        <v/>
      </c>
      <c r="J846" s="14">
        <f>IF($A846="","",DATE(YEAR($A846),MONTH($A846),1))</f>
        <v/>
      </c>
    </row>
    <row r="847">
      <c r="A847" s="12" t="n"/>
      <c r="B847" s="4" t="n"/>
      <c r="C847" s="4" t="n"/>
      <c r="D847" s="4" t="n"/>
      <c r="E847" s="6" t="n"/>
      <c r="F847" s="4" t="n"/>
      <c r="G847" s="4" t="n"/>
      <c r="H847" s="4" t="n"/>
      <c r="I847" s="13">
        <f>IF($A847="","",IFERROR(INDEX(Floats,MATCH($B847,Branches,0)),0)+SUMIFS($E$3:$E847,$B$3:$B847,$B847,$C$3:$C847,'Settings'!$F$8)-SUMIFS($E$3:$E847,$B$3:$B847,$B847,$C$3:$C847,"&lt;&gt;"&amp;'Settings'!$F$8))</f>
        <v/>
      </c>
      <c r="J847" s="14">
        <f>IF($A847="","",DATE(YEAR($A847),MONTH($A847),1))</f>
        <v/>
      </c>
    </row>
    <row r="848">
      <c r="A848" s="12" t="n"/>
      <c r="B848" s="4" t="n"/>
      <c r="C848" s="4" t="n"/>
      <c r="D848" s="4" t="n"/>
      <c r="E848" s="6" t="n"/>
      <c r="F848" s="4" t="n"/>
      <c r="G848" s="4" t="n"/>
      <c r="H848" s="4" t="n"/>
      <c r="I848" s="13">
        <f>IF($A848="","",IFERROR(INDEX(Floats,MATCH($B848,Branches,0)),0)+SUMIFS($E$3:$E848,$B$3:$B848,$B848,$C$3:$C848,'Settings'!$F$8)-SUMIFS($E$3:$E848,$B$3:$B848,$B848,$C$3:$C848,"&lt;&gt;"&amp;'Settings'!$F$8))</f>
        <v/>
      </c>
      <c r="J848" s="14">
        <f>IF($A848="","",DATE(YEAR($A848),MONTH($A848),1))</f>
        <v/>
      </c>
    </row>
    <row r="849">
      <c r="A849" s="12" t="n"/>
      <c r="B849" s="4" t="n"/>
      <c r="C849" s="4" t="n"/>
      <c r="D849" s="4" t="n"/>
      <c r="E849" s="6" t="n"/>
      <c r="F849" s="4" t="n"/>
      <c r="G849" s="4" t="n"/>
      <c r="H849" s="4" t="n"/>
      <c r="I849" s="13">
        <f>IF($A849="","",IFERROR(INDEX(Floats,MATCH($B849,Branches,0)),0)+SUMIFS($E$3:$E849,$B$3:$B849,$B849,$C$3:$C849,'Settings'!$F$8)-SUMIFS($E$3:$E849,$B$3:$B849,$B849,$C$3:$C849,"&lt;&gt;"&amp;'Settings'!$F$8))</f>
        <v/>
      </c>
      <c r="J849" s="14">
        <f>IF($A849="","",DATE(YEAR($A849),MONTH($A849),1))</f>
        <v/>
      </c>
    </row>
    <row r="850">
      <c r="A850" s="12" t="n"/>
      <c r="B850" s="4" t="n"/>
      <c r="C850" s="4" t="n"/>
      <c r="D850" s="4" t="n"/>
      <c r="E850" s="6" t="n"/>
      <c r="F850" s="4" t="n"/>
      <c r="G850" s="4" t="n"/>
      <c r="H850" s="4" t="n"/>
      <c r="I850" s="13">
        <f>IF($A850="","",IFERROR(INDEX(Floats,MATCH($B850,Branches,0)),0)+SUMIFS($E$3:$E850,$B$3:$B850,$B850,$C$3:$C850,'Settings'!$F$8)-SUMIFS($E$3:$E850,$B$3:$B850,$B850,$C$3:$C850,"&lt;&gt;"&amp;'Settings'!$F$8))</f>
        <v/>
      </c>
      <c r="J850" s="14">
        <f>IF($A850="","",DATE(YEAR($A850),MONTH($A850),1))</f>
        <v/>
      </c>
    </row>
    <row r="851">
      <c r="A851" s="12" t="n"/>
      <c r="B851" s="4" t="n"/>
      <c r="C851" s="4" t="n"/>
      <c r="D851" s="4" t="n"/>
      <c r="E851" s="6" t="n"/>
      <c r="F851" s="4" t="n"/>
      <c r="G851" s="4" t="n"/>
      <c r="H851" s="4" t="n"/>
      <c r="I851" s="13">
        <f>IF($A851="","",IFERROR(INDEX(Floats,MATCH($B851,Branches,0)),0)+SUMIFS($E$3:$E851,$B$3:$B851,$B851,$C$3:$C851,'Settings'!$F$8)-SUMIFS($E$3:$E851,$B$3:$B851,$B851,$C$3:$C851,"&lt;&gt;"&amp;'Settings'!$F$8))</f>
        <v/>
      </c>
      <c r="J851" s="14">
        <f>IF($A851="","",DATE(YEAR($A851),MONTH($A851),1))</f>
        <v/>
      </c>
    </row>
    <row r="852">
      <c r="A852" s="12" t="n"/>
      <c r="B852" s="4" t="n"/>
      <c r="C852" s="4" t="n"/>
      <c r="D852" s="4" t="n"/>
      <c r="E852" s="6" t="n"/>
      <c r="F852" s="4" t="n"/>
      <c r="G852" s="4" t="n"/>
      <c r="H852" s="4" t="n"/>
      <c r="I852" s="13">
        <f>IF($A852="","",IFERROR(INDEX(Floats,MATCH($B852,Branches,0)),0)+SUMIFS($E$3:$E852,$B$3:$B852,$B852,$C$3:$C852,'Settings'!$F$8)-SUMIFS($E$3:$E852,$B$3:$B852,$B852,$C$3:$C852,"&lt;&gt;"&amp;'Settings'!$F$8))</f>
        <v/>
      </c>
      <c r="J852" s="14">
        <f>IF($A852="","",DATE(YEAR($A852),MONTH($A852),1))</f>
        <v/>
      </c>
    </row>
    <row r="853">
      <c r="A853" s="12" t="n"/>
      <c r="B853" s="4" t="n"/>
      <c r="C853" s="4" t="n"/>
      <c r="D853" s="4" t="n"/>
      <c r="E853" s="6" t="n"/>
      <c r="F853" s="4" t="n"/>
      <c r="G853" s="4" t="n"/>
      <c r="H853" s="4" t="n"/>
      <c r="I853" s="13">
        <f>IF($A853="","",IFERROR(INDEX(Floats,MATCH($B853,Branches,0)),0)+SUMIFS($E$3:$E853,$B$3:$B853,$B853,$C$3:$C853,'Settings'!$F$8)-SUMIFS($E$3:$E853,$B$3:$B853,$B853,$C$3:$C853,"&lt;&gt;"&amp;'Settings'!$F$8))</f>
        <v/>
      </c>
      <c r="J853" s="14">
        <f>IF($A853="","",DATE(YEAR($A853),MONTH($A853),1))</f>
        <v/>
      </c>
    </row>
    <row r="854">
      <c r="A854" s="12" t="n"/>
      <c r="B854" s="4" t="n"/>
      <c r="C854" s="4" t="n"/>
      <c r="D854" s="4" t="n"/>
      <c r="E854" s="6" t="n"/>
      <c r="F854" s="4" t="n"/>
      <c r="G854" s="4" t="n"/>
      <c r="H854" s="4" t="n"/>
      <c r="I854" s="13">
        <f>IF($A854="","",IFERROR(INDEX(Floats,MATCH($B854,Branches,0)),0)+SUMIFS($E$3:$E854,$B$3:$B854,$B854,$C$3:$C854,'Settings'!$F$8)-SUMIFS($E$3:$E854,$B$3:$B854,$B854,$C$3:$C854,"&lt;&gt;"&amp;'Settings'!$F$8))</f>
        <v/>
      </c>
      <c r="J854" s="14">
        <f>IF($A854="","",DATE(YEAR($A854),MONTH($A854),1))</f>
        <v/>
      </c>
    </row>
    <row r="855">
      <c r="A855" s="12" t="n"/>
      <c r="B855" s="4" t="n"/>
      <c r="C855" s="4" t="n"/>
      <c r="D855" s="4" t="n"/>
      <c r="E855" s="6" t="n"/>
      <c r="F855" s="4" t="n"/>
      <c r="G855" s="4" t="n"/>
      <c r="H855" s="4" t="n"/>
      <c r="I855" s="13">
        <f>IF($A855="","",IFERROR(INDEX(Floats,MATCH($B855,Branches,0)),0)+SUMIFS($E$3:$E855,$B$3:$B855,$B855,$C$3:$C855,'Settings'!$F$8)-SUMIFS($E$3:$E855,$B$3:$B855,$B855,$C$3:$C855,"&lt;&gt;"&amp;'Settings'!$F$8))</f>
        <v/>
      </c>
      <c r="J855" s="14">
        <f>IF($A855="","",DATE(YEAR($A855),MONTH($A855),1))</f>
        <v/>
      </c>
    </row>
    <row r="856">
      <c r="A856" s="12" t="n"/>
      <c r="B856" s="4" t="n"/>
      <c r="C856" s="4" t="n"/>
      <c r="D856" s="4" t="n"/>
      <c r="E856" s="6" t="n"/>
      <c r="F856" s="4" t="n"/>
      <c r="G856" s="4" t="n"/>
      <c r="H856" s="4" t="n"/>
      <c r="I856" s="13">
        <f>IF($A856="","",IFERROR(INDEX(Floats,MATCH($B856,Branches,0)),0)+SUMIFS($E$3:$E856,$B$3:$B856,$B856,$C$3:$C856,'Settings'!$F$8)-SUMIFS($E$3:$E856,$B$3:$B856,$B856,$C$3:$C856,"&lt;&gt;"&amp;'Settings'!$F$8))</f>
        <v/>
      </c>
      <c r="J856" s="14">
        <f>IF($A856="","",DATE(YEAR($A856),MONTH($A856),1))</f>
        <v/>
      </c>
    </row>
    <row r="857">
      <c r="A857" s="12" t="n"/>
      <c r="B857" s="4" t="n"/>
      <c r="C857" s="4" t="n"/>
      <c r="D857" s="4" t="n"/>
      <c r="E857" s="6" t="n"/>
      <c r="F857" s="4" t="n"/>
      <c r="G857" s="4" t="n"/>
      <c r="H857" s="4" t="n"/>
      <c r="I857" s="13">
        <f>IF($A857="","",IFERROR(INDEX(Floats,MATCH($B857,Branches,0)),0)+SUMIFS($E$3:$E857,$B$3:$B857,$B857,$C$3:$C857,'Settings'!$F$8)-SUMIFS($E$3:$E857,$B$3:$B857,$B857,$C$3:$C857,"&lt;&gt;"&amp;'Settings'!$F$8))</f>
        <v/>
      </c>
      <c r="J857" s="14">
        <f>IF($A857="","",DATE(YEAR($A857),MONTH($A857),1))</f>
        <v/>
      </c>
    </row>
    <row r="858">
      <c r="A858" s="12" t="n"/>
      <c r="B858" s="4" t="n"/>
      <c r="C858" s="4" t="n"/>
      <c r="D858" s="4" t="n"/>
      <c r="E858" s="6" t="n"/>
      <c r="F858" s="4" t="n"/>
      <c r="G858" s="4" t="n"/>
      <c r="H858" s="4" t="n"/>
      <c r="I858" s="13">
        <f>IF($A858="","",IFERROR(INDEX(Floats,MATCH($B858,Branches,0)),0)+SUMIFS($E$3:$E858,$B$3:$B858,$B858,$C$3:$C858,'Settings'!$F$8)-SUMIFS($E$3:$E858,$B$3:$B858,$B858,$C$3:$C858,"&lt;&gt;"&amp;'Settings'!$F$8))</f>
        <v/>
      </c>
      <c r="J858" s="14">
        <f>IF($A858="","",DATE(YEAR($A858),MONTH($A858),1))</f>
        <v/>
      </c>
    </row>
    <row r="859">
      <c r="A859" s="12" t="n"/>
      <c r="B859" s="4" t="n"/>
      <c r="C859" s="4" t="n"/>
      <c r="D859" s="4" t="n"/>
      <c r="E859" s="6" t="n"/>
      <c r="F859" s="4" t="n"/>
      <c r="G859" s="4" t="n"/>
      <c r="H859" s="4" t="n"/>
      <c r="I859" s="13">
        <f>IF($A859="","",IFERROR(INDEX(Floats,MATCH($B859,Branches,0)),0)+SUMIFS($E$3:$E859,$B$3:$B859,$B859,$C$3:$C859,'Settings'!$F$8)-SUMIFS($E$3:$E859,$B$3:$B859,$B859,$C$3:$C859,"&lt;&gt;"&amp;'Settings'!$F$8))</f>
        <v/>
      </c>
      <c r="J859" s="14">
        <f>IF($A859="","",DATE(YEAR($A859),MONTH($A859),1))</f>
        <v/>
      </c>
    </row>
    <row r="860">
      <c r="A860" s="12" t="n"/>
      <c r="B860" s="4" t="n"/>
      <c r="C860" s="4" t="n"/>
      <c r="D860" s="4" t="n"/>
      <c r="E860" s="6" t="n"/>
      <c r="F860" s="4" t="n"/>
      <c r="G860" s="4" t="n"/>
      <c r="H860" s="4" t="n"/>
      <c r="I860" s="13">
        <f>IF($A860="","",IFERROR(INDEX(Floats,MATCH($B860,Branches,0)),0)+SUMIFS($E$3:$E860,$B$3:$B860,$B860,$C$3:$C860,'Settings'!$F$8)-SUMIFS($E$3:$E860,$B$3:$B860,$B860,$C$3:$C860,"&lt;&gt;"&amp;'Settings'!$F$8))</f>
        <v/>
      </c>
      <c r="J860" s="14">
        <f>IF($A860="","",DATE(YEAR($A860),MONTH($A860),1))</f>
        <v/>
      </c>
    </row>
    <row r="861">
      <c r="A861" s="12" t="n"/>
      <c r="B861" s="4" t="n"/>
      <c r="C861" s="4" t="n"/>
      <c r="D861" s="4" t="n"/>
      <c r="E861" s="6" t="n"/>
      <c r="F861" s="4" t="n"/>
      <c r="G861" s="4" t="n"/>
      <c r="H861" s="4" t="n"/>
      <c r="I861" s="13">
        <f>IF($A861="","",IFERROR(INDEX(Floats,MATCH($B861,Branches,0)),0)+SUMIFS($E$3:$E861,$B$3:$B861,$B861,$C$3:$C861,'Settings'!$F$8)-SUMIFS($E$3:$E861,$B$3:$B861,$B861,$C$3:$C861,"&lt;&gt;"&amp;'Settings'!$F$8))</f>
        <v/>
      </c>
      <c r="J861" s="14">
        <f>IF($A861="","",DATE(YEAR($A861),MONTH($A861),1))</f>
        <v/>
      </c>
    </row>
    <row r="862">
      <c r="A862" s="12" t="n"/>
      <c r="B862" s="4" t="n"/>
      <c r="C862" s="4" t="n"/>
      <c r="D862" s="4" t="n"/>
      <c r="E862" s="6" t="n"/>
      <c r="F862" s="4" t="n"/>
      <c r="G862" s="4" t="n"/>
      <c r="H862" s="4" t="n"/>
      <c r="I862" s="13">
        <f>IF($A862="","",IFERROR(INDEX(Floats,MATCH($B862,Branches,0)),0)+SUMIFS($E$3:$E862,$B$3:$B862,$B862,$C$3:$C862,'Settings'!$F$8)-SUMIFS($E$3:$E862,$B$3:$B862,$B862,$C$3:$C862,"&lt;&gt;"&amp;'Settings'!$F$8))</f>
        <v/>
      </c>
      <c r="J862" s="14">
        <f>IF($A862="","",DATE(YEAR($A862),MONTH($A862),1))</f>
        <v/>
      </c>
    </row>
    <row r="863">
      <c r="A863" s="12" t="n"/>
      <c r="B863" s="4" t="n"/>
      <c r="C863" s="4" t="n"/>
      <c r="D863" s="4" t="n"/>
      <c r="E863" s="6" t="n"/>
      <c r="F863" s="4" t="n"/>
      <c r="G863" s="4" t="n"/>
      <c r="H863" s="4" t="n"/>
      <c r="I863" s="13">
        <f>IF($A863="","",IFERROR(INDEX(Floats,MATCH($B863,Branches,0)),0)+SUMIFS($E$3:$E863,$B$3:$B863,$B863,$C$3:$C863,'Settings'!$F$8)-SUMIFS($E$3:$E863,$B$3:$B863,$B863,$C$3:$C863,"&lt;&gt;"&amp;'Settings'!$F$8))</f>
        <v/>
      </c>
      <c r="J863" s="14">
        <f>IF($A863="","",DATE(YEAR($A863),MONTH($A863),1))</f>
        <v/>
      </c>
    </row>
    <row r="864">
      <c r="A864" s="12" t="n"/>
      <c r="B864" s="4" t="n"/>
      <c r="C864" s="4" t="n"/>
      <c r="D864" s="4" t="n"/>
      <c r="E864" s="6" t="n"/>
      <c r="F864" s="4" t="n"/>
      <c r="G864" s="4" t="n"/>
      <c r="H864" s="4" t="n"/>
      <c r="I864" s="13">
        <f>IF($A864="","",IFERROR(INDEX(Floats,MATCH($B864,Branches,0)),0)+SUMIFS($E$3:$E864,$B$3:$B864,$B864,$C$3:$C864,'Settings'!$F$8)-SUMIFS($E$3:$E864,$B$3:$B864,$B864,$C$3:$C864,"&lt;&gt;"&amp;'Settings'!$F$8))</f>
        <v/>
      </c>
      <c r="J864" s="14">
        <f>IF($A864="","",DATE(YEAR($A864),MONTH($A864),1))</f>
        <v/>
      </c>
    </row>
    <row r="865">
      <c r="A865" s="12" t="n"/>
      <c r="B865" s="4" t="n"/>
      <c r="C865" s="4" t="n"/>
      <c r="D865" s="4" t="n"/>
      <c r="E865" s="6" t="n"/>
      <c r="F865" s="4" t="n"/>
      <c r="G865" s="4" t="n"/>
      <c r="H865" s="4" t="n"/>
      <c r="I865" s="13">
        <f>IF($A865="","",IFERROR(INDEX(Floats,MATCH($B865,Branches,0)),0)+SUMIFS($E$3:$E865,$B$3:$B865,$B865,$C$3:$C865,'Settings'!$F$8)-SUMIFS($E$3:$E865,$B$3:$B865,$B865,$C$3:$C865,"&lt;&gt;"&amp;'Settings'!$F$8))</f>
        <v/>
      </c>
      <c r="J865" s="14">
        <f>IF($A865="","",DATE(YEAR($A865),MONTH($A865),1))</f>
        <v/>
      </c>
    </row>
    <row r="866">
      <c r="A866" s="12" t="n"/>
      <c r="B866" s="4" t="n"/>
      <c r="C866" s="4" t="n"/>
      <c r="D866" s="4" t="n"/>
      <c r="E866" s="6" t="n"/>
      <c r="F866" s="4" t="n"/>
      <c r="G866" s="4" t="n"/>
      <c r="H866" s="4" t="n"/>
      <c r="I866" s="13">
        <f>IF($A866="","",IFERROR(INDEX(Floats,MATCH($B866,Branches,0)),0)+SUMIFS($E$3:$E866,$B$3:$B866,$B866,$C$3:$C866,'Settings'!$F$8)-SUMIFS($E$3:$E866,$B$3:$B866,$B866,$C$3:$C866,"&lt;&gt;"&amp;'Settings'!$F$8))</f>
        <v/>
      </c>
      <c r="J866" s="14">
        <f>IF($A866="","",DATE(YEAR($A866),MONTH($A866),1))</f>
        <v/>
      </c>
    </row>
    <row r="867">
      <c r="A867" s="12" t="n"/>
      <c r="B867" s="4" t="n"/>
      <c r="C867" s="4" t="n"/>
      <c r="D867" s="4" t="n"/>
      <c r="E867" s="6" t="n"/>
      <c r="F867" s="4" t="n"/>
      <c r="G867" s="4" t="n"/>
      <c r="H867" s="4" t="n"/>
      <c r="I867" s="13">
        <f>IF($A867="","",IFERROR(INDEX(Floats,MATCH($B867,Branches,0)),0)+SUMIFS($E$3:$E867,$B$3:$B867,$B867,$C$3:$C867,'Settings'!$F$8)-SUMIFS($E$3:$E867,$B$3:$B867,$B867,$C$3:$C867,"&lt;&gt;"&amp;'Settings'!$F$8))</f>
        <v/>
      </c>
      <c r="J867" s="14">
        <f>IF($A867="","",DATE(YEAR($A867),MONTH($A867),1))</f>
        <v/>
      </c>
    </row>
    <row r="868">
      <c r="A868" s="12" t="n"/>
      <c r="B868" s="4" t="n"/>
      <c r="C868" s="4" t="n"/>
      <c r="D868" s="4" t="n"/>
      <c r="E868" s="6" t="n"/>
      <c r="F868" s="4" t="n"/>
      <c r="G868" s="4" t="n"/>
      <c r="H868" s="4" t="n"/>
      <c r="I868" s="13">
        <f>IF($A868="","",IFERROR(INDEX(Floats,MATCH($B868,Branches,0)),0)+SUMIFS($E$3:$E868,$B$3:$B868,$B868,$C$3:$C868,'Settings'!$F$8)-SUMIFS($E$3:$E868,$B$3:$B868,$B868,$C$3:$C868,"&lt;&gt;"&amp;'Settings'!$F$8))</f>
        <v/>
      </c>
      <c r="J868" s="14">
        <f>IF($A868="","",DATE(YEAR($A868),MONTH($A868),1))</f>
        <v/>
      </c>
    </row>
    <row r="869">
      <c r="A869" s="12" t="n"/>
      <c r="B869" s="4" t="n"/>
      <c r="C869" s="4" t="n"/>
      <c r="D869" s="4" t="n"/>
      <c r="E869" s="6" t="n"/>
      <c r="F869" s="4" t="n"/>
      <c r="G869" s="4" t="n"/>
      <c r="H869" s="4" t="n"/>
      <c r="I869" s="13">
        <f>IF($A869="","",IFERROR(INDEX(Floats,MATCH($B869,Branches,0)),0)+SUMIFS($E$3:$E869,$B$3:$B869,$B869,$C$3:$C869,'Settings'!$F$8)-SUMIFS($E$3:$E869,$B$3:$B869,$B869,$C$3:$C869,"&lt;&gt;"&amp;'Settings'!$F$8))</f>
        <v/>
      </c>
      <c r="J869" s="14">
        <f>IF($A869="","",DATE(YEAR($A869),MONTH($A869),1))</f>
        <v/>
      </c>
    </row>
    <row r="870">
      <c r="A870" s="12" t="n"/>
      <c r="B870" s="4" t="n"/>
      <c r="C870" s="4" t="n"/>
      <c r="D870" s="4" t="n"/>
      <c r="E870" s="6" t="n"/>
      <c r="F870" s="4" t="n"/>
      <c r="G870" s="4" t="n"/>
      <c r="H870" s="4" t="n"/>
      <c r="I870" s="13">
        <f>IF($A870="","",IFERROR(INDEX(Floats,MATCH($B870,Branches,0)),0)+SUMIFS($E$3:$E870,$B$3:$B870,$B870,$C$3:$C870,'Settings'!$F$8)-SUMIFS($E$3:$E870,$B$3:$B870,$B870,$C$3:$C870,"&lt;&gt;"&amp;'Settings'!$F$8))</f>
        <v/>
      </c>
      <c r="J870" s="14">
        <f>IF($A870="","",DATE(YEAR($A870),MONTH($A870),1))</f>
        <v/>
      </c>
    </row>
    <row r="871">
      <c r="A871" s="12" t="n"/>
      <c r="B871" s="4" t="n"/>
      <c r="C871" s="4" t="n"/>
      <c r="D871" s="4" t="n"/>
      <c r="E871" s="6" t="n"/>
      <c r="F871" s="4" t="n"/>
      <c r="G871" s="4" t="n"/>
      <c r="H871" s="4" t="n"/>
      <c r="I871" s="13">
        <f>IF($A871="","",IFERROR(INDEX(Floats,MATCH($B871,Branches,0)),0)+SUMIFS($E$3:$E871,$B$3:$B871,$B871,$C$3:$C871,'Settings'!$F$8)-SUMIFS($E$3:$E871,$B$3:$B871,$B871,$C$3:$C871,"&lt;&gt;"&amp;'Settings'!$F$8))</f>
        <v/>
      </c>
      <c r="J871" s="14">
        <f>IF($A871="","",DATE(YEAR($A871),MONTH($A871),1))</f>
        <v/>
      </c>
    </row>
    <row r="872">
      <c r="A872" s="12" t="n"/>
      <c r="B872" s="4" t="n"/>
      <c r="C872" s="4" t="n"/>
      <c r="D872" s="4" t="n"/>
      <c r="E872" s="6" t="n"/>
      <c r="F872" s="4" t="n"/>
      <c r="G872" s="4" t="n"/>
      <c r="H872" s="4" t="n"/>
      <c r="I872" s="13">
        <f>IF($A872="","",IFERROR(INDEX(Floats,MATCH($B872,Branches,0)),0)+SUMIFS($E$3:$E872,$B$3:$B872,$B872,$C$3:$C872,'Settings'!$F$8)-SUMIFS($E$3:$E872,$B$3:$B872,$B872,$C$3:$C872,"&lt;&gt;"&amp;'Settings'!$F$8))</f>
        <v/>
      </c>
      <c r="J872" s="14">
        <f>IF($A872="","",DATE(YEAR($A872),MONTH($A872),1))</f>
        <v/>
      </c>
    </row>
    <row r="873">
      <c r="A873" s="12" t="n"/>
      <c r="B873" s="4" t="n"/>
      <c r="C873" s="4" t="n"/>
      <c r="D873" s="4" t="n"/>
      <c r="E873" s="6" t="n"/>
      <c r="F873" s="4" t="n"/>
      <c r="G873" s="4" t="n"/>
      <c r="H873" s="4" t="n"/>
      <c r="I873" s="13">
        <f>IF($A873="","",IFERROR(INDEX(Floats,MATCH($B873,Branches,0)),0)+SUMIFS($E$3:$E873,$B$3:$B873,$B873,$C$3:$C873,'Settings'!$F$8)-SUMIFS($E$3:$E873,$B$3:$B873,$B873,$C$3:$C873,"&lt;&gt;"&amp;'Settings'!$F$8))</f>
        <v/>
      </c>
      <c r="J873" s="14">
        <f>IF($A873="","",DATE(YEAR($A873),MONTH($A873),1))</f>
        <v/>
      </c>
    </row>
    <row r="874">
      <c r="A874" s="12" t="n"/>
      <c r="B874" s="4" t="n"/>
      <c r="C874" s="4" t="n"/>
      <c r="D874" s="4" t="n"/>
      <c r="E874" s="6" t="n"/>
      <c r="F874" s="4" t="n"/>
      <c r="G874" s="4" t="n"/>
      <c r="H874" s="4" t="n"/>
      <c r="I874" s="13">
        <f>IF($A874="","",IFERROR(INDEX(Floats,MATCH($B874,Branches,0)),0)+SUMIFS($E$3:$E874,$B$3:$B874,$B874,$C$3:$C874,'Settings'!$F$8)-SUMIFS($E$3:$E874,$B$3:$B874,$B874,$C$3:$C874,"&lt;&gt;"&amp;'Settings'!$F$8))</f>
        <v/>
      </c>
      <c r="J874" s="14">
        <f>IF($A874="","",DATE(YEAR($A874),MONTH($A874),1))</f>
        <v/>
      </c>
    </row>
    <row r="875">
      <c r="A875" s="12" t="n"/>
      <c r="B875" s="4" t="n"/>
      <c r="C875" s="4" t="n"/>
      <c r="D875" s="4" t="n"/>
      <c r="E875" s="6" t="n"/>
      <c r="F875" s="4" t="n"/>
      <c r="G875" s="4" t="n"/>
      <c r="H875" s="4" t="n"/>
      <c r="I875" s="13">
        <f>IF($A875="","",IFERROR(INDEX(Floats,MATCH($B875,Branches,0)),0)+SUMIFS($E$3:$E875,$B$3:$B875,$B875,$C$3:$C875,'Settings'!$F$8)-SUMIFS($E$3:$E875,$B$3:$B875,$B875,$C$3:$C875,"&lt;&gt;"&amp;'Settings'!$F$8))</f>
        <v/>
      </c>
      <c r="J875" s="14">
        <f>IF($A875="","",DATE(YEAR($A875),MONTH($A875),1))</f>
        <v/>
      </c>
    </row>
    <row r="876">
      <c r="A876" s="12" t="n"/>
      <c r="B876" s="4" t="n"/>
      <c r="C876" s="4" t="n"/>
      <c r="D876" s="4" t="n"/>
      <c r="E876" s="6" t="n"/>
      <c r="F876" s="4" t="n"/>
      <c r="G876" s="4" t="n"/>
      <c r="H876" s="4" t="n"/>
      <c r="I876" s="13">
        <f>IF($A876="","",IFERROR(INDEX(Floats,MATCH($B876,Branches,0)),0)+SUMIFS($E$3:$E876,$B$3:$B876,$B876,$C$3:$C876,'Settings'!$F$8)-SUMIFS($E$3:$E876,$B$3:$B876,$B876,$C$3:$C876,"&lt;&gt;"&amp;'Settings'!$F$8))</f>
        <v/>
      </c>
      <c r="J876" s="14">
        <f>IF($A876="","",DATE(YEAR($A876),MONTH($A876),1))</f>
        <v/>
      </c>
    </row>
    <row r="877">
      <c r="A877" s="12" t="n"/>
      <c r="B877" s="4" t="n"/>
      <c r="C877" s="4" t="n"/>
      <c r="D877" s="4" t="n"/>
      <c r="E877" s="6" t="n"/>
      <c r="F877" s="4" t="n"/>
      <c r="G877" s="4" t="n"/>
      <c r="H877" s="4" t="n"/>
      <c r="I877" s="13">
        <f>IF($A877="","",IFERROR(INDEX(Floats,MATCH($B877,Branches,0)),0)+SUMIFS($E$3:$E877,$B$3:$B877,$B877,$C$3:$C877,'Settings'!$F$8)-SUMIFS($E$3:$E877,$B$3:$B877,$B877,$C$3:$C877,"&lt;&gt;"&amp;'Settings'!$F$8))</f>
        <v/>
      </c>
      <c r="J877" s="14">
        <f>IF($A877="","",DATE(YEAR($A877),MONTH($A877),1))</f>
        <v/>
      </c>
    </row>
    <row r="878">
      <c r="A878" s="12" t="n"/>
      <c r="B878" s="4" t="n"/>
      <c r="C878" s="4" t="n"/>
      <c r="D878" s="4" t="n"/>
      <c r="E878" s="6" t="n"/>
      <c r="F878" s="4" t="n"/>
      <c r="G878" s="4" t="n"/>
      <c r="H878" s="4" t="n"/>
      <c r="I878" s="13">
        <f>IF($A878="","",IFERROR(INDEX(Floats,MATCH($B878,Branches,0)),0)+SUMIFS($E$3:$E878,$B$3:$B878,$B878,$C$3:$C878,'Settings'!$F$8)-SUMIFS($E$3:$E878,$B$3:$B878,$B878,$C$3:$C878,"&lt;&gt;"&amp;'Settings'!$F$8))</f>
        <v/>
      </c>
      <c r="J878" s="14">
        <f>IF($A878="","",DATE(YEAR($A878),MONTH($A878),1))</f>
        <v/>
      </c>
    </row>
    <row r="879">
      <c r="A879" s="12" t="n"/>
      <c r="B879" s="4" t="n"/>
      <c r="C879" s="4" t="n"/>
      <c r="D879" s="4" t="n"/>
      <c r="E879" s="6" t="n"/>
      <c r="F879" s="4" t="n"/>
      <c r="G879" s="4" t="n"/>
      <c r="H879" s="4" t="n"/>
      <c r="I879" s="13">
        <f>IF($A879="","",IFERROR(INDEX(Floats,MATCH($B879,Branches,0)),0)+SUMIFS($E$3:$E879,$B$3:$B879,$B879,$C$3:$C879,'Settings'!$F$8)-SUMIFS($E$3:$E879,$B$3:$B879,$B879,$C$3:$C879,"&lt;&gt;"&amp;'Settings'!$F$8))</f>
        <v/>
      </c>
      <c r="J879" s="14">
        <f>IF($A879="","",DATE(YEAR($A879),MONTH($A879),1))</f>
        <v/>
      </c>
    </row>
    <row r="880">
      <c r="A880" s="12" t="n"/>
      <c r="B880" s="4" t="n"/>
      <c r="C880" s="4" t="n"/>
      <c r="D880" s="4" t="n"/>
      <c r="E880" s="6" t="n"/>
      <c r="F880" s="4" t="n"/>
      <c r="G880" s="4" t="n"/>
      <c r="H880" s="4" t="n"/>
      <c r="I880" s="13">
        <f>IF($A880="","",IFERROR(INDEX(Floats,MATCH($B880,Branches,0)),0)+SUMIFS($E$3:$E880,$B$3:$B880,$B880,$C$3:$C880,'Settings'!$F$8)-SUMIFS($E$3:$E880,$B$3:$B880,$B880,$C$3:$C880,"&lt;&gt;"&amp;'Settings'!$F$8))</f>
        <v/>
      </c>
      <c r="J880" s="14">
        <f>IF($A880="","",DATE(YEAR($A880),MONTH($A880),1))</f>
        <v/>
      </c>
    </row>
    <row r="881">
      <c r="A881" s="12" t="n"/>
      <c r="B881" s="4" t="n"/>
      <c r="C881" s="4" t="n"/>
      <c r="D881" s="4" t="n"/>
      <c r="E881" s="6" t="n"/>
      <c r="F881" s="4" t="n"/>
      <c r="G881" s="4" t="n"/>
      <c r="H881" s="4" t="n"/>
      <c r="I881" s="13">
        <f>IF($A881="","",IFERROR(INDEX(Floats,MATCH($B881,Branches,0)),0)+SUMIFS($E$3:$E881,$B$3:$B881,$B881,$C$3:$C881,'Settings'!$F$8)-SUMIFS($E$3:$E881,$B$3:$B881,$B881,$C$3:$C881,"&lt;&gt;"&amp;'Settings'!$F$8))</f>
        <v/>
      </c>
      <c r="J881" s="14">
        <f>IF($A881="","",DATE(YEAR($A881),MONTH($A881),1))</f>
        <v/>
      </c>
    </row>
    <row r="882">
      <c r="A882" s="12" t="n"/>
      <c r="B882" s="4" t="n"/>
      <c r="C882" s="4" t="n"/>
      <c r="D882" s="4" t="n"/>
      <c r="E882" s="6" t="n"/>
      <c r="F882" s="4" t="n"/>
      <c r="G882" s="4" t="n"/>
      <c r="H882" s="4" t="n"/>
      <c r="I882" s="13">
        <f>IF($A882="","",IFERROR(INDEX(Floats,MATCH($B882,Branches,0)),0)+SUMIFS($E$3:$E882,$B$3:$B882,$B882,$C$3:$C882,'Settings'!$F$8)-SUMIFS($E$3:$E882,$B$3:$B882,$B882,$C$3:$C882,"&lt;&gt;"&amp;'Settings'!$F$8))</f>
        <v/>
      </c>
      <c r="J882" s="14">
        <f>IF($A882="","",DATE(YEAR($A882),MONTH($A882),1))</f>
        <v/>
      </c>
    </row>
    <row r="883">
      <c r="A883" s="12" t="n"/>
      <c r="B883" s="4" t="n"/>
      <c r="C883" s="4" t="n"/>
      <c r="D883" s="4" t="n"/>
      <c r="E883" s="6" t="n"/>
      <c r="F883" s="4" t="n"/>
      <c r="G883" s="4" t="n"/>
      <c r="H883" s="4" t="n"/>
      <c r="I883" s="13">
        <f>IF($A883="","",IFERROR(INDEX(Floats,MATCH($B883,Branches,0)),0)+SUMIFS($E$3:$E883,$B$3:$B883,$B883,$C$3:$C883,'Settings'!$F$8)-SUMIFS($E$3:$E883,$B$3:$B883,$B883,$C$3:$C883,"&lt;&gt;"&amp;'Settings'!$F$8))</f>
        <v/>
      </c>
      <c r="J883" s="14">
        <f>IF($A883="","",DATE(YEAR($A883),MONTH($A883),1))</f>
        <v/>
      </c>
    </row>
    <row r="884">
      <c r="A884" s="12" t="n"/>
      <c r="B884" s="4" t="n"/>
      <c r="C884" s="4" t="n"/>
      <c r="D884" s="4" t="n"/>
      <c r="E884" s="6" t="n"/>
      <c r="F884" s="4" t="n"/>
      <c r="G884" s="4" t="n"/>
      <c r="H884" s="4" t="n"/>
      <c r="I884" s="13">
        <f>IF($A884="","",IFERROR(INDEX(Floats,MATCH($B884,Branches,0)),0)+SUMIFS($E$3:$E884,$B$3:$B884,$B884,$C$3:$C884,'Settings'!$F$8)-SUMIFS($E$3:$E884,$B$3:$B884,$B884,$C$3:$C884,"&lt;&gt;"&amp;'Settings'!$F$8))</f>
        <v/>
      </c>
      <c r="J884" s="14">
        <f>IF($A884="","",DATE(YEAR($A884),MONTH($A884),1))</f>
        <v/>
      </c>
    </row>
    <row r="885">
      <c r="A885" s="12" t="n"/>
      <c r="B885" s="4" t="n"/>
      <c r="C885" s="4" t="n"/>
      <c r="D885" s="4" t="n"/>
      <c r="E885" s="6" t="n"/>
      <c r="F885" s="4" t="n"/>
      <c r="G885" s="4" t="n"/>
      <c r="H885" s="4" t="n"/>
      <c r="I885" s="13">
        <f>IF($A885="","",IFERROR(INDEX(Floats,MATCH($B885,Branches,0)),0)+SUMIFS($E$3:$E885,$B$3:$B885,$B885,$C$3:$C885,'Settings'!$F$8)-SUMIFS($E$3:$E885,$B$3:$B885,$B885,$C$3:$C885,"&lt;&gt;"&amp;'Settings'!$F$8))</f>
        <v/>
      </c>
      <c r="J885" s="14">
        <f>IF($A885="","",DATE(YEAR($A885),MONTH($A885),1))</f>
        <v/>
      </c>
    </row>
    <row r="886">
      <c r="A886" s="12" t="n"/>
      <c r="B886" s="4" t="n"/>
      <c r="C886" s="4" t="n"/>
      <c r="D886" s="4" t="n"/>
      <c r="E886" s="6" t="n"/>
      <c r="F886" s="4" t="n"/>
      <c r="G886" s="4" t="n"/>
      <c r="H886" s="4" t="n"/>
      <c r="I886" s="13">
        <f>IF($A886="","",IFERROR(INDEX(Floats,MATCH($B886,Branches,0)),0)+SUMIFS($E$3:$E886,$B$3:$B886,$B886,$C$3:$C886,'Settings'!$F$8)-SUMIFS($E$3:$E886,$B$3:$B886,$B886,$C$3:$C886,"&lt;&gt;"&amp;'Settings'!$F$8))</f>
        <v/>
      </c>
      <c r="J886" s="14">
        <f>IF($A886="","",DATE(YEAR($A886),MONTH($A886),1))</f>
        <v/>
      </c>
    </row>
    <row r="887">
      <c r="A887" s="12" t="n"/>
      <c r="B887" s="4" t="n"/>
      <c r="C887" s="4" t="n"/>
      <c r="D887" s="4" t="n"/>
      <c r="E887" s="6" t="n"/>
      <c r="F887" s="4" t="n"/>
      <c r="G887" s="4" t="n"/>
      <c r="H887" s="4" t="n"/>
      <c r="I887" s="13">
        <f>IF($A887="","",IFERROR(INDEX(Floats,MATCH($B887,Branches,0)),0)+SUMIFS($E$3:$E887,$B$3:$B887,$B887,$C$3:$C887,'Settings'!$F$8)-SUMIFS($E$3:$E887,$B$3:$B887,$B887,$C$3:$C887,"&lt;&gt;"&amp;'Settings'!$F$8))</f>
        <v/>
      </c>
      <c r="J887" s="14">
        <f>IF($A887="","",DATE(YEAR($A887),MONTH($A887),1))</f>
        <v/>
      </c>
    </row>
    <row r="888">
      <c r="A888" s="12" t="n"/>
      <c r="B888" s="4" t="n"/>
      <c r="C888" s="4" t="n"/>
      <c r="D888" s="4" t="n"/>
      <c r="E888" s="6" t="n"/>
      <c r="F888" s="4" t="n"/>
      <c r="G888" s="4" t="n"/>
      <c r="H888" s="4" t="n"/>
      <c r="I888" s="13">
        <f>IF($A888="","",IFERROR(INDEX(Floats,MATCH($B888,Branches,0)),0)+SUMIFS($E$3:$E888,$B$3:$B888,$B888,$C$3:$C888,'Settings'!$F$8)-SUMIFS($E$3:$E888,$B$3:$B888,$B888,$C$3:$C888,"&lt;&gt;"&amp;'Settings'!$F$8))</f>
        <v/>
      </c>
      <c r="J888" s="14">
        <f>IF($A888="","",DATE(YEAR($A888),MONTH($A888),1))</f>
        <v/>
      </c>
    </row>
    <row r="889">
      <c r="A889" s="12" t="n"/>
      <c r="B889" s="4" t="n"/>
      <c r="C889" s="4" t="n"/>
      <c r="D889" s="4" t="n"/>
      <c r="E889" s="6" t="n"/>
      <c r="F889" s="4" t="n"/>
      <c r="G889" s="4" t="n"/>
      <c r="H889" s="4" t="n"/>
      <c r="I889" s="13">
        <f>IF($A889="","",IFERROR(INDEX(Floats,MATCH($B889,Branches,0)),0)+SUMIFS($E$3:$E889,$B$3:$B889,$B889,$C$3:$C889,'Settings'!$F$8)-SUMIFS($E$3:$E889,$B$3:$B889,$B889,$C$3:$C889,"&lt;&gt;"&amp;'Settings'!$F$8))</f>
        <v/>
      </c>
      <c r="J889" s="14">
        <f>IF($A889="","",DATE(YEAR($A889),MONTH($A889),1))</f>
        <v/>
      </c>
    </row>
    <row r="890">
      <c r="A890" s="12" t="n"/>
      <c r="B890" s="4" t="n"/>
      <c r="C890" s="4" t="n"/>
      <c r="D890" s="4" t="n"/>
      <c r="E890" s="6" t="n"/>
      <c r="F890" s="4" t="n"/>
      <c r="G890" s="4" t="n"/>
      <c r="H890" s="4" t="n"/>
      <c r="I890" s="13">
        <f>IF($A890="","",IFERROR(INDEX(Floats,MATCH($B890,Branches,0)),0)+SUMIFS($E$3:$E890,$B$3:$B890,$B890,$C$3:$C890,'Settings'!$F$8)-SUMIFS($E$3:$E890,$B$3:$B890,$B890,$C$3:$C890,"&lt;&gt;"&amp;'Settings'!$F$8))</f>
        <v/>
      </c>
      <c r="J890" s="14">
        <f>IF($A890="","",DATE(YEAR($A890),MONTH($A890),1))</f>
        <v/>
      </c>
    </row>
    <row r="891">
      <c r="A891" s="12" t="n"/>
      <c r="B891" s="4" t="n"/>
      <c r="C891" s="4" t="n"/>
      <c r="D891" s="4" t="n"/>
      <c r="E891" s="6" t="n"/>
      <c r="F891" s="4" t="n"/>
      <c r="G891" s="4" t="n"/>
      <c r="H891" s="4" t="n"/>
      <c r="I891" s="13">
        <f>IF($A891="","",IFERROR(INDEX(Floats,MATCH($B891,Branches,0)),0)+SUMIFS($E$3:$E891,$B$3:$B891,$B891,$C$3:$C891,'Settings'!$F$8)-SUMIFS($E$3:$E891,$B$3:$B891,$B891,$C$3:$C891,"&lt;&gt;"&amp;'Settings'!$F$8))</f>
        <v/>
      </c>
      <c r="J891" s="14">
        <f>IF($A891="","",DATE(YEAR($A891),MONTH($A891),1))</f>
        <v/>
      </c>
    </row>
    <row r="892">
      <c r="A892" s="12" t="n"/>
      <c r="B892" s="4" t="n"/>
      <c r="C892" s="4" t="n"/>
      <c r="D892" s="4" t="n"/>
      <c r="E892" s="6" t="n"/>
      <c r="F892" s="4" t="n"/>
      <c r="G892" s="4" t="n"/>
      <c r="H892" s="4" t="n"/>
      <c r="I892" s="13">
        <f>IF($A892="","",IFERROR(INDEX(Floats,MATCH($B892,Branches,0)),0)+SUMIFS($E$3:$E892,$B$3:$B892,$B892,$C$3:$C892,'Settings'!$F$8)-SUMIFS($E$3:$E892,$B$3:$B892,$B892,$C$3:$C892,"&lt;&gt;"&amp;'Settings'!$F$8))</f>
        <v/>
      </c>
      <c r="J892" s="14">
        <f>IF($A892="","",DATE(YEAR($A892),MONTH($A892),1))</f>
        <v/>
      </c>
    </row>
    <row r="893">
      <c r="A893" s="12" t="n"/>
      <c r="B893" s="4" t="n"/>
      <c r="C893" s="4" t="n"/>
      <c r="D893" s="4" t="n"/>
      <c r="E893" s="6" t="n"/>
      <c r="F893" s="4" t="n"/>
      <c r="G893" s="4" t="n"/>
      <c r="H893" s="4" t="n"/>
      <c r="I893" s="13">
        <f>IF($A893="","",IFERROR(INDEX(Floats,MATCH($B893,Branches,0)),0)+SUMIFS($E$3:$E893,$B$3:$B893,$B893,$C$3:$C893,'Settings'!$F$8)-SUMIFS($E$3:$E893,$B$3:$B893,$B893,$C$3:$C893,"&lt;&gt;"&amp;'Settings'!$F$8))</f>
        <v/>
      </c>
      <c r="J893" s="14">
        <f>IF($A893="","",DATE(YEAR($A893),MONTH($A893),1))</f>
        <v/>
      </c>
    </row>
    <row r="894">
      <c r="A894" s="12" t="n"/>
      <c r="B894" s="4" t="n"/>
      <c r="C894" s="4" t="n"/>
      <c r="D894" s="4" t="n"/>
      <c r="E894" s="6" t="n"/>
      <c r="F894" s="4" t="n"/>
      <c r="G894" s="4" t="n"/>
      <c r="H894" s="4" t="n"/>
      <c r="I894" s="13">
        <f>IF($A894="","",IFERROR(INDEX(Floats,MATCH($B894,Branches,0)),0)+SUMIFS($E$3:$E894,$B$3:$B894,$B894,$C$3:$C894,'Settings'!$F$8)-SUMIFS($E$3:$E894,$B$3:$B894,$B894,$C$3:$C894,"&lt;&gt;"&amp;'Settings'!$F$8))</f>
        <v/>
      </c>
      <c r="J894" s="14">
        <f>IF($A894="","",DATE(YEAR($A894),MONTH($A894),1))</f>
        <v/>
      </c>
    </row>
    <row r="895">
      <c r="A895" s="12" t="n"/>
      <c r="B895" s="4" t="n"/>
      <c r="C895" s="4" t="n"/>
      <c r="D895" s="4" t="n"/>
      <c r="E895" s="6" t="n"/>
      <c r="F895" s="4" t="n"/>
      <c r="G895" s="4" t="n"/>
      <c r="H895" s="4" t="n"/>
      <c r="I895" s="13">
        <f>IF($A895="","",IFERROR(INDEX(Floats,MATCH($B895,Branches,0)),0)+SUMIFS($E$3:$E895,$B$3:$B895,$B895,$C$3:$C895,'Settings'!$F$8)-SUMIFS($E$3:$E895,$B$3:$B895,$B895,$C$3:$C895,"&lt;&gt;"&amp;'Settings'!$F$8))</f>
        <v/>
      </c>
      <c r="J895" s="14">
        <f>IF($A895="","",DATE(YEAR($A895),MONTH($A895),1))</f>
        <v/>
      </c>
    </row>
    <row r="896">
      <c r="A896" s="12" t="n"/>
      <c r="B896" s="4" t="n"/>
      <c r="C896" s="4" t="n"/>
      <c r="D896" s="4" t="n"/>
      <c r="E896" s="6" t="n"/>
      <c r="F896" s="4" t="n"/>
      <c r="G896" s="4" t="n"/>
      <c r="H896" s="4" t="n"/>
      <c r="I896" s="13">
        <f>IF($A896="","",IFERROR(INDEX(Floats,MATCH($B896,Branches,0)),0)+SUMIFS($E$3:$E896,$B$3:$B896,$B896,$C$3:$C896,'Settings'!$F$8)-SUMIFS($E$3:$E896,$B$3:$B896,$B896,$C$3:$C896,"&lt;&gt;"&amp;'Settings'!$F$8))</f>
        <v/>
      </c>
      <c r="J896" s="14">
        <f>IF($A896="","",DATE(YEAR($A896),MONTH($A896),1))</f>
        <v/>
      </c>
    </row>
    <row r="897">
      <c r="A897" s="12" t="n"/>
      <c r="B897" s="4" t="n"/>
      <c r="C897" s="4" t="n"/>
      <c r="D897" s="4" t="n"/>
      <c r="E897" s="6" t="n"/>
      <c r="F897" s="4" t="n"/>
      <c r="G897" s="4" t="n"/>
      <c r="H897" s="4" t="n"/>
      <c r="I897" s="13">
        <f>IF($A897="","",IFERROR(INDEX(Floats,MATCH($B897,Branches,0)),0)+SUMIFS($E$3:$E897,$B$3:$B897,$B897,$C$3:$C897,'Settings'!$F$8)-SUMIFS($E$3:$E897,$B$3:$B897,$B897,$C$3:$C897,"&lt;&gt;"&amp;'Settings'!$F$8))</f>
        <v/>
      </c>
      <c r="J897" s="14">
        <f>IF($A897="","",DATE(YEAR($A897),MONTH($A897),1))</f>
        <v/>
      </c>
    </row>
    <row r="898">
      <c r="A898" s="12" t="n"/>
      <c r="B898" s="4" t="n"/>
      <c r="C898" s="4" t="n"/>
      <c r="D898" s="4" t="n"/>
      <c r="E898" s="6" t="n"/>
      <c r="F898" s="4" t="n"/>
      <c r="G898" s="4" t="n"/>
      <c r="H898" s="4" t="n"/>
      <c r="I898" s="13">
        <f>IF($A898="","",IFERROR(INDEX(Floats,MATCH($B898,Branches,0)),0)+SUMIFS($E$3:$E898,$B$3:$B898,$B898,$C$3:$C898,'Settings'!$F$8)-SUMIFS($E$3:$E898,$B$3:$B898,$B898,$C$3:$C898,"&lt;&gt;"&amp;'Settings'!$F$8))</f>
        <v/>
      </c>
      <c r="J898" s="14">
        <f>IF($A898="","",DATE(YEAR($A898),MONTH($A898),1))</f>
        <v/>
      </c>
    </row>
    <row r="899">
      <c r="A899" s="12" t="n"/>
      <c r="B899" s="4" t="n"/>
      <c r="C899" s="4" t="n"/>
      <c r="D899" s="4" t="n"/>
      <c r="E899" s="6" t="n"/>
      <c r="F899" s="4" t="n"/>
      <c r="G899" s="4" t="n"/>
      <c r="H899" s="4" t="n"/>
      <c r="I899" s="13">
        <f>IF($A899="","",IFERROR(INDEX(Floats,MATCH($B899,Branches,0)),0)+SUMIFS($E$3:$E899,$B$3:$B899,$B899,$C$3:$C899,'Settings'!$F$8)-SUMIFS($E$3:$E899,$B$3:$B899,$B899,$C$3:$C899,"&lt;&gt;"&amp;'Settings'!$F$8))</f>
        <v/>
      </c>
      <c r="J899" s="14">
        <f>IF($A899="","",DATE(YEAR($A899),MONTH($A899),1))</f>
        <v/>
      </c>
    </row>
    <row r="900">
      <c r="A900" s="12" t="n"/>
      <c r="B900" s="4" t="n"/>
      <c r="C900" s="4" t="n"/>
      <c r="D900" s="4" t="n"/>
      <c r="E900" s="6" t="n"/>
      <c r="F900" s="4" t="n"/>
      <c r="G900" s="4" t="n"/>
      <c r="H900" s="4" t="n"/>
      <c r="I900" s="13">
        <f>IF($A900="","",IFERROR(INDEX(Floats,MATCH($B900,Branches,0)),0)+SUMIFS($E$3:$E900,$B$3:$B900,$B900,$C$3:$C900,'Settings'!$F$8)-SUMIFS($E$3:$E900,$B$3:$B900,$B900,$C$3:$C900,"&lt;&gt;"&amp;'Settings'!$F$8))</f>
        <v/>
      </c>
      <c r="J900" s="14">
        <f>IF($A900="","",DATE(YEAR($A900),MONTH($A900),1))</f>
        <v/>
      </c>
    </row>
    <row r="901">
      <c r="A901" s="12" t="n"/>
      <c r="B901" s="4" t="n"/>
      <c r="C901" s="4" t="n"/>
      <c r="D901" s="4" t="n"/>
      <c r="E901" s="6" t="n"/>
      <c r="F901" s="4" t="n"/>
      <c r="G901" s="4" t="n"/>
      <c r="H901" s="4" t="n"/>
      <c r="I901" s="13">
        <f>IF($A901="","",IFERROR(INDEX(Floats,MATCH($B901,Branches,0)),0)+SUMIFS($E$3:$E901,$B$3:$B901,$B901,$C$3:$C901,'Settings'!$F$8)-SUMIFS($E$3:$E901,$B$3:$B901,$B901,$C$3:$C901,"&lt;&gt;"&amp;'Settings'!$F$8))</f>
        <v/>
      </c>
      <c r="J901" s="14">
        <f>IF($A901="","",DATE(YEAR($A901),MONTH($A901),1))</f>
        <v/>
      </c>
    </row>
    <row r="902">
      <c r="A902" s="12" t="n"/>
      <c r="B902" s="4" t="n"/>
      <c r="C902" s="4" t="n"/>
      <c r="D902" s="4" t="n"/>
      <c r="E902" s="6" t="n"/>
      <c r="F902" s="4" t="n"/>
      <c r="G902" s="4" t="n"/>
      <c r="H902" s="4" t="n"/>
      <c r="I902" s="13">
        <f>IF($A902="","",IFERROR(INDEX(Floats,MATCH($B902,Branches,0)),0)+SUMIFS($E$3:$E902,$B$3:$B902,$B902,$C$3:$C902,'Settings'!$F$8)-SUMIFS($E$3:$E902,$B$3:$B902,$B902,$C$3:$C902,"&lt;&gt;"&amp;'Settings'!$F$8))</f>
        <v/>
      </c>
      <c r="J902" s="14">
        <f>IF($A902="","",DATE(YEAR($A902),MONTH($A902),1))</f>
        <v/>
      </c>
    </row>
    <row r="903">
      <c r="A903" s="12" t="n"/>
      <c r="B903" s="4" t="n"/>
      <c r="C903" s="4" t="n"/>
      <c r="D903" s="4" t="n"/>
      <c r="E903" s="6" t="n"/>
      <c r="F903" s="4" t="n"/>
      <c r="G903" s="4" t="n"/>
      <c r="H903" s="4" t="n"/>
      <c r="I903" s="13">
        <f>IF($A903="","",IFERROR(INDEX(Floats,MATCH($B903,Branches,0)),0)+SUMIFS($E$3:$E903,$B$3:$B903,$B903,$C$3:$C903,'Settings'!$F$8)-SUMIFS($E$3:$E903,$B$3:$B903,$B903,$C$3:$C903,"&lt;&gt;"&amp;'Settings'!$F$8))</f>
        <v/>
      </c>
      <c r="J903" s="14">
        <f>IF($A903="","",DATE(YEAR($A903),MONTH($A903),1))</f>
        <v/>
      </c>
    </row>
    <row r="904">
      <c r="A904" s="12" t="n"/>
      <c r="B904" s="4" t="n"/>
      <c r="C904" s="4" t="n"/>
      <c r="D904" s="4" t="n"/>
      <c r="E904" s="6" t="n"/>
      <c r="F904" s="4" t="n"/>
      <c r="G904" s="4" t="n"/>
      <c r="H904" s="4" t="n"/>
      <c r="I904" s="13">
        <f>IF($A904="","",IFERROR(INDEX(Floats,MATCH($B904,Branches,0)),0)+SUMIFS($E$3:$E904,$B$3:$B904,$B904,$C$3:$C904,'Settings'!$F$8)-SUMIFS($E$3:$E904,$B$3:$B904,$B904,$C$3:$C904,"&lt;&gt;"&amp;'Settings'!$F$8))</f>
        <v/>
      </c>
      <c r="J904" s="14">
        <f>IF($A904="","",DATE(YEAR($A904),MONTH($A904),1))</f>
        <v/>
      </c>
    </row>
    <row r="905">
      <c r="A905" s="12" t="n"/>
      <c r="B905" s="4" t="n"/>
      <c r="C905" s="4" t="n"/>
      <c r="D905" s="4" t="n"/>
      <c r="E905" s="6" t="n"/>
      <c r="F905" s="4" t="n"/>
      <c r="G905" s="4" t="n"/>
      <c r="H905" s="4" t="n"/>
      <c r="I905" s="13">
        <f>IF($A905="","",IFERROR(INDEX(Floats,MATCH($B905,Branches,0)),0)+SUMIFS($E$3:$E905,$B$3:$B905,$B905,$C$3:$C905,'Settings'!$F$8)-SUMIFS($E$3:$E905,$B$3:$B905,$B905,$C$3:$C905,"&lt;&gt;"&amp;'Settings'!$F$8))</f>
        <v/>
      </c>
      <c r="J905" s="14">
        <f>IF($A905="","",DATE(YEAR($A905),MONTH($A905),1))</f>
        <v/>
      </c>
    </row>
    <row r="906">
      <c r="A906" s="12" t="n"/>
      <c r="B906" s="4" t="n"/>
      <c r="C906" s="4" t="n"/>
      <c r="D906" s="4" t="n"/>
      <c r="E906" s="6" t="n"/>
      <c r="F906" s="4" t="n"/>
      <c r="G906" s="4" t="n"/>
      <c r="H906" s="4" t="n"/>
      <c r="I906" s="13">
        <f>IF($A906="","",IFERROR(INDEX(Floats,MATCH($B906,Branches,0)),0)+SUMIFS($E$3:$E906,$B$3:$B906,$B906,$C$3:$C906,'Settings'!$F$8)-SUMIFS($E$3:$E906,$B$3:$B906,$B906,$C$3:$C906,"&lt;&gt;"&amp;'Settings'!$F$8))</f>
        <v/>
      </c>
      <c r="J906" s="14">
        <f>IF($A906="","",DATE(YEAR($A906),MONTH($A906),1))</f>
        <v/>
      </c>
    </row>
    <row r="907">
      <c r="A907" s="12" t="n"/>
      <c r="B907" s="4" t="n"/>
      <c r="C907" s="4" t="n"/>
      <c r="D907" s="4" t="n"/>
      <c r="E907" s="6" t="n"/>
      <c r="F907" s="4" t="n"/>
      <c r="G907" s="4" t="n"/>
      <c r="H907" s="4" t="n"/>
      <c r="I907" s="13">
        <f>IF($A907="","",IFERROR(INDEX(Floats,MATCH($B907,Branches,0)),0)+SUMIFS($E$3:$E907,$B$3:$B907,$B907,$C$3:$C907,'Settings'!$F$8)-SUMIFS($E$3:$E907,$B$3:$B907,$B907,$C$3:$C907,"&lt;&gt;"&amp;'Settings'!$F$8))</f>
        <v/>
      </c>
      <c r="J907" s="14">
        <f>IF($A907="","",DATE(YEAR($A907),MONTH($A907),1))</f>
        <v/>
      </c>
    </row>
    <row r="908">
      <c r="A908" s="12" t="n"/>
      <c r="B908" s="4" t="n"/>
      <c r="C908" s="4" t="n"/>
      <c r="D908" s="4" t="n"/>
      <c r="E908" s="6" t="n"/>
      <c r="F908" s="4" t="n"/>
      <c r="G908" s="4" t="n"/>
      <c r="H908" s="4" t="n"/>
      <c r="I908" s="13">
        <f>IF($A908="","",IFERROR(INDEX(Floats,MATCH($B908,Branches,0)),0)+SUMIFS($E$3:$E908,$B$3:$B908,$B908,$C$3:$C908,'Settings'!$F$8)-SUMIFS($E$3:$E908,$B$3:$B908,$B908,$C$3:$C908,"&lt;&gt;"&amp;'Settings'!$F$8))</f>
        <v/>
      </c>
      <c r="J908" s="14">
        <f>IF($A908="","",DATE(YEAR($A908),MONTH($A908),1))</f>
        <v/>
      </c>
    </row>
    <row r="909">
      <c r="A909" s="12" t="n"/>
      <c r="B909" s="4" t="n"/>
      <c r="C909" s="4" t="n"/>
      <c r="D909" s="4" t="n"/>
      <c r="E909" s="6" t="n"/>
      <c r="F909" s="4" t="n"/>
      <c r="G909" s="4" t="n"/>
      <c r="H909" s="4" t="n"/>
      <c r="I909" s="13">
        <f>IF($A909="","",IFERROR(INDEX(Floats,MATCH($B909,Branches,0)),0)+SUMIFS($E$3:$E909,$B$3:$B909,$B909,$C$3:$C909,'Settings'!$F$8)-SUMIFS($E$3:$E909,$B$3:$B909,$B909,$C$3:$C909,"&lt;&gt;"&amp;'Settings'!$F$8))</f>
        <v/>
      </c>
      <c r="J909" s="14">
        <f>IF($A909="","",DATE(YEAR($A909),MONTH($A909),1))</f>
        <v/>
      </c>
    </row>
    <row r="910">
      <c r="A910" s="12" t="n"/>
      <c r="B910" s="4" t="n"/>
      <c r="C910" s="4" t="n"/>
      <c r="D910" s="4" t="n"/>
      <c r="E910" s="6" t="n"/>
      <c r="F910" s="4" t="n"/>
      <c r="G910" s="4" t="n"/>
      <c r="H910" s="4" t="n"/>
      <c r="I910" s="13">
        <f>IF($A910="","",IFERROR(INDEX(Floats,MATCH($B910,Branches,0)),0)+SUMIFS($E$3:$E910,$B$3:$B910,$B910,$C$3:$C910,'Settings'!$F$8)-SUMIFS($E$3:$E910,$B$3:$B910,$B910,$C$3:$C910,"&lt;&gt;"&amp;'Settings'!$F$8))</f>
        <v/>
      </c>
      <c r="J910" s="14">
        <f>IF($A910="","",DATE(YEAR($A910),MONTH($A910),1))</f>
        <v/>
      </c>
    </row>
    <row r="911">
      <c r="A911" s="12" t="n"/>
      <c r="B911" s="4" t="n"/>
      <c r="C911" s="4" t="n"/>
      <c r="D911" s="4" t="n"/>
      <c r="E911" s="6" t="n"/>
      <c r="F911" s="4" t="n"/>
      <c r="G911" s="4" t="n"/>
      <c r="H911" s="4" t="n"/>
      <c r="I911" s="13">
        <f>IF($A911="","",IFERROR(INDEX(Floats,MATCH($B911,Branches,0)),0)+SUMIFS($E$3:$E911,$B$3:$B911,$B911,$C$3:$C911,'Settings'!$F$8)-SUMIFS($E$3:$E911,$B$3:$B911,$B911,$C$3:$C911,"&lt;&gt;"&amp;'Settings'!$F$8))</f>
        <v/>
      </c>
      <c r="J911" s="14">
        <f>IF($A911="","",DATE(YEAR($A911),MONTH($A911),1))</f>
        <v/>
      </c>
    </row>
    <row r="912">
      <c r="A912" s="12" t="n"/>
      <c r="B912" s="4" t="n"/>
      <c r="C912" s="4" t="n"/>
      <c r="D912" s="4" t="n"/>
      <c r="E912" s="6" t="n"/>
      <c r="F912" s="4" t="n"/>
      <c r="G912" s="4" t="n"/>
      <c r="H912" s="4" t="n"/>
      <c r="I912" s="13">
        <f>IF($A912="","",IFERROR(INDEX(Floats,MATCH($B912,Branches,0)),0)+SUMIFS($E$3:$E912,$B$3:$B912,$B912,$C$3:$C912,'Settings'!$F$8)-SUMIFS($E$3:$E912,$B$3:$B912,$B912,$C$3:$C912,"&lt;&gt;"&amp;'Settings'!$F$8))</f>
        <v/>
      </c>
      <c r="J912" s="14">
        <f>IF($A912="","",DATE(YEAR($A912),MONTH($A912),1))</f>
        <v/>
      </c>
    </row>
    <row r="913">
      <c r="A913" s="12" t="n"/>
      <c r="B913" s="4" t="n"/>
      <c r="C913" s="4" t="n"/>
      <c r="D913" s="4" t="n"/>
      <c r="E913" s="6" t="n"/>
      <c r="F913" s="4" t="n"/>
      <c r="G913" s="4" t="n"/>
      <c r="H913" s="4" t="n"/>
      <c r="I913" s="13">
        <f>IF($A913="","",IFERROR(INDEX(Floats,MATCH($B913,Branches,0)),0)+SUMIFS($E$3:$E913,$B$3:$B913,$B913,$C$3:$C913,'Settings'!$F$8)-SUMIFS($E$3:$E913,$B$3:$B913,$B913,$C$3:$C913,"&lt;&gt;"&amp;'Settings'!$F$8))</f>
        <v/>
      </c>
      <c r="J913" s="14">
        <f>IF($A913="","",DATE(YEAR($A913),MONTH($A913),1))</f>
        <v/>
      </c>
    </row>
    <row r="914">
      <c r="A914" s="12" t="n"/>
      <c r="B914" s="4" t="n"/>
      <c r="C914" s="4" t="n"/>
      <c r="D914" s="4" t="n"/>
      <c r="E914" s="6" t="n"/>
      <c r="F914" s="4" t="n"/>
      <c r="G914" s="4" t="n"/>
      <c r="H914" s="4" t="n"/>
      <c r="I914" s="13">
        <f>IF($A914="","",IFERROR(INDEX(Floats,MATCH($B914,Branches,0)),0)+SUMIFS($E$3:$E914,$B$3:$B914,$B914,$C$3:$C914,'Settings'!$F$8)-SUMIFS($E$3:$E914,$B$3:$B914,$B914,$C$3:$C914,"&lt;&gt;"&amp;'Settings'!$F$8))</f>
        <v/>
      </c>
      <c r="J914" s="14">
        <f>IF($A914="","",DATE(YEAR($A914),MONTH($A914),1))</f>
        <v/>
      </c>
    </row>
    <row r="915">
      <c r="A915" s="12" t="n"/>
      <c r="B915" s="4" t="n"/>
      <c r="C915" s="4" t="n"/>
      <c r="D915" s="4" t="n"/>
      <c r="E915" s="6" t="n"/>
      <c r="F915" s="4" t="n"/>
      <c r="G915" s="4" t="n"/>
      <c r="H915" s="4" t="n"/>
      <c r="I915" s="13">
        <f>IF($A915="","",IFERROR(INDEX(Floats,MATCH($B915,Branches,0)),0)+SUMIFS($E$3:$E915,$B$3:$B915,$B915,$C$3:$C915,'Settings'!$F$8)-SUMIFS($E$3:$E915,$B$3:$B915,$B915,$C$3:$C915,"&lt;&gt;"&amp;'Settings'!$F$8))</f>
        <v/>
      </c>
      <c r="J915" s="14">
        <f>IF($A915="","",DATE(YEAR($A915),MONTH($A915),1))</f>
        <v/>
      </c>
    </row>
    <row r="916">
      <c r="A916" s="12" t="n"/>
      <c r="B916" s="4" t="n"/>
      <c r="C916" s="4" t="n"/>
      <c r="D916" s="4" t="n"/>
      <c r="E916" s="6" t="n"/>
      <c r="F916" s="4" t="n"/>
      <c r="G916" s="4" t="n"/>
      <c r="H916" s="4" t="n"/>
      <c r="I916" s="13">
        <f>IF($A916="","",IFERROR(INDEX(Floats,MATCH($B916,Branches,0)),0)+SUMIFS($E$3:$E916,$B$3:$B916,$B916,$C$3:$C916,'Settings'!$F$8)-SUMIFS($E$3:$E916,$B$3:$B916,$B916,$C$3:$C916,"&lt;&gt;"&amp;'Settings'!$F$8))</f>
        <v/>
      </c>
      <c r="J916" s="14">
        <f>IF($A916="","",DATE(YEAR($A916),MONTH($A916),1))</f>
        <v/>
      </c>
    </row>
    <row r="917">
      <c r="A917" s="12" t="n"/>
      <c r="B917" s="4" t="n"/>
      <c r="C917" s="4" t="n"/>
      <c r="D917" s="4" t="n"/>
      <c r="E917" s="6" t="n"/>
      <c r="F917" s="4" t="n"/>
      <c r="G917" s="4" t="n"/>
      <c r="H917" s="4" t="n"/>
      <c r="I917" s="13">
        <f>IF($A917="","",IFERROR(INDEX(Floats,MATCH($B917,Branches,0)),0)+SUMIFS($E$3:$E917,$B$3:$B917,$B917,$C$3:$C917,'Settings'!$F$8)-SUMIFS($E$3:$E917,$B$3:$B917,$B917,$C$3:$C917,"&lt;&gt;"&amp;'Settings'!$F$8))</f>
        <v/>
      </c>
      <c r="J917" s="14">
        <f>IF($A917="","",DATE(YEAR($A917),MONTH($A917),1))</f>
        <v/>
      </c>
    </row>
    <row r="918">
      <c r="A918" s="12" t="n"/>
      <c r="B918" s="4" t="n"/>
      <c r="C918" s="4" t="n"/>
      <c r="D918" s="4" t="n"/>
      <c r="E918" s="6" t="n"/>
      <c r="F918" s="4" t="n"/>
      <c r="G918" s="4" t="n"/>
      <c r="H918" s="4" t="n"/>
      <c r="I918" s="13">
        <f>IF($A918="","",IFERROR(INDEX(Floats,MATCH($B918,Branches,0)),0)+SUMIFS($E$3:$E918,$B$3:$B918,$B918,$C$3:$C918,'Settings'!$F$8)-SUMIFS($E$3:$E918,$B$3:$B918,$B918,$C$3:$C918,"&lt;&gt;"&amp;'Settings'!$F$8))</f>
        <v/>
      </c>
      <c r="J918" s="14">
        <f>IF($A918="","",DATE(YEAR($A918),MONTH($A918),1))</f>
        <v/>
      </c>
    </row>
    <row r="919">
      <c r="A919" s="12" t="n"/>
      <c r="B919" s="4" t="n"/>
      <c r="C919" s="4" t="n"/>
      <c r="D919" s="4" t="n"/>
      <c r="E919" s="6" t="n"/>
      <c r="F919" s="4" t="n"/>
      <c r="G919" s="4" t="n"/>
      <c r="H919" s="4" t="n"/>
      <c r="I919" s="13">
        <f>IF($A919="","",IFERROR(INDEX(Floats,MATCH($B919,Branches,0)),0)+SUMIFS($E$3:$E919,$B$3:$B919,$B919,$C$3:$C919,'Settings'!$F$8)-SUMIFS($E$3:$E919,$B$3:$B919,$B919,$C$3:$C919,"&lt;&gt;"&amp;'Settings'!$F$8))</f>
        <v/>
      </c>
      <c r="J919" s="14">
        <f>IF($A919="","",DATE(YEAR($A919),MONTH($A919),1))</f>
        <v/>
      </c>
    </row>
    <row r="920">
      <c r="A920" s="12" t="n"/>
      <c r="B920" s="4" t="n"/>
      <c r="C920" s="4" t="n"/>
      <c r="D920" s="4" t="n"/>
      <c r="E920" s="6" t="n"/>
      <c r="F920" s="4" t="n"/>
      <c r="G920" s="4" t="n"/>
      <c r="H920" s="4" t="n"/>
      <c r="I920" s="13">
        <f>IF($A920="","",IFERROR(INDEX(Floats,MATCH($B920,Branches,0)),0)+SUMIFS($E$3:$E920,$B$3:$B920,$B920,$C$3:$C920,'Settings'!$F$8)-SUMIFS($E$3:$E920,$B$3:$B920,$B920,$C$3:$C920,"&lt;&gt;"&amp;'Settings'!$F$8))</f>
        <v/>
      </c>
      <c r="J920" s="14">
        <f>IF($A920="","",DATE(YEAR($A920),MONTH($A920),1))</f>
        <v/>
      </c>
    </row>
    <row r="921">
      <c r="A921" s="12" t="n"/>
      <c r="B921" s="4" t="n"/>
      <c r="C921" s="4" t="n"/>
      <c r="D921" s="4" t="n"/>
      <c r="E921" s="6" t="n"/>
      <c r="F921" s="4" t="n"/>
      <c r="G921" s="4" t="n"/>
      <c r="H921" s="4" t="n"/>
      <c r="I921" s="13">
        <f>IF($A921="","",IFERROR(INDEX(Floats,MATCH($B921,Branches,0)),0)+SUMIFS($E$3:$E921,$B$3:$B921,$B921,$C$3:$C921,'Settings'!$F$8)-SUMIFS($E$3:$E921,$B$3:$B921,$B921,$C$3:$C921,"&lt;&gt;"&amp;'Settings'!$F$8))</f>
        <v/>
      </c>
      <c r="J921" s="14">
        <f>IF($A921="","",DATE(YEAR($A921),MONTH($A921),1))</f>
        <v/>
      </c>
    </row>
    <row r="922">
      <c r="A922" s="12" t="n"/>
      <c r="B922" s="4" t="n"/>
      <c r="C922" s="4" t="n"/>
      <c r="D922" s="4" t="n"/>
      <c r="E922" s="6" t="n"/>
      <c r="F922" s="4" t="n"/>
      <c r="G922" s="4" t="n"/>
      <c r="H922" s="4" t="n"/>
      <c r="I922" s="13">
        <f>IF($A922="","",IFERROR(INDEX(Floats,MATCH($B922,Branches,0)),0)+SUMIFS($E$3:$E922,$B$3:$B922,$B922,$C$3:$C922,'Settings'!$F$8)-SUMIFS($E$3:$E922,$B$3:$B922,$B922,$C$3:$C922,"&lt;&gt;"&amp;'Settings'!$F$8))</f>
        <v/>
      </c>
      <c r="J922" s="14">
        <f>IF($A922="","",DATE(YEAR($A922),MONTH($A922),1))</f>
        <v/>
      </c>
    </row>
    <row r="923">
      <c r="A923" s="12" t="n"/>
      <c r="B923" s="4" t="n"/>
      <c r="C923" s="4" t="n"/>
      <c r="D923" s="4" t="n"/>
      <c r="E923" s="6" t="n"/>
      <c r="F923" s="4" t="n"/>
      <c r="G923" s="4" t="n"/>
      <c r="H923" s="4" t="n"/>
      <c r="I923" s="13">
        <f>IF($A923="","",IFERROR(INDEX(Floats,MATCH($B923,Branches,0)),0)+SUMIFS($E$3:$E923,$B$3:$B923,$B923,$C$3:$C923,'Settings'!$F$8)-SUMIFS($E$3:$E923,$B$3:$B923,$B923,$C$3:$C923,"&lt;&gt;"&amp;'Settings'!$F$8))</f>
        <v/>
      </c>
      <c r="J923" s="14">
        <f>IF($A923="","",DATE(YEAR($A923),MONTH($A923),1))</f>
        <v/>
      </c>
    </row>
    <row r="924">
      <c r="A924" s="12" t="n"/>
      <c r="B924" s="4" t="n"/>
      <c r="C924" s="4" t="n"/>
      <c r="D924" s="4" t="n"/>
      <c r="E924" s="6" t="n"/>
      <c r="F924" s="4" t="n"/>
      <c r="G924" s="4" t="n"/>
      <c r="H924" s="4" t="n"/>
      <c r="I924" s="13">
        <f>IF($A924="","",IFERROR(INDEX(Floats,MATCH($B924,Branches,0)),0)+SUMIFS($E$3:$E924,$B$3:$B924,$B924,$C$3:$C924,'Settings'!$F$8)-SUMIFS($E$3:$E924,$B$3:$B924,$B924,$C$3:$C924,"&lt;&gt;"&amp;'Settings'!$F$8))</f>
        <v/>
      </c>
      <c r="J924" s="14">
        <f>IF($A924="","",DATE(YEAR($A924),MONTH($A924),1))</f>
        <v/>
      </c>
    </row>
    <row r="925">
      <c r="A925" s="12" t="n"/>
      <c r="B925" s="4" t="n"/>
      <c r="C925" s="4" t="n"/>
      <c r="D925" s="4" t="n"/>
      <c r="E925" s="6" t="n"/>
      <c r="F925" s="4" t="n"/>
      <c r="G925" s="4" t="n"/>
      <c r="H925" s="4" t="n"/>
      <c r="I925" s="13">
        <f>IF($A925="","",IFERROR(INDEX(Floats,MATCH($B925,Branches,0)),0)+SUMIFS($E$3:$E925,$B$3:$B925,$B925,$C$3:$C925,'Settings'!$F$8)-SUMIFS($E$3:$E925,$B$3:$B925,$B925,$C$3:$C925,"&lt;&gt;"&amp;'Settings'!$F$8))</f>
        <v/>
      </c>
      <c r="J925" s="14">
        <f>IF($A925="","",DATE(YEAR($A925),MONTH($A925),1))</f>
        <v/>
      </c>
    </row>
    <row r="926">
      <c r="A926" s="12" t="n"/>
      <c r="B926" s="4" t="n"/>
      <c r="C926" s="4" t="n"/>
      <c r="D926" s="4" t="n"/>
      <c r="E926" s="6" t="n"/>
      <c r="F926" s="4" t="n"/>
      <c r="G926" s="4" t="n"/>
      <c r="H926" s="4" t="n"/>
      <c r="I926" s="13">
        <f>IF($A926="","",IFERROR(INDEX(Floats,MATCH($B926,Branches,0)),0)+SUMIFS($E$3:$E926,$B$3:$B926,$B926,$C$3:$C926,'Settings'!$F$8)-SUMIFS($E$3:$E926,$B$3:$B926,$B926,$C$3:$C926,"&lt;&gt;"&amp;'Settings'!$F$8))</f>
        <v/>
      </c>
      <c r="J926" s="14">
        <f>IF($A926="","",DATE(YEAR($A926),MONTH($A926),1))</f>
        <v/>
      </c>
    </row>
    <row r="927">
      <c r="A927" s="12" t="n"/>
      <c r="B927" s="4" t="n"/>
      <c r="C927" s="4" t="n"/>
      <c r="D927" s="4" t="n"/>
      <c r="E927" s="6" t="n"/>
      <c r="F927" s="4" t="n"/>
      <c r="G927" s="4" t="n"/>
      <c r="H927" s="4" t="n"/>
      <c r="I927" s="13">
        <f>IF($A927="","",IFERROR(INDEX(Floats,MATCH($B927,Branches,0)),0)+SUMIFS($E$3:$E927,$B$3:$B927,$B927,$C$3:$C927,'Settings'!$F$8)-SUMIFS($E$3:$E927,$B$3:$B927,$B927,$C$3:$C927,"&lt;&gt;"&amp;'Settings'!$F$8))</f>
        <v/>
      </c>
      <c r="J927" s="14">
        <f>IF($A927="","",DATE(YEAR($A927),MONTH($A927),1))</f>
        <v/>
      </c>
    </row>
    <row r="928">
      <c r="A928" s="12" t="n"/>
      <c r="B928" s="4" t="n"/>
      <c r="C928" s="4" t="n"/>
      <c r="D928" s="4" t="n"/>
      <c r="E928" s="6" t="n"/>
      <c r="F928" s="4" t="n"/>
      <c r="G928" s="4" t="n"/>
      <c r="H928" s="4" t="n"/>
      <c r="I928" s="13">
        <f>IF($A928="","",IFERROR(INDEX(Floats,MATCH($B928,Branches,0)),0)+SUMIFS($E$3:$E928,$B$3:$B928,$B928,$C$3:$C928,'Settings'!$F$8)-SUMIFS($E$3:$E928,$B$3:$B928,$B928,$C$3:$C928,"&lt;&gt;"&amp;'Settings'!$F$8))</f>
        <v/>
      </c>
      <c r="J928" s="14">
        <f>IF($A928="","",DATE(YEAR($A928),MONTH($A928),1))</f>
        <v/>
      </c>
    </row>
    <row r="929">
      <c r="A929" s="12" t="n"/>
      <c r="B929" s="4" t="n"/>
      <c r="C929" s="4" t="n"/>
      <c r="D929" s="4" t="n"/>
      <c r="E929" s="6" t="n"/>
      <c r="F929" s="4" t="n"/>
      <c r="G929" s="4" t="n"/>
      <c r="H929" s="4" t="n"/>
      <c r="I929" s="13">
        <f>IF($A929="","",IFERROR(INDEX(Floats,MATCH($B929,Branches,0)),0)+SUMIFS($E$3:$E929,$B$3:$B929,$B929,$C$3:$C929,'Settings'!$F$8)-SUMIFS($E$3:$E929,$B$3:$B929,$B929,$C$3:$C929,"&lt;&gt;"&amp;'Settings'!$F$8))</f>
        <v/>
      </c>
      <c r="J929" s="14">
        <f>IF($A929="","",DATE(YEAR($A929),MONTH($A929),1))</f>
        <v/>
      </c>
    </row>
    <row r="930">
      <c r="A930" s="12" t="n"/>
      <c r="B930" s="4" t="n"/>
      <c r="C930" s="4" t="n"/>
      <c r="D930" s="4" t="n"/>
      <c r="E930" s="6" t="n"/>
      <c r="F930" s="4" t="n"/>
      <c r="G930" s="4" t="n"/>
      <c r="H930" s="4" t="n"/>
      <c r="I930" s="13">
        <f>IF($A930="","",IFERROR(INDEX(Floats,MATCH($B930,Branches,0)),0)+SUMIFS($E$3:$E930,$B$3:$B930,$B930,$C$3:$C930,'Settings'!$F$8)-SUMIFS($E$3:$E930,$B$3:$B930,$B930,$C$3:$C930,"&lt;&gt;"&amp;'Settings'!$F$8))</f>
        <v/>
      </c>
      <c r="J930" s="14">
        <f>IF($A930="","",DATE(YEAR($A930),MONTH($A930),1))</f>
        <v/>
      </c>
    </row>
    <row r="931">
      <c r="A931" s="12" t="n"/>
      <c r="B931" s="4" t="n"/>
      <c r="C931" s="4" t="n"/>
      <c r="D931" s="4" t="n"/>
      <c r="E931" s="6" t="n"/>
      <c r="F931" s="4" t="n"/>
      <c r="G931" s="4" t="n"/>
      <c r="H931" s="4" t="n"/>
      <c r="I931" s="13">
        <f>IF($A931="","",IFERROR(INDEX(Floats,MATCH($B931,Branches,0)),0)+SUMIFS($E$3:$E931,$B$3:$B931,$B931,$C$3:$C931,'Settings'!$F$8)-SUMIFS($E$3:$E931,$B$3:$B931,$B931,$C$3:$C931,"&lt;&gt;"&amp;'Settings'!$F$8))</f>
        <v/>
      </c>
      <c r="J931" s="14">
        <f>IF($A931="","",DATE(YEAR($A931),MONTH($A931),1))</f>
        <v/>
      </c>
    </row>
    <row r="932">
      <c r="A932" s="12" t="n"/>
      <c r="B932" s="4" t="n"/>
      <c r="C932" s="4" t="n"/>
      <c r="D932" s="4" t="n"/>
      <c r="E932" s="6" t="n"/>
      <c r="F932" s="4" t="n"/>
      <c r="G932" s="4" t="n"/>
      <c r="H932" s="4" t="n"/>
      <c r="I932" s="13">
        <f>IF($A932="","",IFERROR(INDEX(Floats,MATCH($B932,Branches,0)),0)+SUMIFS($E$3:$E932,$B$3:$B932,$B932,$C$3:$C932,'Settings'!$F$8)-SUMIFS($E$3:$E932,$B$3:$B932,$B932,$C$3:$C932,"&lt;&gt;"&amp;'Settings'!$F$8))</f>
        <v/>
      </c>
      <c r="J932" s="14">
        <f>IF($A932="","",DATE(YEAR($A932),MONTH($A932),1))</f>
        <v/>
      </c>
    </row>
    <row r="933">
      <c r="A933" s="12" t="n"/>
      <c r="B933" s="4" t="n"/>
      <c r="C933" s="4" t="n"/>
      <c r="D933" s="4" t="n"/>
      <c r="E933" s="6" t="n"/>
      <c r="F933" s="4" t="n"/>
      <c r="G933" s="4" t="n"/>
      <c r="H933" s="4" t="n"/>
      <c r="I933" s="13">
        <f>IF($A933="","",IFERROR(INDEX(Floats,MATCH($B933,Branches,0)),0)+SUMIFS($E$3:$E933,$B$3:$B933,$B933,$C$3:$C933,'Settings'!$F$8)-SUMIFS($E$3:$E933,$B$3:$B933,$B933,$C$3:$C933,"&lt;&gt;"&amp;'Settings'!$F$8))</f>
        <v/>
      </c>
      <c r="J933" s="14">
        <f>IF($A933="","",DATE(YEAR($A933),MONTH($A933),1))</f>
        <v/>
      </c>
    </row>
    <row r="934">
      <c r="A934" s="12" t="n"/>
      <c r="B934" s="4" t="n"/>
      <c r="C934" s="4" t="n"/>
      <c r="D934" s="4" t="n"/>
      <c r="E934" s="6" t="n"/>
      <c r="F934" s="4" t="n"/>
      <c r="G934" s="4" t="n"/>
      <c r="H934" s="4" t="n"/>
      <c r="I934" s="13">
        <f>IF($A934="","",IFERROR(INDEX(Floats,MATCH($B934,Branches,0)),0)+SUMIFS($E$3:$E934,$B$3:$B934,$B934,$C$3:$C934,'Settings'!$F$8)-SUMIFS($E$3:$E934,$B$3:$B934,$B934,$C$3:$C934,"&lt;&gt;"&amp;'Settings'!$F$8))</f>
        <v/>
      </c>
      <c r="J934" s="14">
        <f>IF($A934="","",DATE(YEAR($A934),MONTH($A934),1))</f>
        <v/>
      </c>
    </row>
    <row r="935">
      <c r="A935" s="12" t="n"/>
      <c r="B935" s="4" t="n"/>
      <c r="C935" s="4" t="n"/>
      <c r="D935" s="4" t="n"/>
      <c r="E935" s="6" t="n"/>
      <c r="F935" s="4" t="n"/>
      <c r="G935" s="4" t="n"/>
      <c r="H935" s="4" t="n"/>
      <c r="I935" s="13">
        <f>IF($A935="","",IFERROR(INDEX(Floats,MATCH($B935,Branches,0)),0)+SUMIFS($E$3:$E935,$B$3:$B935,$B935,$C$3:$C935,'Settings'!$F$8)-SUMIFS($E$3:$E935,$B$3:$B935,$B935,$C$3:$C935,"&lt;&gt;"&amp;'Settings'!$F$8))</f>
        <v/>
      </c>
      <c r="J935" s="14">
        <f>IF($A935="","",DATE(YEAR($A935),MONTH($A935),1))</f>
        <v/>
      </c>
    </row>
    <row r="936">
      <c r="A936" s="12" t="n"/>
      <c r="B936" s="4" t="n"/>
      <c r="C936" s="4" t="n"/>
      <c r="D936" s="4" t="n"/>
      <c r="E936" s="6" t="n"/>
      <c r="F936" s="4" t="n"/>
      <c r="G936" s="4" t="n"/>
      <c r="H936" s="4" t="n"/>
      <c r="I936" s="13">
        <f>IF($A936="","",IFERROR(INDEX(Floats,MATCH($B936,Branches,0)),0)+SUMIFS($E$3:$E936,$B$3:$B936,$B936,$C$3:$C936,'Settings'!$F$8)-SUMIFS($E$3:$E936,$B$3:$B936,$B936,$C$3:$C936,"&lt;&gt;"&amp;'Settings'!$F$8))</f>
        <v/>
      </c>
      <c r="J936" s="14">
        <f>IF($A936="","",DATE(YEAR($A936),MONTH($A936),1))</f>
        <v/>
      </c>
    </row>
    <row r="937">
      <c r="A937" s="12" t="n"/>
      <c r="B937" s="4" t="n"/>
      <c r="C937" s="4" t="n"/>
      <c r="D937" s="4" t="n"/>
      <c r="E937" s="6" t="n"/>
      <c r="F937" s="4" t="n"/>
      <c r="G937" s="4" t="n"/>
      <c r="H937" s="4" t="n"/>
      <c r="I937" s="13">
        <f>IF($A937="","",IFERROR(INDEX(Floats,MATCH($B937,Branches,0)),0)+SUMIFS($E$3:$E937,$B$3:$B937,$B937,$C$3:$C937,'Settings'!$F$8)-SUMIFS($E$3:$E937,$B$3:$B937,$B937,$C$3:$C937,"&lt;&gt;"&amp;'Settings'!$F$8))</f>
        <v/>
      </c>
      <c r="J937" s="14">
        <f>IF($A937="","",DATE(YEAR($A937),MONTH($A937),1))</f>
        <v/>
      </c>
    </row>
    <row r="938">
      <c r="A938" s="12" t="n"/>
      <c r="B938" s="4" t="n"/>
      <c r="C938" s="4" t="n"/>
      <c r="D938" s="4" t="n"/>
      <c r="E938" s="6" t="n"/>
      <c r="F938" s="4" t="n"/>
      <c r="G938" s="4" t="n"/>
      <c r="H938" s="4" t="n"/>
      <c r="I938" s="13">
        <f>IF($A938="","",IFERROR(INDEX(Floats,MATCH($B938,Branches,0)),0)+SUMIFS($E$3:$E938,$B$3:$B938,$B938,$C$3:$C938,'Settings'!$F$8)-SUMIFS($E$3:$E938,$B$3:$B938,$B938,$C$3:$C938,"&lt;&gt;"&amp;'Settings'!$F$8))</f>
        <v/>
      </c>
      <c r="J938" s="14">
        <f>IF($A938="","",DATE(YEAR($A938),MONTH($A938),1))</f>
        <v/>
      </c>
    </row>
    <row r="939">
      <c r="A939" s="12" t="n"/>
      <c r="B939" s="4" t="n"/>
      <c r="C939" s="4" t="n"/>
      <c r="D939" s="4" t="n"/>
      <c r="E939" s="6" t="n"/>
      <c r="F939" s="4" t="n"/>
      <c r="G939" s="4" t="n"/>
      <c r="H939" s="4" t="n"/>
      <c r="I939" s="13">
        <f>IF($A939="","",IFERROR(INDEX(Floats,MATCH($B939,Branches,0)),0)+SUMIFS($E$3:$E939,$B$3:$B939,$B939,$C$3:$C939,'Settings'!$F$8)-SUMIFS($E$3:$E939,$B$3:$B939,$B939,$C$3:$C939,"&lt;&gt;"&amp;'Settings'!$F$8))</f>
        <v/>
      </c>
      <c r="J939" s="14">
        <f>IF($A939="","",DATE(YEAR($A939),MONTH($A939),1))</f>
        <v/>
      </c>
    </row>
    <row r="940">
      <c r="A940" s="12" t="n"/>
      <c r="B940" s="4" t="n"/>
      <c r="C940" s="4" t="n"/>
      <c r="D940" s="4" t="n"/>
      <c r="E940" s="6" t="n"/>
      <c r="F940" s="4" t="n"/>
      <c r="G940" s="4" t="n"/>
      <c r="H940" s="4" t="n"/>
      <c r="I940" s="13">
        <f>IF($A940="","",IFERROR(INDEX(Floats,MATCH($B940,Branches,0)),0)+SUMIFS($E$3:$E940,$B$3:$B940,$B940,$C$3:$C940,'Settings'!$F$8)-SUMIFS($E$3:$E940,$B$3:$B940,$B940,$C$3:$C940,"&lt;&gt;"&amp;'Settings'!$F$8))</f>
        <v/>
      </c>
      <c r="J940" s="14">
        <f>IF($A940="","",DATE(YEAR($A940),MONTH($A940),1))</f>
        <v/>
      </c>
    </row>
    <row r="941">
      <c r="A941" s="12" t="n"/>
      <c r="B941" s="4" t="n"/>
      <c r="C941" s="4" t="n"/>
      <c r="D941" s="4" t="n"/>
      <c r="E941" s="6" t="n"/>
      <c r="F941" s="4" t="n"/>
      <c r="G941" s="4" t="n"/>
      <c r="H941" s="4" t="n"/>
      <c r="I941" s="13">
        <f>IF($A941="","",IFERROR(INDEX(Floats,MATCH($B941,Branches,0)),0)+SUMIFS($E$3:$E941,$B$3:$B941,$B941,$C$3:$C941,'Settings'!$F$8)-SUMIFS($E$3:$E941,$B$3:$B941,$B941,$C$3:$C941,"&lt;&gt;"&amp;'Settings'!$F$8))</f>
        <v/>
      </c>
      <c r="J941" s="14">
        <f>IF($A941="","",DATE(YEAR($A941),MONTH($A941),1))</f>
        <v/>
      </c>
    </row>
    <row r="942">
      <c r="A942" s="12" t="n"/>
      <c r="B942" s="4" t="n"/>
      <c r="C942" s="4" t="n"/>
      <c r="D942" s="4" t="n"/>
      <c r="E942" s="6" t="n"/>
      <c r="F942" s="4" t="n"/>
      <c r="G942" s="4" t="n"/>
      <c r="H942" s="4" t="n"/>
      <c r="I942" s="13">
        <f>IF($A942="","",IFERROR(INDEX(Floats,MATCH($B942,Branches,0)),0)+SUMIFS($E$3:$E942,$B$3:$B942,$B942,$C$3:$C942,'Settings'!$F$8)-SUMIFS($E$3:$E942,$B$3:$B942,$B942,$C$3:$C942,"&lt;&gt;"&amp;'Settings'!$F$8))</f>
        <v/>
      </c>
      <c r="J942" s="14">
        <f>IF($A942="","",DATE(YEAR($A942),MONTH($A942),1))</f>
        <v/>
      </c>
    </row>
    <row r="943">
      <c r="A943" s="12" t="n"/>
      <c r="B943" s="4" t="n"/>
      <c r="C943" s="4" t="n"/>
      <c r="D943" s="4" t="n"/>
      <c r="E943" s="6" t="n"/>
      <c r="F943" s="4" t="n"/>
      <c r="G943" s="4" t="n"/>
      <c r="H943" s="4" t="n"/>
      <c r="I943" s="13">
        <f>IF($A943="","",IFERROR(INDEX(Floats,MATCH($B943,Branches,0)),0)+SUMIFS($E$3:$E943,$B$3:$B943,$B943,$C$3:$C943,'Settings'!$F$8)-SUMIFS($E$3:$E943,$B$3:$B943,$B943,$C$3:$C943,"&lt;&gt;"&amp;'Settings'!$F$8))</f>
        <v/>
      </c>
      <c r="J943" s="14">
        <f>IF($A943="","",DATE(YEAR($A943),MONTH($A943),1))</f>
        <v/>
      </c>
    </row>
    <row r="944">
      <c r="A944" s="12" t="n"/>
      <c r="B944" s="4" t="n"/>
      <c r="C944" s="4" t="n"/>
      <c r="D944" s="4" t="n"/>
      <c r="E944" s="6" t="n"/>
      <c r="F944" s="4" t="n"/>
      <c r="G944" s="4" t="n"/>
      <c r="H944" s="4" t="n"/>
      <c r="I944" s="13">
        <f>IF($A944="","",IFERROR(INDEX(Floats,MATCH($B944,Branches,0)),0)+SUMIFS($E$3:$E944,$B$3:$B944,$B944,$C$3:$C944,'Settings'!$F$8)-SUMIFS($E$3:$E944,$B$3:$B944,$B944,$C$3:$C944,"&lt;&gt;"&amp;'Settings'!$F$8))</f>
        <v/>
      </c>
      <c r="J944" s="14">
        <f>IF($A944="","",DATE(YEAR($A944),MONTH($A944),1))</f>
        <v/>
      </c>
    </row>
    <row r="945">
      <c r="A945" s="12" t="n"/>
      <c r="B945" s="4" t="n"/>
      <c r="C945" s="4" t="n"/>
      <c r="D945" s="4" t="n"/>
      <c r="E945" s="6" t="n"/>
      <c r="F945" s="4" t="n"/>
      <c r="G945" s="4" t="n"/>
      <c r="H945" s="4" t="n"/>
      <c r="I945" s="13">
        <f>IF($A945="","",IFERROR(INDEX(Floats,MATCH($B945,Branches,0)),0)+SUMIFS($E$3:$E945,$B$3:$B945,$B945,$C$3:$C945,'Settings'!$F$8)-SUMIFS($E$3:$E945,$B$3:$B945,$B945,$C$3:$C945,"&lt;&gt;"&amp;'Settings'!$F$8))</f>
        <v/>
      </c>
      <c r="J945" s="14">
        <f>IF($A945="","",DATE(YEAR($A945),MONTH($A945),1))</f>
        <v/>
      </c>
    </row>
    <row r="946">
      <c r="A946" s="12" t="n"/>
      <c r="B946" s="4" t="n"/>
      <c r="C946" s="4" t="n"/>
      <c r="D946" s="4" t="n"/>
      <c r="E946" s="6" t="n"/>
      <c r="F946" s="4" t="n"/>
      <c r="G946" s="4" t="n"/>
      <c r="H946" s="4" t="n"/>
      <c r="I946" s="13">
        <f>IF($A946="","",IFERROR(INDEX(Floats,MATCH($B946,Branches,0)),0)+SUMIFS($E$3:$E946,$B$3:$B946,$B946,$C$3:$C946,'Settings'!$F$8)-SUMIFS($E$3:$E946,$B$3:$B946,$B946,$C$3:$C946,"&lt;&gt;"&amp;'Settings'!$F$8))</f>
        <v/>
      </c>
      <c r="J946" s="14">
        <f>IF($A946="","",DATE(YEAR($A946),MONTH($A946),1))</f>
        <v/>
      </c>
    </row>
    <row r="947">
      <c r="A947" s="12" t="n"/>
      <c r="B947" s="4" t="n"/>
      <c r="C947" s="4" t="n"/>
      <c r="D947" s="4" t="n"/>
      <c r="E947" s="6" t="n"/>
      <c r="F947" s="4" t="n"/>
      <c r="G947" s="4" t="n"/>
      <c r="H947" s="4" t="n"/>
      <c r="I947" s="13">
        <f>IF($A947="","",IFERROR(INDEX(Floats,MATCH($B947,Branches,0)),0)+SUMIFS($E$3:$E947,$B$3:$B947,$B947,$C$3:$C947,'Settings'!$F$8)-SUMIFS($E$3:$E947,$B$3:$B947,$B947,$C$3:$C947,"&lt;&gt;"&amp;'Settings'!$F$8))</f>
        <v/>
      </c>
      <c r="J947" s="14">
        <f>IF($A947="","",DATE(YEAR($A947),MONTH($A947),1))</f>
        <v/>
      </c>
    </row>
    <row r="948">
      <c r="A948" s="12" t="n"/>
      <c r="B948" s="4" t="n"/>
      <c r="C948" s="4" t="n"/>
      <c r="D948" s="4" t="n"/>
      <c r="E948" s="6" t="n"/>
      <c r="F948" s="4" t="n"/>
      <c r="G948" s="4" t="n"/>
      <c r="H948" s="4" t="n"/>
      <c r="I948" s="13">
        <f>IF($A948="","",IFERROR(INDEX(Floats,MATCH($B948,Branches,0)),0)+SUMIFS($E$3:$E948,$B$3:$B948,$B948,$C$3:$C948,'Settings'!$F$8)-SUMIFS($E$3:$E948,$B$3:$B948,$B948,$C$3:$C948,"&lt;&gt;"&amp;'Settings'!$F$8))</f>
        <v/>
      </c>
      <c r="J948" s="14">
        <f>IF($A948="","",DATE(YEAR($A948),MONTH($A948),1))</f>
        <v/>
      </c>
    </row>
    <row r="949">
      <c r="A949" s="12" t="n"/>
      <c r="B949" s="4" t="n"/>
      <c r="C949" s="4" t="n"/>
      <c r="D949" s="4" t="n"/>
      <c r="E949" s="6" t="n"/>
      <c r="F949" s="4" t="n"/>
      <c r="G949" s="4" t="n"/>
      <c r="H949" s="4" t="n"/>
      <c r="I949" s="13">
        <f>IF($A949="","",IFERROR(INDEX(Floats,MATCH($B949,Branches,0)),0)+SUMIFS($E$3:$E949,$B$3:$B949,$B949,$C$3:$C949,'Settings'!$F$8)-SUMIFS($E$3:$E949,$B$3:$B949,$B949,$C$3:$C949,"&lt;&gt;"&amp;'Settings'!$F$8))</f>
        <v/>
      </c>
      <c r="J949" s="14">
        <f>IF($A949="","",DATE(YEAR($A949),MONTH($A949),1))</f>
        <v/>
      </c>
    </row>
    <row r="950">
      <c r="A950" s="12" t="n"/>
      <c r="B950" s="4" t="n"/>
      <c r="C950" s="4" t="n"/>
      <c r="D950" s="4" t="n"/>
      <c r="E950" s="6" t="n"/>
      <c r="F950" s="4" t="n"/>
      <c r="G950" s="4" t="n"/>
      <c r="H950" s="4" t="n"/>
      <c r="I950" s="13">
        <f>IF($A950="","",IFERROR(INDEX(Floats,MATCH($B950,Branches,0)),0)+SUMIFS($E$3:$E950,$B$3:$B950,$B950,$C$3:$C950,'Settings'!$F$8)-SUMIFS($E$3:$E950,$B$3:$B950,$B950,$C$3:$C950,"&lt;&gt;"&amp;'Settings'!$F$8))</f>
        <v/>
      </c>
      <c r="J950" s="14">
        <f>IF($A950="","",DATE(YEAR($A950),MONTH($A950),1))</f>
        <v/>
      </c>
    </row>
    <row r="951">
      <c r="A951" s="12" t="n"/>
      <c r="B951" s="4" t="n"/>
      <c r="C951" s="4" t="n"/>
      <c r="D951" s="4" t="n"/>
      <c r="E951" s="6" t="n"/>
      <c r="F951" s="4" t="n"/>
      <c r="G951" s="4" t="n"/>
      <c r="H951" s="4" t="n"/>
      <c r="I951" s="13">
        <f>IF($A951="","",IFERROR(INDEX(Floats,MATCH($B951,Branches,0)),0)+SUMIFS($E$3:$E951,$B$3:$B951,$B951,$C$3:$C951,'Settings'!$F$8)-SUMIFS($E$3:$E951,$B$3:$B951,$B951,$C$3:$C951,"&lt;&gt;"&amp;'Settings'!$F$8))</f>
        <v/>
      </c>
      <c r="J951" s="14">
        <f>IF($A951="","",DATE(YEAR($A951),MONTH($A951),1))</f>
        <v/>
      </c>
    </row>
    <row r="952">
      <c r="A952" s="12" t="n"/>
      <c r="B952" s="4" t="n"/>
      <c r="C952" s="4" t="n"/>
      <c r="D952" s="4" t="n"/>
      <c r="E952" s="6" t="n"/>
      <c r="F952" s="4" t="n"/>
      <c r="G952" s="4" t="n"/>
      <c r="H952" s="4" t="n"/>
      <c r="I952" s="13">
        <f>IF($A952="","",IFERROR(INDEX(Floats,MATCH($B952,Branches,0)),0)+SUMIFS($E$3:$E952,$B$3:$B952,$B952,$C$3:$C952,'Settings'!$F$8)-SUMIFS($E$3:$E952,$B$3:$B952,$B952,$C$3:$C952,"&lt;&gt;"&amp;'Settings'!$F$8))</f>
        <v/>
      </c>
      <c r="J952" s="14">
        <f>IF($A952="","",DATE(YEAR($A952),MONTH($A952),1))</f>
        <v/>
      </c>
    </row>
    <row r="953">
      <c r="A953" s="12" t="n"/>
      <c r="B953" s="4" t="n"/>
      <c r="C953" s="4" t="n"/>
      <c r="D953" s="4" t="n"/>
      <c r="E953" s="6" t="n"/>
      <c r="F953" s="4" t="n"/>
      <c r="G953" s="4" t="n"/>
      <c r="H953" s="4" t="n"/>
      <c r="I953" s="13">
        <f>IF($A953="","",IFERROR(INDEX(Floats,MATCH($B953,Branches,0)),0)+SUMIFS($E$3:$E953,$B$3:$B953,$B953,$C$3:$C953,'Settings'!$F$8)-SUMIFS($E$3:$E953,$B$3:$B953,$B953,$C$3:$C953,"&lt;&gt;"&amp;'Settings'!$F$8))</f>
        <v/>
      </c>
      <c r="J953" s="14">
        <f>IF($A953="","",DATE(YEAR($A953),MONTH($A953),1))</f>
        <v/>
      </c>
    </row>
    <row r="954">
      <c r="A954" s="12" t="n"/>
      <c r="B954" s="4" t="n"/>
      <c r="C954" s="4" t="n"/>
      <c r="D954" s="4" t="n"/>
      <c r="E954" s="6" t="n"/>
      <c r="F954" s="4" t="n"/>
      <c r="G954" s="4" t="n"/>
      <c r="H954" s="4" t="n"/>
      <c r="I954" s="13">
        <f>IF($A954="","",IFERROR(INDEX(Floats,MATCH($B954,Branches,0)),0)+SUMIFS($E$3:$E954,$B$3:$B954,$B954,$C$3:$C954,'Settings'!$F$8)-SUMIFS($E$3:$E954,$B$3:$B954,$B954,$C$3:$C954,"&lt;&gt;"&amp;'Settings'!$F$8))</f>
        <v/>
      </c>
      <c r="J954" s="14">
        <f>IF($A954="","",DATE(YEAR($A954),MONTH($A954),1))</f>
        <v/>
      </c>
    </row>
    <row r="955">
      <c r="A955" s="12" t="n"/>
      <c r="B955" s="4" t="n"/>
      <c r="C955" s="4" t="n"/>
      <c r="D955" s="4" t="n"/>
      <c r="E955" s="6" t="n"/>
      <c r="F955" s="4" t="n"/>
      <c r="G955" s="4" t="n"/>
      <c r="H955" s="4" t="n"/>
      <c r="I955" s="13">
        <f>IF($A955="","",IFERROR(INDEX(Floats,MATCH($B955,Branches,0)),0)+SUMIFS($E$3:$E955,$B$3:$B955,$B955,$C$3:$C955,'Settings'!$F$8)-SUMIFS($E$3:$E955,$B$3:$B955,$B955,$C$3:$C955,"&lt;&gt;"&amp;'Settings'!$F$8))</f>
        <v/>
      </c>
      <c r="J955" s="14">
        <f>IF($A955="","",DATE(YEAR($A955),MONTH($A955),1))</f>
        <v/>
      </c>
    </row>
    <row r="956">
      <c r="A956" s="12" t="n"/>
      <c r="B956" s="4" t="n"/>
      <c r="C956" s="4" t="n"/>
      <c r="D956" s="4" t="n"/>
      <c r="E956" s="6" t="n"/>
      <c r="F956" s="4" t="n"/>
      <c r="G956" s="4" t="n"/>
      <c r="H956" s="4" t="n"/>
      <c r="I956" s="13">
        <f>IF($A956="","",IFERROR(INDEX(Floats,MATCH($B956,Branches,0)),0)+SUMIFS($E$3:$E956,$B$3:$B956,$B956,$C$3:$C956,'Settings'!$F$8)-SUMIFS($E$3:$E956,$B$3:$B956,$B956,$C$3:$C956,"&lt;&gt;"&amp;'Settings'!$F$8))</f>
        <v/>
      </c>
      <c r="J956" s="14">
        <f>IF($A956="","",DATE(YEAR($A956),MONTH($A956),1))</f>
        <v/>
      </c>
    </row>
    <row r="957">
      <c r="A957" s="12" t="n"/>
      <c r="B957" s="4" t="n"/>
      <c r="C957" s="4" t="n"/>
      <c r="D957" s="4" t="n"/>
      <c r="E957" s="6" t="n"/>
      <c r="F957" s="4" t="n"/>
      <c r="G957" s="4" t="n"/>
      <c r="H957" s="4" t="n"/>
      <c r="I957" s="13">
        <f>IF($A957="","",IFERROR(INDEX(Floats,MATCH($B957,Branches,0)),0)+SUMIFS($E$3:$E957,$B$3:$B957,$B957,$C$3:$C957,'Settings'!$F$8)-SUMIFS($E$3:$E957,$B$3:$B957,$B957,$C$3:$C957,"&lt;&gt;"&amp;'Settings'!$F$8))</f>
        <v/>
      </c>
      <c r="J957" s="14">
        <f>IF($A957="","",DATE(YEAR($A957),MONTH($A957),1))</f>
        <v/>
      </c>
    </row>
    <row r="958">
      <c r="A958" s="12" t="n"/>
      <c r="B958" s="4" t="n"/>
      <c r="C958" s="4" t="n"/>
      <c r="D958" s="4" t="n"/>
      <c r="E958" s="6" t="n"/>
      <c r="F958" s="4" t="n"/>
      <c r="G958" s="4" t="n"/>
      <c r="H958" s="4" t="n"/>
      <c r="I958" s="13">
        <f>IF($A958="","",IFERROR(INDEX(Floats,MATCH($B958,Branches,0)),0)+SUMIFS($E$3:$E958,$B$3:$B958,$B958,$C$3:$C958,'Settings'!$F$8)-SUMIFS($E$3:$E958,$B$3:$B958,$B958,$C$3:$C958,"&lt;&gt;"&amp;'Settings'!$F$8))</f>
        <v/>
      </c>
      <c r="J958" s="14">
        <f>IF($A958="","",DATE(YEAR($A958),MONTH($A958),1))</f>
        <v/>
      </c>
    </row>
    <row r="959">
      <c r="A959" s="12" t="n"/>
      <c r="B959" s="4" t="n"/>
      <c r="C959" s="4" t="n"/>
      <c r="D959" s="4" t="n"/>
      <c r="E959" s="6" t="n"/>
      <c r="F959" s="4" t="n"/>
      <c r="G959" s="4" t="n"/>
      <c r="H959" s="4" t="n"/>
      <c r="I959" s="13">
        <f>IF($A959="","",IFERROR(INDEX(Floats,MATCH($B959,Branches,0)),0)+SUMIFS($E$3:$E959,$B$3:$B959,$B959,$C$3:$C959,'Settings'!$F$8)-SUMIFS($E$3:$E959,$B$3:$B959,$B959,$C$3:$C959,"&lt;&gt;"&amp;'Settings'!$F$8))</f>
        <v/>
      </c>
      <c r="J959" s="14">
        <f>IF($A959="","",DATE(YEAR($A959),MONTH($A959),1))</f>
        <v/>
      </c>
    </row>
    <row r="960">
      <c r="A960" s="12" t="n"/>
      <c r="B960" s="4" t="n"/>
      <c r="C960" s="4" t="n"/>
      <c r="D960" s="4" t="n"/>
      <c r="E960" s="6" t="n"/>
      <c r="F960" s="4" t="n"/>
      <c r="G960" s="4" t="n"/>
      <c r="H960" s="4" t="n"/>
      <c r="I960" s="13">
        <f>IF($A960="","",IFERROR(INDEX(Floats,MATCH($B960,Branches,0)),0)+SUMIFS($E$3:$E960,$B$3:$B960,$B960,$C$3:$C960,'Settings'!$F$8)-SUMIFS($E$3:$E960,$B$3:$B960,$B960,$C$3:$C960,"&lt;&gt;"&amp;'Settings'!$F$8))</f>
        <v/>
      </c>
      <c r="J960" s="14">
        <f>IF($A960="","",DATE(YEAR($A960),MONTH($A960),1))</f>
        <v/>
      </c>
    </row>
    <row r="961">
      <c r="A961" s="12" t="n"/>
      <c r="B961" s="4" t="n"/>
      <c r="C961" s="4" t="n"/>
      <c r="D961" s="4" t="n"/>
      <c r="E961" s="6" t="n"/>
      <c r="F961" s="4" t="n"/>
      <c r="G961" s="4" t="n"/>
      <c r="H961" s="4" t="n"/>
      <c r="I961" s="13">
        <f>IF($A961="","",IFERROR(INDEX(Floats,MATCH($B961,Branches,0)),0)+SUMIFS($E$3:$E961,$B$3:$B961,$B961,$C$3:$C961,'Settings'!$F$8)-SUMIFS($E$3:$E961,$B$3:$B961,$B961,$C$3:$C961,"&lt;&gt;"&amp;'Settings'!$F$8))</f>
        <v/>
      </c>
      <c r="J961" s="14">
        <f>IF($A961="","",DATE(YEAR($A961),MONTH($A961),1))</f>
        <v/>
      </c>
    </row>
    <row r="962">
      <c r="A962" s="12" t="n"/>
      <c r="B962" s="4" t="n"/>
      <c r="C962" s="4" t="n"/>
      <c r="D962" s="4" t="n"/>
      <c r="E962" s="6" t="n"/>
      <c r="F962" s="4" t="n"/>
      <c r="G962" s="4" t="n"/>
      <c r="H962" s="4" t="n"/>
      <c r="I962" s="13">
        <f>IF($A962="","",IFERROR(INDEX(Floats,MATCH($B962,Branches,0)),0)+SUMIFS($E$3:$E962,$B$3:$B962,$B962,$C$3:$C962,'Settings'!$F$8)-SUMIFS($E$3:$E962,$B$3:$B962,$B962,$C$3:$C962,"&lt;&gt;"&amp;'Settings'!$F$8))</f>
        <v/>
      </c>
      <c r="J962" s="14">
        <f>IF($A962="","",DATE(YEAR($A962),MONTH($A962),1))</f>
        <v/>
      </c>
    </row>
    <row r="963">
      <c r="A963" s="12" t="n"/>
      <c r="B963" s="4" t="n"/>
      <c r="C963" s="4" t="n"/>
      <c r="D963" s="4" t="n"/>
      <c r="E963" s="6" t="n"/>
      <c r="F963" s="4" t="n"/>
      <c r="G963" s="4" t="n"/>
      <c r="H963" s="4" t="n"/>
      <c r="I963" s="13">
        <f>IF($A963="","",IFERROR(INDEX(Floats,MATCH($B963,Branches,0)),0)+SUMIFS($E$3:$E963,$B$3:$B963,$B963,$C$3:$C963,'Settings'!$F$8)-SUMIFS($E$3:$E963,$B$3:$B963,$B963,$C$3:$C963,"&lt;&gt;"&amp;'Settings'!$F$8))</f>
        <v/>
      </c>
      <c r="J963" s="14">
        <f>IF($A963="","",DATE(YEAR($A963),MONTH($A963),1))</f>
        <v/>
      </c>
    </row>
    <row r="964">
      <c r="A964" s="12" t="n"/>
      <c r="B964" s="4" t="n"/>
      <c r="C964" s="4" t="n"/>
      <c r="D964" s="4" t="n"/>
      <c r="E964" s="6" t="n"/>
      <c r="F964" s="4" t="n"/>
      <c r="G964" s="4" t="n"/>
      <c r="H964" s="4" t="n"/>
      <c r="I964" s="13">
        <f>IF($A964="","",IFERROR(INDEX(Floats,MATCH($B964,Branches,0)),0)+SUMIFS($E$3:$E964,$B$3:$B964,$B964,$C$3:$C964,'Settings'!$F$8)-SUMIFS($E$3:$E964,$B$3:$B964,$B964,$C$3:$C964,"&lt;&gt;"&amp;'Settings'!$F$8))</f>
        <v/>
      </c>
      <c r="J964" s="14">
        <f>IF($A964="","",DATE(YEAR($A964),MONTH($A964),1))</f>
        <v/>
      </c>
    </row>
    <row r="965">
      <c r="A965" s="12" t="n"/>
      <c r="B965" s="4" t="n"/>
      <c r="C965" s="4" t="n"/>
      <c r="D965" s="4" t="n"/>
      <c r="E965" s="6" t="n"/>
      <c r="F965" s="4" t="n"/>
      <c r="G965" s="4" t="n"/>
      <c r="H965" s="4" t="n"/>
      <c r="I965" s="13">
        <f>IF($A965="","",IFERROR(INDEX(Floats,MATCH($B965,Branches,0)),0)+SUMIFS($E$3:$E965,$B$3:$B965,$B965,$C$3:$C965,'Settings'!$F$8)-SUMIFS($E$3:$E965,$B$3:$B965,$B965,$C$3:$C965,"&lt;&gt;"&amp;'Settings'!$F$8))</f>
        <v/>
      </c>
      <c r="J965" s="14">
        <f>IF($A965="","",DATE(YEAR($A965),MONTH($A965),1))</f>
        <v/>
      </c>
    </row>
    <row r="966">
      <c r="A966" s="12" t="n"/>
      <c r="B966" s="4" t="n"/>
      <c r="C966" s="4" t="n"/>
      <c r="D966" s="4" t="n"/>
      <c r="E966" s="6" t="n"/>
      <c r="F966" s="4" t="n"/>
      <c r="G966" s="4" t="n"/>
      <c r="H966" s="4" t="n"/>
      <c r="I966" s="13">
        <f>IF($A966="","",IFERROR(INDEX(Floats,MATCH($B966,Branches,0)),0)+SUMIFS($E$3:$E966,$B$3:$B966,$B966,$C$3:$C966,'Settings'!$F$8)-SUMIFS($E$3:$E966,$B$3:$B966,$B966,$C$3:$C966,"&lt;&gt;"&amp;'Settings'!$F$8))</f>
        <v/>
      </c>
      <c r="J966" s="14">
        <f>IF($A966="","",DATE(YEAR($A966),MONTH($A966),1))</f>
        <v/>
      </c>
    </row>
    <row r="967">
      <c r="A967" s="12" t="n"/>
      <c r="B967" s="4" t="n"/>
      <c r="C967" s="4" t="n"/>
      <c r="D967" s="4" t="n"/>
      <c r="E967" s="6" t="n"/>
      <c r="F967" s="4" t="n"/>
      <c r="G967" s="4" t="n"/>
      <c r="H967" s="4" t="n"/>
      <c r="I967" s="13">
        <f>IF($A967="","",IFERROR(INDEX(Floats,MATCH($B967,Branches,0)),0)+SUMIFS($E$3:$E967,$B$3:$B967,$B967,$C$3:$C967,'Settings'!$F$8)-SUMIFS($E$3:$E967,$B$3:$B967,$B967,$C$3:$C967,"&lt;&gt;"&amp;'Settings'!$F$8))</f>
        <v/>
      </c>
      <c r="J967" s="14">
        <f>IF($A967="","",DATE(YEAR($A967),MONTH($A967),1))</f>
        <v/>
      </c>
    </row>
    <row r="968">
      <c r="A968" s="12" t="n"/>
      <c r="B968" s="4" t="n"/>
      <c r="C968" s="4" t="n"/>
      <c r="D968" s="4" t="n"/>
      <c r="E968" s="6" t="n"/>
      <c r="F968" s="4" t="n"/>
      <c r="G968" s="4" t="n"/>
      <c r="H968" s="4" t="n"/>
      <c r="I968" s="13">
        <f>IF($A968="","",IFERROR(INDEX(Floats,MATCH($B968,Branches,0)),0)+SUMIFS($E$3:$E968,$B$3:$B968,$B968,$C$3:$C968,'Settings'!$F$8)-SUMIFS($E$3:$E968,$B$3:$B968,$B968,$C$3:$C968,"&lt;&gt;"&amp;'Settings'!$F$8))</f>
        <v/>
      </c>
      <c r="J968" s="14">
        <f>IF($A968="","",DATE(YEAR($A968),MONTH($A968),1))</f>
        <v/>
      </c>
    </row>
    <row r="969">
      <c r="A969" s="12" t="n"/>
      <c r="B969" s="4" t="n"/>
      <c r="C969" s="4" t="n"/>
      <c r="D969" s="4" t="n"/>
      <c r="E969" s="6" t="n"/>
      <c r="F969" s="4" t="n"/>
      <c r="G969" s="4" t="n"/>
      <c r="H969" s="4" t="n"/>
      <c r="I969" s="13">
        <f>IF($A969="","",IFERROR(INDEX(Floats,MATCH($B969,Branches,0)),0)+SUMIFS($E$3:$E969,$B$3:$B969,$B969,$C$3:$C969,'Settings'!$F$8)-SUMIFS($E$3:$E969,$B$3:$B969,$B969,$C$3:$C969,"&lt;&gt;"&amp;'Settings'!$F$8))</f>
        <v/>
      </c>
      <c r="J969" s="14">
        <f>IF($A969="","",DATE(YEAR($A969),MONTH($A969),1))</f>
        <v/>
      </c>
    </row>
    <row r="970">
      <c r="A970" s="12" t="n"/>
      <c r="B970" s="4" t="n"/>
      <c r="C970" s="4" t="n"/>
      <c r="D970" s="4" t="n"/>
      <c r="E970" s="6" t="n"/>
      <c r="F970" s="4" t="n"/>
      <c r="G970" s="4" t="n"/>
      <c r="H970" s="4" t="n"/>
      <c r="I970" s="13">
        <f>IF($A970="","",IFERROR(INDEX(Floats,MATCH($B970,Branches,0)),0)+SUMIFS($E$3:$E970,$B$3:$B970,$B970,$C$3:$C970,'Settings'!$F$8)-SUMIFS($E$3:$E970,$B$3:$B970,$B970,$C$3:$C970,"&lt;&gt;"&amp;'Settings'!$F$8))</f>
        <v/>
      </c>
      <c r="J970" s="14">
        <f>IF($A970="","",DATE(YEAR($A970),MONTH($A970),1))</f>
        <v/>
      </c>
    </row>
    <row r="971">
      <c r="A971" s="12" t="n"/>
      <c r="B971" s="4" t="n"/>
      <c r="C971" s="4" t="n"/>
      <c r="D971" s="4" t="n"/>
      <c r="E971" s="6" t="n"/>
      <c r="F971" s="4" t="n"/>
      <c r="G971" s="4" t="n"/>
      <c r="H971" s="4" t="n"/>
      <c r="I971" s="13">
        <f>IF($A971="","",IFERROR(INDEX(Floats,MATCH($B971,Branches,0)),0)+SUMIFS($E$3:$E971,$B$3:$B971,$B971,$C$3:$C971,'Settings'!$F$8)-SUMIFS($E$3:$E971,$B$3:$B971,$B971,$C$3:$C971,"&lt;&gt;"&amp;'Settings'!$F$8))</f>
        <v/>
      </c>
      <c r="J971" s="14">
        <f>IF($A971="","",DATE(YEAR($A971),MONTH($A971),1))</f>
        <v/>
      </c>
    </row>
    <row r="972">
      <c r="A972" s="12" t="n"/>
      <c r="B972" s="4" t="n"/>
      <c r="C972" s="4" t="n"/>
      <c r="D972" s="4" t="n"/>
      <c r="E972" s="6" t="n"/>
      <c r="F972" s="4" t="n"/>
      <c r="G972" s="4" t="n"/>
      <c r="H972" s="4" t="n"/>
      <c r="I972" s="13">
        <f>IF($A972="","",IFERROR(INDEX(Floats,MATCH($B972,Branches,0)),0)+SUMIFS($E$3:$E972,$B$3:$B972,$B972,$C$3:$C972,'Settings'!$F$8)-SUMIFS($E$3:$E972,$B$3:$B972,$B972,$C$3:$C972,"&lt;&gt;"&amp;'Settings'!$F$8))</f>
        <v/>
      </c>
      <c r="J972" s="14">
        <f>IF($A972="","",DATE(YEAR($A972),MONTH($A972),1))</f>
        <v/>
      </c>
    </row>
    <row r="973">
      <c r="A973" s="12" t="n"/>
      <c r="B973" s="4" t="n"/>
      <c r="C973" s="4" t="n"/>
      <c r="D973" s="4" t="n"/>
      <c r="E973" s="6" t="n"/>
      <c r="F973" s="4" t="n"/>
      <c r="G973" s="4" t="n"/>
      <c r="H973" s="4" t="n"/>
      <c r="I973" s="13">
        <f>IF($A973="","",IFERROR(INDEX(Floats,MATCH($B973,Branches,0)),0)+SUMIFS($E$3:$E973,$B$3:$B973,$B973,$C$3:$C973,'Settings'!$F$8)-SUMIFS($E$3:$E973,$B$3:$B973,$B973,$C$3:$C973,"&lt;&gt;"&amp;'Settings'!$F$8))</f>
        <v/>
      </c>
      <c r="J973" s="14">
        <f>IF($A973="","",DATE(YEAR($A973),MONTH($A973),1))</f>
        <v/>
      </c>
    </row>
    <row r="974">
      <c r="A974" s="12" t="n"/>
      <c r="B974" s="4" t="n"/>
      <c r="C974" s="4" t="n"/>
      <c r="D974" s="4" t="n"/>
      <c r="E974" s="6" t="n"/>
      <c r="F974" s="4" t="n"/>
      <c r="G974" s="4" t="n"/>
      <c r="H974" s="4" t="n"/>
      <c r="I974" s="13">
        <f>IF($A974="","",IFERROR(INDEX(Floats,MATCH($B974,Branches,0)),0)+SUMIFS($E$3:$E974,$B$3:$B974,$B974,$C$3:$C974,'Settings'!$F$8)-SUMIFS($E$3:$E974,$B$3:$B974,$B974,$C$3:$C974,"&lt;&gt;"&amp;'Settings'!$F$8))</f>
        <v/>
      </c>
      <c r="J974" s="14">
        <f>IF($A974="","",DATE(YEAR($A974),MONTH($A974),1))</f>
        <v/>
      </c>
    </row>
    <row r="975">
      <c r="A975" s="12" t="n"/>
      <c r="B975" s="4" t="n"/>
      <c r="C975" s="4" t="n"/>
      <c r="D975" s="4" t="n"/>
      <c r="E975" s="6" t="n"/>
      <c r="F975" s="4" t="n"/>
      <c r="G975" s="4" t="n"/>
      <c r="H975" s="4" t="n"/>
      <c r="I975" s="13">
        <f>IF($A975="","",IFERROR(INDEX(Floats,MATCH($B975,Branches,0)),0)+SUMIFS($E$3:$E975,$B$3:$B975,$B975,$C$3:$C975,'Settings'!$F$8)-SUMIFS($E$3:$E975,$B$3:$B975,$B975,$C$3:$C975,"&lt;&gt;"&amp;'Settings'!$F$8))</f>
        <v/>
      </c>
      <c r="J975" s="14">
        <f>IF($A975="","",DATE(YEAR($A975),MONTH($A975),1))</f>
        <v/>
      </c>
    </row>
    <row r="976">
      <c r="A976" s="12" t="n"/>
      <c r="B976" s="4" t="n"/>
      <c r="C976" s="4" t="n"/>
      <c r="D976" s="4" t="n"/>
      <c r="E976" s="6" t="n"/>
      <c r="F976" s="4" t="n"/>
      <c r="G976" s="4" t="n"/>
      <c r="H976" s="4" t="n"/>
      <c r="I976" s="13">
        <f>IF($A976="","",IFERROR(INDEX(Floats,MATCH($B976,Branches,0)),0)+SUMIFS($E$3:$E976,$B$3:$B976,$B976,$C$3:$C976,'Settings'!$F$8)-SUMIFS($E$3:$E976,$B$3:$B976,$B976,$C$3:$C976,"&lt;&gt;"&amp;'Settings'!$F$8))</f>
        <v/>
      </c>
      <c r="J976" s="14">
        <f>IF($A976="","",DATE(YEAR($A976),MONTH($A976),1))</f>
        <v/>
      </c>
    </row>
    <row r="977">
      <c r="A977" s="12" t="n"/>
      <c r="B977" s="4" t="n"/>
      <c r="C977" s="4" t="n"/>
      <c r="D977" s="4" t="n"/>
      <c r="E977" s="6" t="n"/>
      <c r="F977" s="4" t="n"/>
      <c r="G977" s="4" t="n"/>
      <c r="H977" s="4" t="n"/>
      <c r="I977" s="13">
        <f>IF($A977="","",IFERROR(INDEX(Floats,MATCH($B977,Branches,0)),0)+SUMIFS($E$3:$E977,$B$3:$B977,$B977,$C$3:$C977,'Settings'!$F$8)-SUMIFS($E$3:$E977,$B$3:$B977,$B977,$C$3:$C977,"&lt;&gt;"&amp;'Settings'!$F$8))</f>
        <v/>
      </c>
      <c r="J977" s="14">
        <f>IF($A977="","",DATE(YEAR($A977),MONTH($A977),1))</f>
        <v/>
      </c>
    </row>
    <row r="978">
      <c r="A978" s="12" t="n"/>
      <c r="B978" s="4" t="n"/>
      <c r="C978" s="4" t="n"/>
      <c r="D978" s="4" t="n"/>
      <c r="E978" s="6" t="n"/>
      <c r="F978" s="4" t="n"/>
      <c r="G978" s="4" t="n"/>
      <c r="H978" s="4" t="n"/>
      <c r="I978" s="13">
        <f>IF($A978="","",IFERROR(INDEX(Floats,MATCH($B978,Branches,0)),0)+SUMIFS($E$3:$E978,$B$3:$B978,$B978,$C$3:$C978,'Settings'!$F$8)-SUMIFS($E$3:$E978,$B$3:$B978,$B978,$C$3:$C978,"&lt;&gt;"&amp;'Settings'!$F$8))</f>
        <v/>
      </c>
      <c r="J978" s="14">
        <f>IF($A978="","",DATE(YEAR($A978),MONTH($A978),1))</f>
        <v/>
      </c>
    </row>
    <row r="979">
      <c r="A979" s="12" t="n"/>
      <c r="B979" s="4" t="n"/>
      <c r="C979" s="4" t="n"/>
      <c r="D979" s="4" t="n"/>
      <c r="E979" s="6" t="n"/>
      <c r="F979" s="4" t="n"/>
      <c r="G979" s="4" t="n"/>
      <c r="H979" s="4" t="n"/>
      <c r="I979" s="13">
        <f>IF($A979="","",IFERROR(INDEX(Floats,MATCH($B979,Branches,0)),0)+SUMIFS($E$3:$E979,$B$3:$B979,$B979,$C$3:$C979,'Settings'!$F$8)-SUMIFS($E$3:$E979,$B$3:$B979,$B979,$C$3:$C979,"&lt;&gt;"&amp;'Settings'!$F$8))</f>
        <v/>
      </c>
      <c r="J979" s="14">
        <f>IF($A979="","",DATE(YEAR($A979),MONTH($A979),1))</f>
        <v/>
      </c>
    </row>
    <row r="980">
      <c r="A980" s="12" t="n"/>
      <c r="B980" s="4" t="n"/>
      <c r="C980" s="4" t="n"/>
      <c r="D980" s="4" t="n"/>
      <c r="E980" s="6" t="n"/>
      <c r="F980" s="4" t="n"/>
      <c r="G980" s="4" t="n"/>
      <c r="H980" s="4" t="n"/>
      <c r="I980" s="13">
        <f>IF($A980="","",IFERROR(INDEX(Floats,MATCH($B980,Branches,0)),0)+SUMIFS($E$3:$E980,$B$3:$B980,$B980,$C$3:$C980,'Settings'!$F$8)-SUMIFS($E$3:$E980,$B$3:$B980,$B980,$C$3:$C980,"&lt;&gt;"&amp;'Settings'!$F$8))</f>
        <v/>
      </c>
      <c r="J980" s="14">
        <f>IF($A980="","",DATE(YEAR($A980),MONTH($A980),1))</f>
        <v/>
      </c>
    </row>
    <row r="981">
      <c r="A981" s="12" t="n"/>
      <c r="B981" s="4" t="n"/>
      <c r="C981" s="4" t="n"/>
      <c r="D981" s="4" t="n"/>
      <c r="E981" s="6" t="n"/>
      <c r="F981" s="4" t="n"/>
      <c r="G981" s="4" t="n"/>
      <c r="H981" s="4" t="n"/>
      <c r="I981" s="13">
        <f>IF($A981="","",IFERROR(INDEX(Floats,MATCH($B981,Branches,0)),0)+SUMIFS($E$3:$E981,$B$3:$B981,$B981,$C$3:$C981,'Settings'!$F$8)-SUMIFS($E$3:$E981,$B$3:$B981,$B981,$C$3:$C981,"&lt;&gt;"&amp;'Settings'!$F$8))</f>
        <v/>
      </c>
      <c r="J981" s="14">
        <f>IF($A981="","",DATE(YEAR($A981),MONTH($A981),1))</f>
        <v/>
      </c>
    </row>
    <row r="982">
      <c r="A982" s="12" t="n"/>
      <c r="B982" s="4" t="n"/>
      <c r="C982" s="4" t="n"/>
      <c r="D982" s="4" t="n"/>
      <c r="E982" s="6" t="n"/>
      <c r="F982" s="4" t="n"/>
      <c r="G982" s="4" t="n"/>
      <c r="H982" s="4" t="n"/>
      <c r="I982" s="13">
        <f>IF($A982="","",IFERROR(INDEX(Floats,MATCH($B982,Branches,0)),0)+SUMIFS($E$3:$E982,$B$3:$B982,$B982,$C$3:$C982,'Settings'!$F$8)-SUMIFS($E$3:$E982,$B$3:$B982,$B982,$C$3:$C982,"&lt;&gt;"&amp;'Settings'!$F$8))</f>
        <v/>
      </c>
      <c r="J982" s="14">
        <f>IF($A982="","",DATE(YEAR($A982),MONTH($A982),1))</f>
        <v/>
      </c>
    </row>
    <row r="983">
      <c r="A983" s="12" t="n"/>
      <c r="B983" s="4" t="n"/>
      <c r="C983" s="4" t="n"/>
      <c r="D983" s="4" t="n"/>
      <c r="E983" s="6" t="n"/>
      <c r="F983" s="4" t="n"/>
      <c r="G983" s="4" t="n"/>
      <c r="H983" s="4" t="n"/>
      <c r="I983" s="13">
        <f>IF($A983="","",IFERROR(INDEX(Floats,MATCH($B983,Branches,0)),0)+SUMIFS($E$3:$E983,$B$3:$B983,$B983,$C$3:$C983,'Settings'!$F$8)-SUMIFS($E$3:$E983,$B$3:$B983,$B983,$C$3:$C983,"&lt;&gt;"&amp;'Settings'!$F$8))</f>
        <v/>
      </c>
      <c r="J983" s="14">
        <f>IF($A983="","",DATE(YEAR($A983),MONTH($A983),1))</f>
        <v/>
      </c>
    </row>
    <row r="984">
      <c r="A984" s="12" t="n"/>
      <c r="B984" s="4" t="n"/>
      <c r="C984" s="4" t="n"/>
      <c r="D984" s="4" t="n"/>
      <c r="E984" s="6" t="n"/>
      <c r="F984" s="4" t="n"/>
      <c r="G984" s="4" t="n"/>
      <c r="H984" s="4" t="n"/>
      <c r="I984" s="13">
        <f>IF($A984="","",IFERROR(INDEX(Floats,MATCH($B984,Branches,0)),0)+SUMIFS($E$3:$E984,$B$3:$B984,$B984,$C$3:$C984,'Settings'!$F$8)-SUMIFS($E$3:$E984,$B$3:$B984,$B984,$C$3:$C984,"&lt;&gt;"&amp;'Settings'!$F$8))</f>
        <v/>
      </c>
      <c r="J984" s="14">
        <f>IF($A984="","",DATE(YEAR($A984),MONTH($A984),1))</f>
        <v/>
      </c>
    </row>
    <row r="985">
      <c r="A985" s="12" t="n"/>
      <c r="B985" s="4" t="n"/>
      <c r="C985" s="4" t="n"/>
      <c r="D985" s="4" t="n"/>
      <c r="E985" s="6" t="n"/>
      <c r="F985" s="4" t="n"/>
      <c r="G985" s="4" t="n"/>
      <c r="H985" s="4" t="n"/>
      <c r="I985" s="13">
        <f>IF($A985="","",IFERROR(INDEX(Floats,MATCH($B985,Branches,0)),0)+SUMIFS($E$3:$E985,$B$3:$B985,$B985,$C$3:$C985,'Settings'!$F$8)-SUMIFS($E$3:$E985,$B$3:$B985,$B985,$C$3:$C985,"&lt;&gt;"&amp;'Settings'!$F$8))</f>
        <v/>
      </c>
      <c r="J985" s="14">
        <f>IF($A985="","",DATE(YEAR($A985),MONTH($A985),1))</f>
        <v/>
      </c>
    </row>
    <row r="986">
      <c r="A986" s="12" t="n"/>
      <c r="B986" s="4" t="n"/>
      <c r="C986" s="4" t="n"/>
      <c r="D986" s="4" t="n"/>
      <c r="E986" s="6" t="n"/>
      <c r="F986" s="4" t="n"/>
      <c r="G986" s="4" t="n"/>
      <c r="H986" s="4" t="n"/>
      <c r="I986" s="13">
        <f>IF($A986="","",IFERROR(INDEX(Floats,MATCH($B986,Branches,0)),0)+SUMIFS($E$3:$E986,$B$3:$B986,$B986,$C$3:$C986,'Settings'!$F$8)-SUMIFS($E$3:$E986,$B$3:$B986,$B986,$C$3:$C986,"&lt;&gt;"&amp;'Settings'!$F$8))</f>
        <v/>
      </c>
      <c r="J986" s="14">
        <f>IF($A986="","",DATE(YEAR($A986),MONTH($A986),1))</f>
        <v/>
      </c>
    </row>
    <row r="987">
      <c r="A987" s="12" t="n"/>
      <c r="B987" s="4" t="n"/>
      <c r="C987" s="4" t="n"/>
      <c r="D987" s="4" t="n"/>
      <c r="E987" s="6" t="n"/>
      <c r="F987" s="4" t="n"/>
      <c r="G987" s="4" t="n"/>
      <c r="H987" s="4" t="n"/>
      <c r="I987" s="13">
        <f>IF($A987="","",IFERROR(INDEX(Floats,MATCH($B987,Branches,0)),0)+SUMIFS($E$3:$E987,$B$3:$B987,$B987,$C$3:$C987,'Settings'!$F$8)-SUMIFS($E$3:$E987,$B$3:$B987,$B987,$C$3:$C987,"&lt;&gt;"&amp;'Settings'!$F$8))</f>
        <v/>
      </c>
      <c r="J987" s="14">
        <f>IF($A987="","",DATE(YEAR($A987),MONTH($A987),1))</f>
        <v/>
      </c>
    </row>
    <row r="988">
      <c r="A988" s="12" t="n"/>
      <c r="B988" s="4" t="n"/>
      <c r="C988" s="4" t="n"/>
      <c r="D988" s="4" t="n"/>
      <c r="E988" s="6" t="n"/>
      <c r="F988" s="4" t="n"/>
      <c r="G988" s="4" t="n"/>
      <c r="H988" s="4" t="n"/>
      <c r="I988" s="13">
        <f>IF($A988="","",IFERROR(INDEX(Floats,MATCH($B988,Branches,0)),0)+SUMIFS($E$3:$E988,$B$3:$B988,$B988,$C$3:$C988,'Settings'!$F$8)-SUMIFS($E$3:$E988,$B$3:$B988,$B988,$C$3:$C988,"&lt;&gt;"&amp;'Settings'!$F$8))</f>
        <v/>
      </c>
      <c r="J988" s="14">
        <f>IF($A988="","",DATE(YEAR($A988),MONTH($A988),1))</f>
        <v/>
      </c>
    </row>
    <row r="989">
      <c r="A989" s="12" t="n"/>
      <c r="B989" s="4" t="n"/>
      <c r="C989" s="4" t="n"/>
      <c r="D989" s="4" t="n"/>
      <c r="E989" s="6" t="n"/>
      <c r="F989" s="4" t="n"/>
      <c r="G989" s="4" t="n"/>
      <c r="H989" s="4" t="n"/>
      <c r="I989" s="13">
        <f>IF($A989="","",IFERROR(INDEX(Floats,MATCH($B989,Branches,0)),0)+SUMIFS($E$3:$E989,$B$3:$B989,$B989,$C$3:$C989,'Settings'!$F$8)-SUMIFS($E$3:$E989,$B$3:$B989,$B989,$C$3:$C989,"&lt;&gt;"&amp;'Settings'!$F$8))</f>
        <v/>
      </c>
      <c r="J989" s="14">
        <f>IF($A989="","",DATE(YEAR($A989),MONTH($A989),1))</f>
        <v/>
      </c>
    </row>
    <row r="990">
      <c r="A990" s="12" t="n"/>
      <c r="B990" s="4" t="n"/>
      <c r="C990" s="4" t="n"/>
      <c r="D990" s="4" t="n"/>
      <c r="E990" s="6" t="n"/>
      <c r="F990" s="4" t="n"/>
      <c r="G990" s="4" t="n"/>
      <c r="H990" s="4" t="n"/>
      <c r="I990" s="13">
        <f>IF($A990="","",IFERROR(INDEX(Floats,MATCH($B990,Branches,0)),0)+SUMIFS($E$3:$E990,$B$3:$B990,$B990,$C$3:$C990,'Settings'!$F$8)-SUMIFS($E$3:$E990,$B$3:$B990,$B990,$C$3:$C990,"&lt;&gt;"&amp;'Settings'!$F$8))</f>
        <v/>
      </c>
      <c r="J990" s="14">
        <f>IF($A990="","",DATE(YEAR($A990),MONTH($A990),1))</f>
        <v/>
      </c>
    </row>
    <row r="991">
      <c r="A991" s="12" t="n"/>
      <c r="B991" s="4" t="n"/>
      <c r="C991" s="4" t="n"/>
      <c r="D991" s="4" t="n"/>
      <c r="E991" s="6" t="n"/>
      <c r="F991" s="4" t="n"/>
      <c r="G991" s="4" t="n"/>
      <c r="H991" s="4" t="n"/>
      <c r="I991" s="13">
        <f>IF($A991="","",IFERROR(INDEX(Floats,MATCH($B991,Branches,0)),0)+SUMIFS($E$3:$E991,$B$3:$B991,$B991,$C$3:$C991,'Settings'!$F$8)-SUMIFS($E$3:$E991,$B$3:$B991,$B991,$C$3:$C991,"&lt;&gt;"&amp;'Settings'!$F$8))</f>
        <v/>
      </c>
      <c r="J991" s="14">
        <f>IF($A991="","",DATE(YEAR($A991),MONTH($A991),1))</f>
        <v/>
      </c>
    </row>
    <row r="992">
      <c r="A992" s="12" t="n"/>
      <c r="B992" s="4" t="n"/>
      <c r="C992" s="4" t="n"/>
      <c r="D992" s="4" t="n"/>
      <c r="E992" s="6" t="n"/>
      <c r="F992" s="4" t="n"/>
      <c r="G992" s="4" t="n"/>
      <c r="H992" s="4" t="n"/>
      <c r="I992" s="13">
        <f>IF($A992="","",IFERROR(INDEX(Floats,MATCH($B992,Branches,0)),0)+SUMIFS($E$3:$E992,$B$3:$B992,$B992,$C$3:$C992,'Settings'!$F$8)-SUMIFS($E$3:$E992,$B$3:$B992,$B992,$C$3:$C992,"&lt;&gt;"&amp;'Settings'!$F$8))</f>
        <v/>
      </c>
      <c r="J992" s="14">
        <f>IF($A992="","",DATE(YEAR($A992),MONTH($A992),1))</f>
        <v/>
      </c>
    </row>
    <row r="993">
      <c r="A993" s="12" t="n"/>
      <c r="B993" s="4" t="n"/>
      <c r="C993" s="4" t="n"/>
      <c r="D993" s="4" t="n"/>
      <c r="E993" s="6" t="n"/>
      <c r="F993" s="4" t="n"/>
      <c r="G993" s="4" t="n"/>
      <c r="H993" s="4" t="n"/>
      <c r="I993" s="13">
        <f>IF($A993="","",IFERROR(INDEX(Floats,MATCH($B993,Branches,0)),0)+SUMIFS($E$3:$E993,$B$3:$B993,$B993,$C$3:$C993,'Settings'!$F$8)-SUMIFS($E$3:$E993,$B$3:$B993,$B993,$C$3:$C993,"&lt;&gt;"&amp;'Settings'!$F$8))</f>
        <v/>
      </c>
      <c r="J993" s="14">
        <f>IF($A993="","",DATE(YEAR($A993),MONTH($A993),1))</f>
        <v/>
      </c>
    </row>
    <row r="994">
      <c r="A994" s="12" t="n"/>
      <c r="B994" s="4" t="n"/>
      <c r="C994" s="4" t="n"/>
      <c r="D994" s="4" t="n"/>
      <c r="E994" s="6" t="n"/>
      <c r="F994" s="4" t="n"/>
      <c r="G994" s="4" t="n"/>
      <c r="H994" s="4" t="n"/>
      <c r="I994" s="13">
        <f>IF($A994="","",IFERROR(INDEX(Floats,MATCH($B994,Branches,0)),0)+SUMIFS($E$3:$E994,$B$3:$B994,$B994,$C$3:$C994,'Settings'!$F$8)-SUMIFS($E$3:$E994,$B$3:$B994,$B994,$C$3:$C994,"&lt;&gt;"&amp;'Settings'!$F$8))</f>
        <v/>
      </c>
      <c r="J994" s="14">
        <f>IF($A994="","",DATE(YEAR($A994),MONTH($A994),1))</f>
        <v/>
      </c>
    </row>
    <row r="995">
      <c r="A995" s="12" t="n"/>
      <c r="B995" s="4" t="n"/>
      <c r="C995" s="4" t="n"/>
      <c r="D995" s="4" t="n"/>
      <c r="E995" s="6" t="n"/>
      <c r="F995" s="4" t="n"/>
      <c r="G995" s="4" t="n"/>
      <c r="H995" s="4" t="n"/>
      <c r="I995" s="13">
        <f>IF($A995="","",IFERROR(INDEX(Floats,MATCH($B995,Branches,0)),0)+SUMIFS($E$3:$E995,$B$3:$B995,$B995,$C$3:$C995,'Settings'!$F$8)-SUMIFS($E$3:$E995,$B$3:$B995,$B995,$C$3:$C995,"&lt;&gt;"&amp;'Settings'!$F$8))</f>
        <v/>
      </c>
      <c r="J995" s="14">
        <f>IF($A995="","",DATE(YEAR($A995),MONTH($A995),1))</f>
        <v/>
      </c>
    </row>
    <row r="996">
      <c r="A996" s="12" t="n"/>
      <c r="B996" s="4" t="n"/>
      <c r="C996" s="4" t="n"/>
      <c r="D996" s="4" t="n"/>
      <c r="E996" s="6" t="n"/>
      <c r="F996" s="4" t="n"/>
      <c r="G996" s="4" t="n"/>
      <c r="H996" s="4" t="n"/>
      <c r="I996" s="13">
        <f>IF($A996="","",IFERROR(INDEX(Floats,MATCH($B996,Branches,0)),0)+SUMIFS($E$3:$E996,$B$3:$B996,$B996,$C$3:$C996,'Settings'!$F$8)-SUMIFS($E$3:$E996,$B$3:$B996,$B996,$C$3:$C996,"&lt;&gt;"&amp;'Settings'!$F$8))</f>
        <v/>
      </c>
      <c r="J996" s="14">
        <f>IF($A996="","",DATE(YEAR($A996),MONTH($A996),1))</f>
        <v/>
      </c>
    </row>
    <row r="997">
      <c r="A997" s="12" t="n"/>
      <c r="B997" s="4" t="n"/>
      <c r="C997" s="4" t="n"/>
      <c r="D997" s="4" t="n"/>
      <c r="E997" s="6" t="n"/>
      <c r="F997" s="4" t="n"/>
      <c r="G997" s="4" t="n"/>
      <c r="H997" s="4" t="n"/>
      <c r="I997" s="13">
        <f>IF($A997="","",IFERROR(INDEX(Floats,MATCH($B997,Branches,0)),0)+SUMIFS($E$3:$E997,$B$3:$B997,$B997,$C$3:$C997,'Settings'!$F$8)-SUMIFS($E$3:$E997,$B$3:$B997,$B997,$C$3:$C997,"&lt;&gt;"&amp;'Settings'!$F$8))</f>
        <v/>
      </c>
      <c r="J997" s="14">
        <f>IF($A997="","",DATE(YEAR($A997),MONTH($A997),1))</f>
        <v/>
      </c>
    </row>
    <row r="998">
      <c r="A998" s="12" t="n"/>
      <c r="B998" s="4" t="n"/>
      <c r="C998" s="4" t="n"/>
      <c r="D998" s="4" t="n"/>
      <c r="E998" s="6" t="n"/>
      <c r="F998" s="4" t="n"/>
      <c r="G998" s="4" t="n"/>
      <c r="H998" s="4" t="n"/>
      <c r="I998" s="13">
        <f>IF($A998="","",IFERROR(INDEX(Floats,MATCH($B998,Branches,0)),0)+SUMIFS($E$3:$E998,$B$3:$B998,$B998,$C$3:$C998,'Settings'!$F$8)-SUMIFS($E$3:$E998,$B$3:$B998,$B998,$C$3:$C998,"&lt;&gt;"&amp;'Settings'!$F$8))</f>
        <v/>
      </c>
      <c r="J998" s="14">
        <f>IF($A998="","",DATE(YEAR($A998),MONTH($A998),1))</f>
        <v/>
      </c>
    </row>
    <row r="999">
      <c r="A999" s="12" t="n"/>
      <c r="B999" s="4" t="n"/>
      <c r="C999" s="4" t="n"/>
      <c r="D999" s="4" t="n"/>
      <c r="E999" s="6" t="n"/>
      <c r="F999" s="4" t="n"/>
      <c r="G999" s="4" t="n"/>
      <c r="H999" s="4" t="n"/>
      <c r="I999" s="13">
        <f>IF($A999="","",IFERROR(INDEX(Floats,MATCH($B999,Branches,0)),0)+SUMIFS($E$3:$E999,$B$3:$B999,$B999,$C$3:$C999,'Settings'!$F$8)-SUMIFS($E$3:$E999,$B$3:$B999,$B999,$C$3:$C999,"&lt;&gt;"&amp;'Settings'!$F$8))</f>
        <v/>
      </c>
      <c r="J999" s="14">
        <f>IF($A999="","",DATE(YEAR($A999),MONTH($A999),1))</f>
        <v/>
      </c>
    </row>
    <row r="1000">
      <c r="A1000" s="12" t="n"/>
      <c r="B1000" s="4" t="n"/>
      <c r="C1000" s="4" t="n"/>
      <c r="D1000" s="4" t="n"/>
      <c r="E1000" s="6" t="n"/>
      <c r="F1000" s="4" t="n"/>
      <c r="G1000" s="4" t="n"/>
      <c r="H1000" s="4" t="n"/>
      <c r="I1000" s="13">
        <f>IF($A1000="","",IFERROR(INDEX(Floats,MATCH($B1000,Branches,0)),0)+SUMIFS($E$3:$E1000,$B$3:$B1000,$B1000,$C$3:$C1000,'Settings'!$F$8)-SUMIFS($E$3:$E1000,$B$3:$B1000,$B1000,$C$3:$C1000,"&lt;&gt;"&amp;'Settings'!$F$8))</f>
        <v/>
      </c>
      <c r="J1000" s="14">
        <f>IF($A1000="","",DATE(YEAR($A1000),MONTH($A1000),1))</f>
        <v/>
      </c>
    </row>
    <row r="1001">
      <c r="A1001" s="12" t="n"/>
      <c r="B1001" s="4" t="n"/>
      <c r="C1001" s="4" t="n"/>
      <c r="D1001" s="4" t="n"/>
      <c r="E1001" s="6" t="n"/>
      <c r="F1001" s="4" t="n"/>
      <c r="G1001" s="4" t="n"/>
      <c r="H1001" s="4" t="n"/>
      <c r="I1001" s="13">
        <f>IF($A1001="","",IFERROR(INDEX(Floats,MATCH($B1001,Branches,0)),0)+SUMIFS($E$3:$E1001,$B$3:$B1001,$B1001,$C$3:$C1001,'Settings'!$F$8)-SUMIFS($E$3:$E1001,$B$3:$B1001,$B1001,$C$3:$C1001,"&lt;&gt;"&amp;'Settings'!$F$8))</f>
        <v/>
      </c>
      <c r="J1001" s="14">
        <f>IF($A1001="","",DATE(YEAR($A1001),MONTH($A1001),1))</f>
        <v/>
      </c>
    </row>
    <row r="1002">
      <c r="A1002" s="12" t="n"/>
      <c r="B1002" s="4" t="n"/>
      <c r="C1002" s="4" t="n"/>
      <c r="D1002" s="4" t="n"/>
      <c r="E1002" s="6" t="n"/>
      <c r="F1002" s="4" t="n"/>
      <c r="G1002" s="4" t="n"/>
      <c r="H1002" s="4" t="n"/>
      <c r="I1002" s="13">
        <f>IF($A1002="","",IFERROR(INDEX(Floats,MATCH($B1002,Branches,0)),0)+SUMIFS($E$3:$E1002,$B$3:$B1002,$B1002,$C$3:$C1002,'Settings'!$F$8)-SUMIFS($E$3:$E1002,$B$3:$B1002,$B1002,$C$3:$C1002,"&lt;&gt;"&amp;'Settings'!$F$8))</f>
        <v/>
      </c>
      <c r="J1002" s="14">
        <f>IF($A1002="","",DATE(YEAR($A1002),MONTH($A1002),1))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J1002"/>
  <mergeCells count="1">
    <mergeCell ref="A1:J1"/>
  </mergeCells>
  <conditionalFormatting sqref="H3:H1002">
    <cfRule type="expression" priority="1" dxfId="0">
      <formula>$H3="No"</formula>
    </cfRule>
  </conditionalFormatting>
  <conditionalFormatting sqref="I3:I1002">
    <cfRule type="expression" priority="2" dxfId="0">
      <formula>AND(ISNUMBER($I3),$I3&lt;0)</formula>
    </cfRule>
  </conditionalFormatting>
  <conditionalFormatting sqref="A3:G1002">
    <cfRule type="expression" priority="3" dxfId="1">
      <formula>$C3='Settings'!$F$8</formula>
    </cfRule>
  </conditionalFormatting>
  <dataValidations count="4">
    <dataValidation sqref="B3:B1002" showDropDown="0" showInputMessage="0" showErrorMessage="0" allowBlank="1" errorTitle="Not in the list" error="Pick from the list." type="list">
      <formula1>=Branches</formula1>
    </dataValidation>
    <dataValidation sqref="C3:C1002" showDropDown="0" showInputMessage="0" showErrorMessage="0" allowBlank="1" errorTitle="Not in the list" error="Pick from the list." type="list">
      <formula1>=Types</formula1>
    </dataValidation>
    <dataValidation sqref="F3:G1002" showDropDown="0" showInputMessage="0" showErrorMessage="0" allowBlank="1" errorTitle="Not in the list" error="Pick from the list." type="list">
      <formula1>=Staff</formula1>
    </dataValidation>
    <dataValidation sqref="H3:H1002" showDropDown="0" showInputMessage="0" showErrorMessage="0" allowBlank="1" errorTitle="Not in the list" error="Pick from the list." type="list">
      <formula1>=YesNo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G42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5">
        <f>'Settings'!$B$4</f>
        <v/>
      </c>
    </row>
    <row r="2">
      <c r="A2" s="16" t="inlineStr">
        <is>
          <t>Petty cash spent by type</t>
        </is>
      </c>
    </row>
    <row r="3">
      <c r="A3" s="3" t="inlineStr">
        <is>
          <t>First month</t>
        </is>
      </c>
      <c r="B3" s="17" t="n">
        <v>46235</v>
      </c>
      <c r="D3" s="10">
        <f>'Settings'!$B$5</f>
        <v/>
      </c>
    </row>
    <row r="4">
      <c r="A4" s="3" t="inlineStr">
        <is>
          <t>Branch (or "All")</t>
        </is>
      </c>
      <c r="B4" s="4" t="inlineStr">
        <is>
          <t>All</t>
        </is>
      </c>
      <c r="C4" s="18" t="n"/>
    </row>
    <row r="6">
      <c r="A6" s="5" t="inlineStr">
        <is>
          <t>Type</t>
        </is>
      </c>
      <c r="B6" s="19">
        <f>EDATE($B$3,0)</f>
        <v/>
      </c>
      <c r="C6" s="19">
        <f>EDATE($B$3,1)</f>
        <v/>
      </c>
      <c r="D6" s="19">
        <f>EDATE($B$3,2)</f>
        <v/>
      </c>
      <c r="E6" s="19">
        <f>EDATE($B$3,3)</f>
        <v/>
      </c>
      <c r="F6" s="19">
        <f>EDATE($B$3,4)</f>
        <v/>
      </c>
      <c r="G6" s="19">
        <f>EDATE($B$3,5)</f>
        <v/>
      </c>
    </row>
    <row r="7">
      <c r="A7" s="7">
        <f>IF(INDEX(Types,2)="","",INDEX(Types,2))</f>
        <v/>
      </c>
      <c r="B7" s="13">
        <f>IF($A7="","",SUMIFS('Petty cash book'!$E$3:$E$1002,'Petty cash book'!$C$3:$C$1002,$A7,'Petty cash book'!$J$3:$J$1002,B$6,'Petty cash book'!$B$3:$B$1002,IF($B$4="All","*",$B$4)))</f>
        <v/>
      </c>
      <c r="C7" s="13">
        <f>IF($A7="","",SUMIFS('Petty cash book'!$E$3:$E$1002,'Petty cash book'!$C$3:$C$1002,$A7,'Petty cash book'!$J$3:$J$1002,C$6,'Petty cash book'!$B$3:$B$1002,IF($B$4="All","*",$B$4)))</f>
        <v/>
      </c>
      <c r="D7" s="13">
        <f>IF($A7="","",SUMIFS('Petty cash book'!$E$3:$E$1002,'Petty cash book'!$C$3:$C$1002,$A7,'Petty cash book'!$J$3:$J$1002,D$6,'Petty cash book'!$B$3:$B$1002,IF($B$4="All","*",$B$4)))</f>
        <v/>
      </c>
      <c r="E7" s="13">
        <f>IF($A7="","",SUMIFS('Petty cash book'!$E$3:$E$1002,'Petty cash book'!$C$3:$C$1002,$A7,'Petty cash book'!$J$3:$J$1002,E$6,'Petty cash book'!$B$3:$B$1002,IF($B$4="All","*",$B$4)))</f>
        <v/>
      </c>
      <c r="F7" s="13">
        <f>IF($A7="","",SUMIFS('Petty cash book'!$E$3:$E$1002,'Petty cash book'!$C$3:$C$1002,$A7,'Petty cash book'!$J$3:$J$1002,F$6,'Petty cash book'!$B$3:$B$1002,IF($B$4="All","*",$B$4)))</f>
        <v/>
      </c>
      <c r="G7" s="13">
        <f>IF($A7="","",SUMIFS('Petty cash book'!$E$3:$E$1002,'Petty cash book'!$C$3:$C$1002,$A7,'Petty cash book'!$J$3:$J$1002,G$6,'Petty cash book'!$B$3:$B$1002,IF($B$4="All","*",$B$4)))</f>
        <v/>
      </c>
    </row>
    <row r="8">
      <c r="A8" s="7">
        <f>IF(INDEX(Types,3)="","",INDEX(Types,3))</f>
        <v/>
      </c>
      <c r="B8" s="13">
        <f>IF($A8="","",SUMIFS('Petty cash book'!$E$3:$E$1002,'Petty cash book'!$C$3:$C$1002,$A8,'Petty cash book'!$J$3:$J$1002,B$6,'Petty cash book'!$B$3:$B$1002,IF($B$4="All","*",$B$4)))</f>
        <v/>
      </c>
      <c r="C8" s="13">
        <f>IF($A8="","",SUMIFS('Petty cash book'!$E$3:$E$1002,'Petty cash book'!$C$3:$C$1002,$A8,'Petty cash book'!$J$3:$J$1002,C$6,'Petty cash book'!$B$3:$B$1002,IF($B$4="All","*",$B$4)))</f>
        <v/>
      </c>
      <c r="D8" s="13">
        <f>IF($A8="","",SUMIFS('Petty cash book'!$E$3:$E$1002,'Petty cash book'!$C$3:$C$1002,$A8,'Petty cash book'!$J$3:$J$1002,D$6,'Petty cash book'!$B$3:$B$1002,IF($B$4="All","*",$B$4)))</f>
        <v/>
      </c>
      <c r="E8" s="13">
        <f>IF($A8="","",SUMIFS('Petty cash book'!$E$3:$E$1002,'Petty cash book'!$C$3:$C$1002,$A8,'Petty cash book'!$J$3:$J$1002,E$6,'Petty cash book'!$B$3:$B$1002,IF($B$4="All","*",$B$4)))</f>
        <v/>
      </c>
      <c r="F8" s="13">
        <f>IF($A8="","",SUMIFS('Petty cash book'!$E$3:$E$1002,'Petty cash book'!$C$3:$C$1002,$A8,'Petty cash book'!$J$3:$J$1002,F$6,'Petty cash book'!$B$3:$B$1002,IF($B$4="All","*",$B$4)))</f>
        <v/>
      </c>
      <c r="G8" s="13">
        <f>IF($A8="","",SUMIFS('Petty cash book'!$E$3:$E$1002,'Petty cash book'!$C$3:$C$1002,$A8,'Petty cash book'!$J$3:$J$1002,G$6,'Petty cash book'!$B$3:$B$1002,IF($B$4="All","*",$B$4)))</f>
        <v/>
      </c>
    </row>
    <row r="9">
      <c r="A9" s="7">
        <f>IF(INDEX(Types,4)="","",INDEX(Types,4))</f>
        <v/>
      </c>
      <c r="B9" s="13">
        <f>IF($A9="","",SUMIFS('Petty cash book'!$E$3:$E$1002,'Petty cash book'!$C$3:$C$1002,$A9,'Petty cash book'!$J$3:$J$1002,B$6,'Petty cash book'!$B$3:$B$1002,IF($B$4="All","*",$B$4)))</f>
        <v/>
      </c>
      <c r="C9" s="13">
        <f>IF($A9="","",SUMIFS('Petty cash book'!$E$3:$E$1002,'Petty cash book'!$C$3:$C$1002,$A9,'Petty cash book'!$J$3:$J$1002,C$6,'Petty cash book'!$B$3:$B$1002,IF($B$4="All","*",$B$4)))</f>
        <v/>
      </c>
      <c r="D9" s="13">
        <f>IF($A9="","",SUMIFS('Petty cash book'!$E$3:$E$1002,'Petty cash book'!$C$3:$C$1002,$A9,'Petty cash book'!$J$3:$J$1002,D$6,'Petty cash book'!$B$3:$B$1002,IF($B$4="All","*",$B$4)))</f>
        <v/>
      </c>
      <c r="E9" s="13">
        <f>IF($A9="","",SUMIFS('Petty cash book'!$E$3:$E$1002,'Petty cash book'!$C$3:$C$1002,$A9,'Petty cash book'!$J$3:$J$1002,E$6,'Petty cash book'!$B$3:$B$1002,IF($B$4="All","*",$B$4)))</f>
        <v/>
      </c>
      <c r="F9" s="13">
        <f>IF($A9="","",SUMIFS('Petty cash book'!$E$3:$E$1002,'Petty cash book'!$C$3:$C$1002,$A9,'Petty cash book'!$J$3:$J$1002,F$6,'Petty cash book'!$B$3:$B$1002,IF($B$4="All","*",$B$4)))</f>
        <v/>
      </c>
      <c r="G9" s="13">
        <f>IF($A9="","",SUMIFS('Petty cash book'!$E$3:$E$1002,'Petty cash book'!$C$3:$C$1002,$A9,'Petty cash book'!$J$3:$J$1002,G$6,'Petty cash book'!$B$3:$B$1002,IF($B$4="All","*",$B$4)))</f>
        <v/>
      </c>
    </row>
    <row r="10">
      <c r="A10" s="7">
        <f>IF(INDEX(Types,5)="","",INDEX(Types,5))</f>
        <v/>
      </c>
      <c r="B10" s="13">
        <f>IF($A10="","",SUMIFS('Petty cash book'!$E$3:$E$1002,'Petty cash book'!$C$3:$C$1002,$A10,'Petty cash book'!$J$3:$J$1002,B$6,'Petty cash book'!$B$3:$B$1002,IF($B$4="All","*",$B$4)))</f>
        <v/>
      </c>
      <c r="C10" s="13">
        <f>IF($A10="","",SUMIFS('Petty cash book'!$E$3:$E$1002,'Petty cash book'!$C$3:$C$1002,$A10,'Petty cash book'!$J$3:$J$1002,C$6,'Petty cash book'!$B$3:$B$1002,IF($B$4="All","*",$B$4)))</f>
        <v/>
      </c>
      <c r="D10" s="13">
        <f>IF($A10="","",SUMIFS('Petty cash book'!$E$3:$E$1002,'Petty cash book'!$C$3:$C$1002,$A10,'Petty cash book'!$J$3:$J$1002,D$6,'Petty cash book'!$B$3:$B$1002,IF($B$4="All","*",$B$4)))</f>
        <v/>
      </c>
      <c r="E10" s="13">
        <f>IF($A10="","",SUMIFS('Petty cash book'!$E$3:$E$1002,'Petty cash book'!$C$3:$C$1002,$A10,'Petty cash book'!$J$3:$J$1002,E$6,'Petty cash book'!$B$3:$B$1002,IF($B$4="All","*",$B$4)))</f>
        <v/>
      </c>
      <c r="F10" s="13">
        <f>IF($A10="","",SUMIFS('Petty cash book'!$E$3:$E$1002,'Petty cash book'!$C$3:$C$1002,$A10,'Petty cash book'!$J$3:$J$1002,F$6,'Petty cash book'!$B$3:$B$1002,IF($B$4="All","*",$B$4)))</f>
        <v/>
      </c>
      <c r="G10" s="13">
        <f>IF($A10="","",SUMIFS('Petty cash book'!$E$3:$E$1002,'Petty cash book'!$C$3:$C$1002,$A10,'Petty cash book'!$J$3:$J$1002,G$6,'Petty cash book'!$B$3:$B$1002,IF($B$4="All","*",$B$4)))</f>
        <v/>
      </c>
    </row>
    <row r="11">
      <c r="A11" s="7">
        <f>IF(INDEX(Types,6)="","",INDEX(Types,6))</f>
        <v/>
      </c>
      <c r="B11" s="13">
        <f>IF($A11="","",SUMIFS('Petty cash book'!$E$3:$E$1002,'Petty cash book'!$C$3:$C$1002,$A11,'Petty cash book'!$J$3:$J$1002,B$6,'Petty cash book'!$B$3:$B$1002,IF($B$4="All","*",$B$4)))</f>
        <v/>
      </c>
      <c r="C11" s="13">
        <f>IF($A11="","",SUMIFS('Petty cash book'!$E$3:$E$1002,'Petty cash book'!$C$3:$C$1002,$A11,'Petty cash book'!$J$3:$J$1002,C$6,'Petty cash book'!$B$3:$B$1002,IF($B$4="All","*",$B$4)))</f>
        <v/>
      </c>
      <c r="D11" s="13">
        <f>IF($A11="","",SUMIFS('Petty cash book'!$E$3:$E$1002,'Petty cash book'!$C$3:$C$1002,$A11,'Petty cash book'!$J$3:$J$1002,D$6,'Petty cash book'!$B$3:$B$1002,IF($B$4="All","*",$B$4)))</f>
        <v/>
      </c>
      <c r="E11" s="13">
        <f>IF($A11="","",SUMIFS('Petty cash book'!$E$3:$E$1002,'Petty cash book'!$C$3:$C$1002,$A11,'Petty cash book'!$J$3:$J$1002,E$6,'Petty cash book'!$B$3:$B$1002,IF($B$4="All","*",$B$4)))</f>
        <v/>
      </c>
      <c r="F11" s="13">
        <f>IF($A11="","",SUMIFS('Petty cash book'!$E$3:$E$1002,'Petty cash book'!$C$3:$C$1002,$A11,'Petty cash book'!$J$3:$J$1002,F$6,'Petty cash book'!$B$3:$B$1002,IF($B$4="All","*",$B$4)))</f>
        <v/>
      </c>
      <c r="G11" s="13">
        <f>IF($A11="","",SUMIFS('Petty cash book'!$E$3:$E$1002,'Petty cash book'!$C$3:$C$1002,$A11,'Petty cash book'!$J$3:$J$1002,G$6,'Petty cash book'!$B$3:$B$1002,IF($B$4="All","*",$B$4)))</f>
        <v/>
      </c>
    </row>
    <row r="12">
      <c r="A12" s="7">
        <f>IF(INDEX(Types,7)="","",INDEX(Types,7))</f>
        <v/>
      </c>
      <c r="B12" s="13">
        <f>IF($A12="","",SUMIFS('Petty cash book'!$E$3:$E$1002,'Petty cash book'!$C$3:$C$1002,$A12,'Petty cash book'!$J$3:$J$1002,B$6,'Petty cash book'!$B$3:$B$1002,IF($B$4="All","*",$B$4)))</f>
        <v/>
      </c>
      <c r="C12" s="13">
        <f>IF($A12="","",SUMIFS('Petty cash book'!$E$3:$E$1002,'Petty cash book'!$C$3:$C$1002,$A12,'Petty cash book'!$J$3:$J$1002,C$6,'Petty cash book'!$B$3:$B$1002,IF($B$4="All","*",$B$4)))</f>
        <v/>
      </c>
      <c r="D12" s="13">
        <f>IF($A12="","",SUMIFS('Petty cash book'!$E$3:$E$1002,'Petty cash book'!$C$3:$C$1002,$A12,'Petty cash book'!$J$3:$J$1002,D$6,'Petty cash book'!$B$3:$B$1002,IF($B$4="All","*",$B$4)))</f>
        <v/>
      </c>
      <c r="E12" s="13">
        <f>IF($A12="","",SUMIFS('Petty cash book'!$E$3:$E$1002,'Petty cash book'!$C$3:$C$1002,$A12,'Petty cash book'!$J$3:$J$1002,E$6,'Petty cash book'!$B$3:$B$1002,IF($B$4="All","*",$B$4)))</f>
        <v/>
      </c>
      <c r="F12" s="13">
        <f>IF($A12="","",SUMIFS('Petty cash book'!$E$3:$E$1002,'Petty cash book'!$C$3:$C$1002,$A12,'Petty cash book'!$J$3:$J$1002,F$6,'Petty cash book'!$B$3:$B$1002,IF($B$4="All","*",$B$4)))</f>
        <v/>
      </c>
      <c r="G12" s="13">
        <f>IF($A12="","",SUMIFS('Petty cash book'!$E$3:$E$1002,'Petty cash book'!$C$3:$C$1002,$A12,'Petty cash book'!$J$3:$J$1002,G$6,'Petty cash book'!$B$3:$B$1002,IF($B$4="All","*",$B$4)))</f>
        <v/>
      </c>
    </row>
    <row r="13">
      <c r="A13" s="7">
        <f>IF(INDEX(Types,8)="","",INDEX(Types,8))</f>
        <v/>
      </c>
      <c r="B13" s="13">
        <f>IF($A13="","",SUMIFS('Petty cash book'!$E$3:$E$1002,'Petty cash book'!$C$3:$C$1002,$A13,'Petty cash book'!$J$3:$J$1002,B$6,'Petty cash book'!$B$3:$B$1002,IF($B$4="All","*",$B$4)))</f>
        <v/>
      </c>
      <c r="C13" s="13">
        <f>IF($A13="","",SUMIFS('Petty cash book'!$E$3:$E$1002,'Petty cash book'!$C$3:$C$1002,$A13,'Petty cash book'!$J$3:$J$1002,C$6,'Petty cash book'!$B$3:$B$1002,IF($B$4="All","*",$B$4)))</f>
        <v/>
      </c>
      <c r="D13" s="13">
        <f>IF($A13="","",SUMIFS('Petty cash book'!$E$3:$E$1002,'Petty cash book'!$C$3:$C$1002,$A13,'Petty cash book'!$J$3:$J$1002,D$6,'Petty cash book'!$B$3:$B$1002,IF($B$4="All","*",$B$4)))</f>
        <v/>
      </c>
      <c r="E13" s="13">
        <f>IF($A13="","",SUMIFS('Petty cash book'!$E$3:$E$1002,'Petty cash book'!$C$3:$C$1002,$A13,'Petty cash book'!$J$3:$J$1002,E$6,'Petty cash book'!$B$3:$B$1002,IF($B$4="All","*",$B$4)))</f>
        <v/>
      </c>
      <c r="F13" s="13">
        <f>IF($A13="","",SUMIFS('Petty cash book'!$E$3:$E$1002,'Petty cash book'!$C$3:$C$1002,$A13,'Petty cash book'!$J$3:$J$1002,F$6,'Petty cash book'!$B$3:$B$1002,IF($B$4="All","*",$B$4)))</f>
        <v/>
      </c>
      <c r="G13" s="13">
        <f>IF($A13="","",SUMIFS('Petty cash book'!$E$3:$E$1002,'Petty cash book'!$C$3:$C$1002,$A13,'Petty cash book'!$J$3:$J$1002,G$6,'Petty cash book'!$B$3:$B$1002,IF($B$4="All","*",$B$4)))</f>
        <v/>
      </c>
    </row>
    <row r="14">
      <c r="A14" s="7">
        <f>IF(INDEX(Types,9)="","",INDEX(Types,9))</f>
        <v/>
      </c>
      <c r="B14" s="13">
        <f>IF($A14="","",SUMIFS('Petty cash book'!$E$3:$E$1002,'Petty cash book'!$C$3:$C$1002,$A14,'Petty cash book'!$J$3:$J$1002,B$6,'Petty cash book'!$B$3:$B$1002,IF($B$4="All","*",$B$4)))</f>
        <v/>
      </c>
      <c r="C14" s="13">
        <f>IF($A14="","",SUMIFS('Petty cash book'!$E$3:$E$1002,'Petty cash book'!$C$3:$C$1002,$A14,'Petty cash book'!$J$3:$J$1002,C$6,'Petty cash book'!$B$3:$B$1002,IF($B$4="All","*",$B$4)))</f>
        <v/>
      </c>
      <c r="D14" s="13">
        <f>IF($A14="","",SUMIFS('Petty cash book'!$E$3:$E$1002,'Petty cash book'!$C$3:$C$1002,$A14,'Petty cash book'!$J$3:$J$1002,D$6,'Petty cash book'!$B$3:$B$1002,IF($B$4="All","*",$B$4)))</f>
        <v/>
      </c>
      <c r="E14" s="13">
        <f>IF($A14="","",SUMIFS('Petty cash book'!$E$3:$E$1002,'Petty cash book'!$C$3:$C$1002,$A14,'Petty cash book'!$J$3:$J$1002,E$6,'Petty cash book'!$B$3:$B$1002,IF($B$4="All","*",$B$4)))</f>
        <v/>
      </c>
      <c r="F14" s="13">
        <f>IF($A14="","",SUMIFS('Petty cash book'!$E$3:$E$1002,'Petty cash book'!$C$3:$C$1002,$A14,'Petty cash book'!$J$3:$J$1002,F$6,'Petty cash book'!$B$3:$B$1002,IF($B$4="All","*",$B$4)))</f>
        <v/>
      </c>
      <c r="G14" s="13">
        <f>IF($A14="","",SUMIFS('Petty cash book'!$E$3:$E$1002,'Petty cash book'!$C$3:$C$1002,$A14,'Petty cash book'!$J$3:$J$1002,G$6,'Petty cash book'!$B$3:$B$1002,IF($B$4="All","*",$B$4)))</f>
        <v/>
      </c>
    </row>
    <row r="15">
      <c r="A15" s="7">
        <f>IF(INDEX(Types,10)="","",INDEX(Types,10))</f>
        <v/>
      </c>
      <c r="B15" s="13">
        <f>IF($A15="","",SUMIFS('Petty cash book'!$E$3:$E$1002,'Petty cash book'!$C$3:$C$1002,$A15,'Petty cash book'!$J$3:$J$1002,B$6,'Petty cash book'!$B$3:$B$1002,IF($B$4="All","*",$B$4)))</f>
        <v/>
      </c>
      <c r="C15" s="13">
        <f>IF($A15="","",SUMIFS('Petty cash book'!$E$3:$E$1002,'Petty cash book'!$C$3:$C$1002,$A15,'Petty cash book'!$J$3:$J$1002,C$6,'Petty cash book'!$B$3:$B$1002,IF($B$4="All","*",$B$4)))</f>
        <v/>
      </c>
      <c r="D15" s="13">
        <f>IF($A15="","",SUMIFS('Petty cash book'!$E$3:$E$1002,'Petty cash book'!$C$3:$C$1002,$A15,'Petty cash book'!$J$3:$J$1002,D$6,'Petty cash book'!$B$3:$B$1002,IF($B$4="All","*",$B$4)))</f>
        <v/>
      </c>
      <c r="E15" s="13">
        <f>IF($A15="","",SUMIFS('Petty cash book'!$E$3:$E$1002,'Petty cash book'!$C$3:$C$1002,$A15,'Petty cash book'!$J$3:$J$1002,E$6,'Petty cash book'!$B$3:$B$1002,IF($B$4="All","*",$B$4)))</f>
        <v/>
      </c>
      <c r="F15" s="13">
        <f>IF($A15="","",SUMIFS('Petty cash book'!$E$3:$E$1002,'Petty cash book'!$C$3:$C$1002,$A15,'Petty cash book'!$J$3:$J$1002,F$6,'Petty cash book'!$B$3:$B$1002,IF($B$4="All","*",$B$4)))</f>
        <v/>
      </c>
      <c r="G15" s="13">
        <f>IF($A15="","",SUMIFS('Petty cash book'!$E$3:$E$1002,'Petty cash book'!$C$3:$C$1002,$A15,'Petty cash book'!$J$3:$J$1002,G$6,'Petty cash book'!$B$3:$B$1002,IF($B$4="All","*",$B$4)))</f>
        <v/>
      </c>
    </row>
    <row r="16">
      <c r="A16" s="7">
        <f>IF(INDEX(Types,11)="","",INDEX(Types,11))</f>
        <v/>
      </c>
      <c r="B16" s="13">
        <f>IF($A16="","",SUMIFS('Petty cash book'!$E$3:$E$1002,'Petty cash book'!$C$3:$C$1002,$A16,'Petty cash book'!$J$3:$J$1002,B$6,'Petty cash book'!$B$3:$B$1002,IF($B$4="All","*",$B$4)))</f>
        <v/>
      </c>
      <c r="C16" s="13">
        <f>IF($A16="","",SUMIFS('Petty cash book'!$E$3:$E$1002,'Petty cash book'!$C$3:$C$1002,$A16,'Petty cash book'!$J$3:$J$1002,C$6,'Petty cash book'!$B$3:$B$1002,IF($B$4="All","*",$B$4)))</f>
        <v/>
      </c>
      <c r="D16" s="13">
        <f>IF($A16="","",SUMIFS('Petty cash book'!$E$3:$E$1002,'Petty cash book'!$C$3:$C$1002,$A16,'Petty cash book'!$J$3:$J$1002,D$6,'Petty cash book'!$B$3:$B$1002,IF($B$4="All","*",$B$4)))</f>
        <v/>
      </c>
      <c r="E16" s="13">
        <f>IF($A16="","",SUMIFS('Petty cash book'!$E$3:$E$1002,'Petty cash book'!$C$3:$C$1002,$A16,'Petty cash book'!$J$3:$J$1002,E$6,'Petty cash book'!$B$3:$B$1002,IF($B$4="All","*",$B$4)))</f>
        <v/>
      </c>
      <c r="F16" s="13">
        <f>IF($A16="","",SUMIFS('Petty cash book'!$E$3:$E$1002,'Petty cash book'!$C$3:$C$1002,$A16,'Petty cash book'!$J$3:$J$1002,F$6,'Petty cash book'!$B$3:$B$1002,IF($B$4="All","*",$B$4)))</f>
        <v/>
      </c>
      <c r="G16" s="13">
        <f>IF($A16="","",SUMIFS('Petty cash book'!$E$3:$E$1002,'Petty cash book'!$C$3:$C$1002,$A16,'Petty cash book'!$J$3:$J$1002,G$6,'Petty cash book'!$B$3:$B$1002,IF($B$4="All","*",$B$4)))</f>
        <v/>
      </c>
    </row>
    <row r="17">
      <c r="A17" s="7">
        <f>IF(INDEX(Types,12)="","",INDEX(Types,12))</f>
        <v/>
      </c>
      <c r="B17" s="13">
        <f>IF($A17="","",SUMIFS('Petty cash book'!$E$3:$E$1002,'Petty cash book'!$C$3:$C$1002,$A17,'Petty cash book'!$J$3:$J$1002,B$6,'Petty cash book'!$B$3:$B$1002,IF($B$4="All","*",$B$4)))</f>
        <v/>
      </c>
      <c r="C17" s="13">
        <f>IF($A17="","",SUMIFS('Petty cash book'!$E$3:$E$1002,'Petty cash book'!$C$3:$C$1002,$A17,'Petty cash book'!$J$3:$J$1002,C$6,'Petty cash book'!$B$3:$B$1002,IF($B$4="All","*",$B$4)))</f>
        <v/>
      </c>
      <c r="D17" s="13">
        <f>IF($A17="","",SUMIFS('Petty cash book'!$E$3:$E$1002,'Petty cash book'!$C$3:$C$1002,$A17,'Petty cash book'!$J$3:$J$1002,D$6,'Petty cash book'!$B$3:$B$1002,IF($B$4="All","*",$B$4)))</f>
        <v/>
      </c>
      <c r="E17" s="13">
        <f>IF($A17="","",SUMIFS('Petty cash book'!$E$3:$E$1002,'Petty cash book'!$C$3:$C$1002,$A17,'Petty cash book'!$J$3:$J$1002,E$6,'Petty cash book'!$B$3:$B$1002,IF($B$4="All","*",$B$4)))</f>
        <v/>
      </c>
      <c r="F17" s="13">
        <f>IF($A17="","",SUMIFS('Petty cash book'!$E$3:$E$1002,'Petty cash book'!$C$3:$C$1002,$A17,'Petty cash book'!$J$3:$J$1002,F$6,'Petty cash book'!$B$3:$B$1002,IF($B$4="All","*",$B$4)))</f>
        <v/>
      </c>
      <c r="G17" s="13">
        <f>IF($A17="","",SUMIFS('Petty cash book'!$E$3:$E$1002,'Petty cash book'!$C$3:$C$1002,$A17,'Petty cash book'!$J$3:$J$1002,G$6,'Petty cash book'!$B$3:$B$1002,IF($B$4="All","*",$B$4)))</f>
        <v/>
      </c>
    </row>
    <row r="18">
      <c r="A18" s="7">
        <f>IF(INDEX(Types,13)="","",INDEX(Types,13))</f>
        <v/>
      </c>
      <c r="B18" s="13">
        <f>IF($A18="","",SUMIFS('Petty cash book'!$E$3:$E$1002,'Petty cash book'!$C$3:$C$1002,$A18,'Petty cash book'!$J$3:$J$1002,B$6,'Petty cash book'!$B$3:$B$1002,IF($B$4="All","*",$B$4)))</f>
        <v/>
      </c>
      <c r="C18" s="13">
        <f>IF($A18="","",SUMIFS('Petty cash book'!$E$3:$E$1002,'Petty cash book'!$C$3:$C$1002,$A18,'Petty cash book'!$J$3:$J$1002,C$6,'Petty cash book'!$B$3:$B$1002,IF($B$4="All","*",$B$4)))</f>
        <v/>
      </c>
      <c r="D18" s="13">
        <f>IF($A18="","",SUMIFS('Petty cash book'!$E$3:$E$1002,'Petty cash book'!$C$3:$C$1002,$A18,'Petty cash book'!$J$3:$J$1002,D$6,'Petty cash book'!$B$3:$B$1002,IF($B$4="All","*",$B$4)))</f>
        <v/>
      </c>
      <c r="E18" s="13">
        <f>IF($A18="","",SUMIFS('Petty cash book'!$E$3:$E$1002,'Petty cash book'!$C$3:$C$1002,$A18,'Petty cash book'!$J$3:$J$1002,E$6,'Petty cash book'!$B$3:$B$1002,IF($B$4="All","*",$B$4)))</f>
        <v/>
      </c>
      <c r="F18" s="13">
        <f>IF($A18="","",SUMIFS('Petty cash book'!$E$3:$E$1002,'Petty cash book'!$C$3:$C$1002,$A18,'Petty cash book'!$J$3:$J$1002,F$6,'Petty cash book'!$B$3:$B$1002,IF($B$4="All","*",$B$4)))</f>
        <v/>
      </c>
      <c r="G18" s="13">
        <f>IF($A18="","",SUMIFS('Petty cash book'!$E$3:$E$1002,'Petty cash book'!$C$3:$C$1002,$A18,'Petty cash book'!$J$3:$J$1002,G$6,'Petty cash book'!$B$3:$B$1002,IF($B$4="All","*",$B$4)))</f>
        <v/>
      </c>
    </row>
    <row r="19">
      <c r="A19" s="3" t="inlineStr">
        <is>
          <t>Total spent</t>
        </is>
      </c>
      <c r="B19" s="20">
        <f>SUM(B7:B18)</f>
        <v/>
      </c>
      <c r="C19" s="20">
        <f>SUM(C7:C18)</f>
        <v/>
      </c>
      <c r="D19" s="20">
        <f>SUM(D7:D18)</f>
        <v/>
      </c>
      <c r="E19" s="20">
        <f>SUM(E7:E18)</f>
        <v/>
      </c>
      <c r="F19" s="20">
        <f>SUM(F7:F18)</f>
        <v/>
      </c>
      <c r="G19" s="20">
        <f>SUM(G7:G18)</f>
        <v/>
      </c>
    </row>
    <row r="20">
      <c r="A20" s="3" t="inlineStr">
        <is>
          <t>Topped up from the cash office</t>
        </is>
      </c>
      <c r="B20" s="13">
        <f>SUMIFS('Petty cash book'!$E$3:$E$1002,'Petty cash book'!$C$3:$C$1002,'Settings'!$F$8,'Petty cash book'!$J$3:$J$1002,B$6,'Petty cash book'!$B$3:$B$1002,IF($B$4="All","*",$B$4))</f>
        <v/>
      </c>
      <c r="C20" s="13">
        <f>SUMIFS('Petty cash book'!$E$3:$E$1002,'Petty cash book'!$C$3:$C$1002,'Settings'!$F$8,'Petty cash book'!$J$3:$J$1002,C$6,'Petty cash book'!$B$3:$B$1002,IF($B$4="All","*",$B$4))</f>
        <v/>
      </c>
      <c r="D20" s="13">
        <f>SUMIFS('Petty cash book'!$E$3:$E$1002,'Petty cash book'!$C$3:$C$1002,'Settings'!$F$8,'Petty cash book'!$J$3:$J$1002,D$6,'Petty cash book'!$B$3:$B$1002,IF($B$4="All","*",$B$4))</f>
        <v/>
      </c>
      <c r="E20" s="13">
        <f>SUMIFS('Petty cash book'!$E$3:$E$1002,'Petty cash book'!$C$3:$C$1002,'Settings'!$F$8,'Petty cash book'!$J$3:$J$1002,E$6,'Petty cash book'!$B$3:$B$1002,IF($B$4="All","*",$B$4))</f>
        <v/>
      </c>
      <c r="F20" s="13">
        <f>SUMIFS('Petty cash book'!$E$3:$E$1002,'Petty cash book'!$C$3:$C$1002,'Settings'!$F$8,'Petty cash book'!$J$3:$J$1002,F$6,'Petty cash book'!$B$3:$B$1002,IF($B$4="All","*",$B$4))</f>
        <v/>
      </c>
      <c r="G20" s="13">
        <f>SUMIFS('Petty cash book'!$E$3:$E$1002,'Petty cash book'!$C$3:$C$1002,'Settings'!$F$8,'Petty cash book'!$J$3:$J$1002,G$6,'Petty cash book'!$B$3:$B$1002,IF($B$4="All","*",$B$4))</f>
        <v/>
      </c>
    </row>
    <row r="21">
      <c r="A21" s="3" t="inlineStr">
        <is>
          <t>Spent without a receipt</t>
        </is>
      </c>
      <c r="B21" s="13">
        <f>SUMIFS('Petty cash book'!$E$3:$E$1002,'Petty cash book'!$C$3:$C$1002,"&lt;&gt;"&amp;'Settings'!$F$8,'Petty cash book'!$H$3:$H$1002,"No",'Petty cash book'!$J$3:$J$1002,B$6,'Petty cash book'!$B$3:$B$1002,IF($B$4="All","*",$B$4))</f>
        <v/>
      </c>
      <c r="C21" s="13">
        <f>SUMIFS('Petty cash book'!$E$3:$E$1002,'Petty cash book'!$C$3:$C$1002,"&lt;&gt;"&amp;'Settings'!$F$8,'Petty cash book'!$H$3:$H$1002,"No",'Petty cash book'!$J$3:$J$1002,C$6,'Petty cash book'!$B$3:$B$1002,IF($B$4="All","*",$B$4))</f>
        <v/>
      </c>
      <c r="D21" s="13">
        <f>SUMIFS('Petty cash book'!$E$3:$E$1002,'Petty cash book'!$C$3:$C$1002,"&lt;&gt;"&amp;'Settings'!$F$8,'Petty cash book'!$H$3:$H$1002,"No",'Petty cash book'!$J$3:$J$1002,D$6,'Petty cash book'!$B$3:$B$1002,IF($B$4="All","*",$B$4))</f>
        <v/>
      </c>
      <c r="E21" s="13">
        <f>SUMIFS('Petty cash book'!$E$3:$E$1002,'Petty cash book'!$C$3:$C$1002,"&lt;&gt;"&amp;'Settings'!$F$8,'Petty cash book'!$H$3:$H$1002,"No",'Petty cash book'!$J$3:$J$1002,E$6,'Petty cash book'!$B$3:$B$1002,IF($B$4="All","*",$B$4))</f>
        <v/>
      </c>
      <c r="F21" s="13">
        <f>SUMIFS('Petty cash book'!$E$3:$E$1002,'Petty cash book'!$C$3:$C$1002,"&lt;&gt;"&amp;'Settings'!$F$8,'Petty cash book'!$H$3:$H$1002,"No",'Petty cash book'!$J$3:$J$1002,F$6,'Petty cash book'!$B$3:$B$1002,IF($B$4="All","*",$B$4))</f>
        <v/>
      </c>
      <c r="G21" s="13">
        <f>SUMIFS('Petty cash book'!$E$3:$E$1002,'Petty cash book'!$C$3:$C$1002,"&lt;&gt;"&amp;'Settings'!$F$8,'Petty cash book'!$H$3:$H$1002,"No",'Petty cash book'!$J$3:$J$1002,G$6,'Petty cash book'!$B$3:$B$1002,IF($B$4="All","*",$B$4))</f>
        <v/>
      </c>
    </row>
    <row r="22">
      <c r="A22" s="3" t="inlineStr">
        <is>
          <t>Entries without a receipt</t>
        </is>
      </c>
      <c r="B22" s="21">
        <f>COUNTIFS('Petty cash book'!$C$3:$C$1002,"&lt;&gt;"&amp;'Settings'!$F$8,'Petty cash book'!$H$3:$H$1002,"No",'Petty cash book'!$J$3:$J$1002,B$6,'Petty cash book'!$B$3:$B$1002,IF($B$4="All","*",$B$4))</f>
        <v/>
      </c>
      <c r="C22" s="21">
        <f>COUNTIFS('Petty cash book'!$C$3:$C$1002,"&lt;&gt;"&amp;'Settings'!$F$8,'Petty cash book'!$H$3:$H$1002,"No",'Petty cash book'!$J$3:$J$1002,C$6,'Petty cash book'!$B$3:$B$1002,IF($B$4="All","*",$B$4))</f>
        <v/>
      </c>
      <c r="D22" s="21">
        <f>COUNTIFS('Petty cash book'!$C$3:$C$1002,"&lt;&gt;"&amp;'Settings'!$F$8,'Petty cash book'!$H$3:$H$1002,"No",'Petty cash book'!$J$3:$J$1002,D$6,'Petty cash book'!$B$3:$B$1002,IF($B$4="All","*",$B$4))</f>
        <v/>
      </c>
      <c r="E22" s="21">
        <f>COUNTIFS('Petty cash book'!$C$3:$C$1002,"&lt;&gt;"&amp;'Settings'!$F$8,'Petty cash book'!$H$3:$H$1002,"No",'Petty cash book'!$J$3:$J$1002,E$6,'Petty cash book'!$B$3:$B$1002,IF($B$4="All","*",$B$4))</f>
        <v/>
      </c>
      <c r="F22" s="21">
        <f>COUNTIFS('Petty cash book'!$C$3:$C$1002,"&lt;&gt;"&amp;'Settings'!$F$8,'Petty cash book'!$H$3:$H$1002,"No",'Petty cash book'!$J$3:$J$1002,F$6,'Petty cash book'!$B$3:$B$1002,IF($B$4="All","*",$B$4))</f>
        <v/>
      </c>
      <c r="G22" s="21">
        <f>COUNTIFS('Petty cash book'!$C$3:$C$1002,"&lt;&gt;"&amp;'Settings'!$F$8,'Petty cash book'!$H$3:$H$1002,"No",'Petty cash book'!$J$3:$J$1002,G$6,'Petty cash book'!$B$3:$B$1002,IF($B$4="All","*",$B$4))</f>
        <v/>
      </c>
    </row>
    <row r="24">
      <c r="A24" s="2" t="inlineStr">
        <is>
          <t>Red: a type that doubled or more on the month before. Ask why before you top the float up.</t>
        </is>
      </c>
    </row>
    <row r="42">
      <c r="A42" s="9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B4:C4"/>
    <mergeCell ref="A42:G42"/>
  </mergeCells>
  <conditionalFormatting sqref="C7:G18">
    <cfRule type="expression" priority="1" dxfId="0">
      <formula>AND(ISNUMBER(B7),B7&gt;0,C7&gt;=2*B7)</formula>
    </cfRule>
  </conditionalFormatting>
  <dataValidations count="1">
    <dataValidation sqref="B4" showDropDown="0" showInputMessage="0" showErrorMessage="0" allowBlank="1" errorTitle="Not in the list" error="Pick from the list." type="list">
      <formula1>=BranchFilter</formula1>
    </dataValidation>
  </dataValidations>
  <hyperlinks>
    <hyperlink xmlns:r="http://schemas.openxmlformats.org/officeDocument/2006/relationships" ref="A42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D3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6" customWidth="1" min="4" max="4"/>
  </cols>
  <sheetData>
    <row r="1">
      <c r="A1" s="15">
        <f>'Settings'!$B$4</f>
        <v/>
      </c>
    </row>
    <row r="2">
      <c r="A2" s="16" t="inlineStr">
        <is>
          <t>Petty cash top-up request</t>
        </is>
      </c>
    </row>
    <row r="4">
      <c r="A4" s="3" t="inlineStr">
        <is>
          <t>Branch</t>
        </is>
      </c>
      <c r="B4" s="4" t="inlineStr">
        <is>
          <t>North branch</t>
        </is>
      </c>
      <c r="C4" s="18" t="n"/>
    </row>
    <row r="5">
      <c r="A5" s="3" t="inlineStr">
        <is>
          <t>From</t>
        </is>
      </c>
      <c r="B5" s="12" t="n">
        <v>46266</v>
      </c>
    </row>
    <row r="6">
      <c r="A6" s="3" t="inlineStr">
        <is>
          <t>To</t>
        </is>
      </c>
      <c r="B6" s="12" t="n">
        <v>46295</v>
      </c>
    </row>
    <row r="7">
      <c r="A7" s="3" t="inlineStr">
        <is>
          <t>Currency</t>
        </is>
      </c>
      <c r="B7" s="7">
        <f>'Settings'!$B$5</f>
        <v/>
      </c>
    </row>
    <row r="9" ht="30" customHeight="1">
      <c r="A9" s="5" t="inlineStr">
        <is>
          <t>Type</t>
        </is>
      </c>
      <c r="B9" s="5" t="inlineStr">
        <is>
          <t>Entries</t>
        </is>
      </c>
      <c r="C9" s="5" t="inlineStr">
        <is>
          <t>Amount</t>
        </is>
      </c>
      <c r="D9" s="5" t="inlineStr">
        <is>
          <t>Without a receipt</t>
        </is>
      </c>
    </row>
    <row r="10">
      <c r="A10" s="7">
        <f>IF(INDEX(Types,2)="","",INDEX(Types,2))</f>
        <v/>
      </c>
      <c r="B10" s="21">
        <f>IF($A10="","",COUNTIFS('Petty cash book'!$C$3:$C$1002,$A10,'Petty cash book'!$B$3:$B$1002,$B$4,'Petty cash book'!$A$3:$A$1002,"&gt;="&amp;$B$5,'Petty cash book'!$A$3:$A$1002,"&lt;="&amp;$B$6))</f>
        <v/>
      </c>
      <c r="C10" s="13">
        <f>IF($A10="","",SUMIFS('Petty cash book'!$E$3:$E$1002,'Petty cash book'!$C$3:$C$1002,$A10,'Petty cash book'!$B$3:$B$1002,$B$4,'Petty cash book'!$A$3:$A$1002,"&gt;="&amp;$B$5,'Petty cash book'!$A$3:$A$1002,"&lt;="&amp;$B$6))</f>
        <v/>
      </c>
      <c r="D10" s="13">
        <f>IF($A10="","",SUMIFS('Petty cash book'!$E$3:$E$1002,'Petty cash book'!$C$3:$C$1002,$A10,'Petty cash book'!$H$3:$H$1002,"No",'Petty cash book'!$B$3:$B$1002,$B$4,'Petty cash book'!$A$3:$A$1002,"&gt;="&amp;$B$5,'Petty cash book'!$A$3:$A$1002,"&lt;="&amp;$B$6))</f>
        <v/>
      </c>
    </row>
    <row r="11">
      <c r="A11" s="7">
        <f>IF(INDEX(Types,3)="","",INDEX(Types,3))</f>
        <v/>
      </c>
      <c r="B11" s="21">
        <f>IF($A11="","",COUNTIFS('Petty cash book'!$C$3:$C$1002,$A11,'Petty cash book'!$B$3:$B$1002,$B$4,'Petty cash book'!$A$3:$A$1002,"&gt;="&amp;$B$5,'Petty cash book'!$A$3:$A$1002,"&lt;="&amp;$B$6))</f>
        <v/>
      </c>
      <c r="C11" s="13">
        <f>IF($A11="","",SUMIFS('Petty cash book'!$E$3:$E$1002,'Petty cash book'!$C$3:$C$1002,$A11,'Petty cash book'!$B$3:$B$1002,$B$4,'Petty cash book'!$A$3:$A$1002,"&gt;="&amp;$B$5,'Petty cash book'!$A$3:$A$1002,"&lt;="&amp;$B$6))</f>
        <v/>
      </c>
      <c r="D11" s="13">
        <f>IF($A11="","",SUMIFS('Petty cash book'!$E$3:$E$1002,'Petty cash book'!$C$3:$C$1002,$A11,'Petty cash book'!$H$3:$H$1002,"No",'Petty cash book'!$B$3:$B$1002,$B$4,'Petty cash book'!$A$3:$A$1002,"&gt;="&amp;$B$5,'Petty cash book'!$A$3:$A$1002,"&lt;="&amp;$B$6))</f>
        <v/>
      </c>
    </row>
    <row r="12">
      <c r="A12" s="7">
        <f>IF(INDEX(Types,4)="","",INDEX(Types,4))</f>
        <v/>
      </c>
      <c r="B12" s="21">
        <f>IF($A12="","",COUNTIFS('Petty cash book'!$C$3:$C$1002,$A12,'Petty cash book'!$B$3:$B$1002,$B$4,'Petty cash book'!$A$3:$A$1002,"&gt;="&amp;$B$5,'Petty cash book'!$A$3:$A$1002,"&lt;="&amp;$B$6))</f>
        <v/>
      </c>
      <c r="C12" s="13">
        <f>IF($A12="","",SUMIFS('Petty cash book'!$E$3:$E$1002,'Petty cash book'!$C$3:$C$1002,$A12,'Petty cash book'!$B$3:$B$1002,$B$4,'Petty cash book'!$A$3:$A$1002,"&gt;="&amp;$B$5,'Petty cash book'!$A$3:$A$1002,"&lt;="&amp;$B$6))</f>
        <v/>
      </c>
      <c r="D12" s="13">
        <f>IF($A12="","",SUMIFS('Petty cash book'!$E$3:$E$1002,'Petty cash book'!$C$3:$C$1002,$A12,'Petty cash book'!$H$3:$H$1002,"No",'Petty cash book'!$B$3:$B$1002,$B$4,'Petty cash book'!$A$3:$A$1002,"&gt;="&amp;$B$5,'Petty cash book'!$A$3:$A$1002,"&lt;="&amp;$B$6))</f>
        <v/>
      </c>
    </row>
    <row r="13">
      <c r="A13" s="7">
        <f>IF(INDEX(Types,5)="","",INDEX(Types,5))</f>
        <v/>
      </c>
      <c r="B13" s="21">
        <f>IF($A13="","",COUNTIFS('Petty cash book'!$C$3:$C$1002,$A13,'Petty cash book'!$B$3:$B$1002,$B$4,'Petty cash book'!$A$3:$A$1002,"&gt;="&amp;$B$5,'Petty cash book'!$A$3:$A$1002,"&lt;="&amp;$B$6))</f>
        <v/>
      </c>
      <c r="C13" s="13">
        <f>IF($A13="","",SUMIFS('Petty cash book'!$E$3:$E$1002,'Petty cash book'!$C$3:$C$1002,$A13,'Petty cash book'!$B$3:$B$1002,$B$4,'Petty cash book'!$A$3:$A$1002,"&gt;="&amp;$B$5,'Petty cash book'!$A$3:$A$1002,"&lt;="&amp;$B$6))</f>
        <v/>
      </c>
      <c r="D13" s="13">
        <f>IF($A13="","",SUMIFS('Petty cash book'!$E$3:$E$1002,'Petty cash book'!$C$3:$C$1002,$A13,'Petty cash book'!$H$3:$H$1002,"No",'Petty cash book'!$B$3:$B$1002,$B$4,'Petty cash book'!$A$3:$A$1002,"&gt;="&amp;$B$5,'Petty cash book'!$A$3:$A$1002,"&lt;="&amp;$B$6))</f>
        <v/>
      </c>
    </row>
    <row r="14">
      <c r="A14" s="7">
        <f>IF(INDEX(Types,6)="","",INDEX(Types,6))</f>
        <v/>
      </c>
      <c r="B14" s="21">
        <f>IF($A14="","",COUNTIFS('Petty cash book'!$C$3:$C$1002,$A14,'Petty cash book'!$B$3:$B$1002,$B$4,'Petty cash book'!$A$3:$A$1002,"&gt;="&amp;$B$5,'Petty cash book'!$A$3:$A$1002,"&lt;="&amp;$B$6))</f>
        <v/>
      </c>
      <c r="C14" s="13">
        <f>IF($A14="","",SUMIFS('Petty cash book'!$E$3:$E$1002,'Petty cash book'!$C$3:$C$1002,$A14,'Petty cash book'!$B$3:$B$1002,$B$4,'Petty cash book'!$A$3:$A$1002,"&gt;="&amp;$B$5,'Petty cash book'!$A$3:$A$1002,"&lt;="&amp;$B$6))</f>
        <v/>
      </c>
      <c r="D14" s="13">
        <f>IF($A14="","",SUMIFS('Petty cash book'!$E$3:$E$1002,'Petty cash book'!$C$3:$C$1002,$A14,'Petty cash book'!$H$3:$H$1002,"No",'Petty cash book'!$B$3:$B$1002,$B$4,'Petty cash book'!$A$3:$A$1002,"&gt;="&amp;$B$5,'Petty cash book'!$A$3:$A$1002,"&lt;="&amp;$B$6))</f>
        <v/>
      </c>
    </row>
    <row r="15">
      <c r="A15" s="7">
        <f>IF(INDEX(Types,7)="","",INDEX(Types,7))</f>
        <v/>
      </c>
      <c r="B15" s="21">
        <f>IF($A15="","",COUNTIFS('Petty cash book'!$C$3:$C$1002,$A15,'Petty cash book'!$B$3:$B$1002,$B$4,'Petty cash book'!$A$3:$A$1002,"&gt;="&amp;$B$5,'Petty cash book'!$A$3:$A$1002,"&lt;="&amp;$B$6))</f>
        <v/>
      </c>
      <c r="C15" s="13">
        <f>IF($A15="","",SUMIFS('Petty cash book'!$E$3:$E$1002,'Petty cash book'!$C$3:$C$1002,$A15,'Petty cash book'!$B$3:$B$1002,$B$4,'Petty cash book'!$A$3:$A$1002,"&gt;="&amp;$B$5,'Petty cash book'!$A$3:$A$1002,"&lt;="&amp;$B$6))</f>
        <v/>
      </c>
      <c r="D15" s="13">
        <f>IF($A15="","",SUMIFS('Petty cash book'!$E$3:$E$1002,'Petty cash book'!$C$3:$C$1002,$A15,'Petty cash book'!$H$3:$H$1002,"No",'Petty cash book'!$B$3:$B$1002,$B$4,'Petty cash book'!$A$3:$A$1002,"&gt;="&amp;$B$5,'Petty cash book'!$A$3:$A$1002,"&lt;="&amp;$B$6))</f>
        <v/>
      </c>
    </row>
    <row r="16">
      <c r="A16" s="7">
        <f>IF(INDEX(Types,8)="","",INDEX(Types,8))</f>
        <v/>
      </c>
      <c r="B16" s="21">
        <f>IF($A16="","",COUNTIFS('Petty cash book'!$C$3:$C$1002,$A16,'Petty cash book'!$B$3:$B$1002,$B$4,'Petty cash book'!$A$3:$A$1002,"&gt;="&amp;$B$5,'Petty cash book'!$A$3:$A$1002,"&lt;="&amp;$B$6))</f>
        <v/>
      </c>
      <c r="C16" s="13">
        <f>IF($A16="","",SUMIFS('Petty cash book'!$E$3:$E$1002,'Petty cash book'!$C$3:$C$1002,$A16,'Petty cash book'!$B$3:$B$1002,$B$4,'Petty cash book'!$A$3:$A$1002,"&gt;="&amp;$B$5,'Petty cash book'!$A$3:$A$1002,"&lt;="&amp;$B$6))</f>
        <v/>
      </c>
      <c r="D16" s="13">
        <f>IF($A16="","",SUMIFS('Petty cash book'!$E$3:$E$1002,'Petty cash book'!$C$3:$C$1002,$A16,'Petty cash book'!$H$3:$H$1002,"No",'Petty cash book'!$B$3:$B$1002,$B$4,'Petty cash book'!$A$3:$A$1002,"&gt;="&amp;$B$5,'Petty cash book'!$A$3:$A$1002,"&lt;="&amp;$B$6))</f>
        <v/>
      </c>
    </row>
    <row r="17">
      <c r="A17" s="7">
        <f>IF(INDEX(Types,9)="","",INDEX(Types,9))</f>
        <v/>
      </c>
      <c r="B17" s="21">
        <f>IF($A17="","",COUNTIFS('Petty cash book'!$C$3:$C$1002,$A17,'Petty cash book'!$B$3:$B$1002,$B$4,'Petty cash book'!$A$3:$A$1002,"&gt;="&amp;$B$5,'Petty cash book'!$A$3:$A$1002,"&lt;="&amp;$B$6))</f>
        <v/>
      </c>
      <c r="C17" s="13">
        <f>IF($A17="","",SUMIFS('Petty cash book'!$E$3:$E$1002,'Petty cash book'!$C$3:$C$1002,$A17,'Petty cash book'!$B$3:$B$1002,$B$4,'Petty cash book'!$A$3:$A$1002,"&gt;="&amp;$B$5,'Petty cash book'!$A$3:$A$1002,"&lt;="&amp;$B$6))</f>
        <v/>
      </c>
      <c r="D17" s="13">
        <f>IF($A17="","",SUMIFS('Petty cash book'!$E$3:$E$1002,'Petty cash book'!$C$3:$C$1002,$A17,'Petty cash book'!$H$3:$H$1002,"No",'Petty cash book'!$B$3:$B$1002,$B$4,'Petty cash book'!$A$3:$A$1002,"&gt;="&amp;$B$5,'Petty cash book'!$A$3:$A$1002,"&lt;="&amp;$B$6))</f>
        <v/>
      </c>
    </row>
    <row r="18">
      <c r="A18" s="7">
        <f>IF(INDEX(Types,10)="","",INDEX(Types,10))</f>
        <v/>
      </c>
      <c r="B18" s="21">
        <f>IF($A18="","",COUNTIFS('Petty cash book'!$C$3:$C$1002,$A18,'Petty cash book'!$B$3:$B$1002,$B$4,'Petty cash book'!$A$3:$A$1002,"&gt;="&amp;$B$5,'Petty cash book'!$A$3:$A$1002,"&lt;="&amp;$B$6))</f>
        <v/>
      </c>
      <c r="C18" s="13">
        <f>IF($A18="","",SUMIFS('Petty cash book'!$E$3:$E$1002,'Petty cash book'!$C$3:$C$1002,$A18,'Petty cash book'!$B$3:$B$1002,$B$4,'Petty cash book'!$A$3:$A$1002,"&gt;="&amp;$B$5,'Petty cash book'!$A$3:$A$1002,"&lt;="&amp;$B$6))</f>
        <v/>
      </c>
      <c r="D18" s="13">
        <f>IF($A18="","",SUMIFS('Petty cash book'!$E$3:$E$1002,'Petty cash book'!$C$3:$C$1002,$A18,'Petty cash book'!$H$3:$H$1002,"No",'Petty cash book'!$B$3:$B$1002,$B$4,'Petty cash book'!$A$3:$A$1002,"&gt;="&amp;$B$5,'Petty cash book'!$A$3:$A$1002,"&lt;="&amp;$B$6))</f>
        <v/>
      </c>
    </row>
    <row r="19">
      <c r="A19" s="7">
        <f>IF(INDEX(Types,11)="","",INDEX(Types,11))</f>
        <v/>
      </c>
      <c r="B19" s="21">
        <f>IF($A19="","",COUNTIFS('Petty cash book'!$C$3:$C$1002,$A19,'Petty cash book'!$B$3:$B$1002,$B$4,'Petty cash book'!$A$3:$A$1002,"&gt;="&amp;$B$5,'Petty cash book'!$A$3:$A$1002,"&lt;="&amp;$B$6))</f>
        <v/>
      </c>
      <c r="C19" s="13">
        <f>IF($A19="","",SUMIFS('Petty cash book'!$E$3:$E$1002,'Petty cash book'!$C$3:$C$1002,$A19,'Petty cash book'!$B$3:$B$1002,$B$4,'Petty cash book'!$A$3:$A$1002,"&gt;="&amp;$B$5,'Petty cash book'!$A$3:$A$1002,"&lt;="&amp;$B$6))</f>
        <v/>
      </c>
      <c r="D19" s="13">
        <f>IF($A19="","",SUMIFS('Petty cash book'!$E$3:$E$1002,'Petty cash book'!$C$3:$C$1002,$A19,'Petty cash book'!$H$3:$H$1002,"No",'Petty cash book'!$B$3:$B$1002,$B$4,'Petty cash book'!$A$3:$A$1002,"&gt;="&amp;$B$5,'Petty cash book'!$A$3:$A$1002,"&lt;="&amp;$B$6))</f>
        <v/>
      </c>
    </row>
    <row r="20">
      <c r="A20" s="7">
        <f>IF(INDEX(Types,12)="","",INDEX(Types,12))</f>
        <v/>
      </c>
      <c r="B20" s="21">
        <f>IF($A20="","",COUNTIFS('Petty cash book'!$C$3:$C$1002,$A20,'Petty cash book'!$B$3:$B$1002,$B$4,'Petty cash book'!$A$3:$A$1002,"&gt;="&amp;$B$5,'Petty cash book'!$A$3:$A$1002,"&lt;="&amp;$B$6))</f>
        <v/>
      </c>
      <c r="C20" s="13">
        <f>IF($A20="","",SUMIFS('Petty cash book'!$E$3:$E$1002,'Petty cash book'!$C$3:$C$1002,$A20,'Petty cash book'!$B$3:$B$1002,$B$4,'Petty cash book'!$A$3:$A$1002,"&gt;="&amp;$B$5,'Petty cash book'!$A$3:$A$1002,"&lt;="&amp;$B$6))</f>
        <v/>
      </c>
      <c r="D20" s="13">
        <f>IF($A20="","",SUMIFS('Petty cash book'!$E$3:$E$1002,'Petty cash book'!$C$3:$C$1002,$A20,'Petty cash book'!$H$3:$H$1002,"No",'Petty cash book'!$B$3:$B$1002,$B$4,'Petty cash book'!$A$3:$A$1002,"&gt;="&amp;$B$5,'Petty cash book'!$A$3:$A$1002,"&lt;="&amp;$B$6))</f>
        <v/>
      </c>
    </row>
    <row r="21">
      <c r="A21" s="7">
        <f>IF(INDEX(Types,13)="","",INDEX(Types,13))</f>
        <v/>
      </c>
      <c r="B21" s="21">
        <f>IF($A21="","",COUNTIFS('Petty cash book'!$C$3:$C$1002,$A21,'Petty cash book'!$B$3:$B$1002,$B$4,'Petty cash book'!$A$3:$A$1002,"&gt;="&amp;$B$5,'Petty cash book'!$A$3:$A$1002,"&lt;="&amp;$B$6))</f>
        <v/>
      </c>
      <c r="C21" s="13">
        <f>IF($A21="","",SUMIFS('Petty cash book'!$E$3:$E$1002,'Petty cash book'!$C$3:$C$1002,$A21,'Petty cash book'!$B$3:$B$1002,$B$4,'Petty cash book'!$A$3:$A$1002,"&gt;="&amp;$B$5,'Petty cash book'!$A$3:$A$1002,"&lt;="&amp;$B$6))</f>
        <v/>
      </c>
      <c r="D21" s="13">
        <f>IF($A21="","",SUMIFS('Petty cash book'!$E$3:$E$1002,'Petty cash book'!$C$3:$C$1002,$A21,'Petty cash book'!$H$3:$H$1002,"No",'Petty cash book'!$B$3:$B$1002,$B$4,'Petty cash book'!$A$3:$A$1002,"&gt;="&amp;$B$5,'Petty cash book'!$A$3:$A$1002,"&lt;="&amp;$B$6))</f>
        <v/>
      </c>
    </row>
    <row r="22">
      <c r="A22" s="3" t="inlineStr">
        <is>
          <t>Spent in the period</t>
        </is>
      </c>
      <c r="B22" s="22">
        <f>SUM(B10:B21)</f>
        <v/>
      </c>
      <c r="C22" s="20">
        <f>SUM(C10:C21)</f>
        <v/>
      </c>
      <c r="D22" s="20">
        <f>SUM(D10:D21)</f>
        <v/>
      </c>
    </row>
    <row r="24">
      <c r="A24" s="3" t="inlineStr">
        <is>
          <t>Float</t>
        </is>
      </c>
      <c r="B24" s="23" t="n"/>
      <c r="C24" s="13">
        <f>IFERROR(INDEX(Floats,MATCH($B$4,Branches,0)),0)</f>
        <v/>
      </c>
    </row>
    <row r="25">
      <c r="A25" s="3" t="inlineStr">
        <is>
          <t>Balance at the end of the period</t>
        </is>
      </c>
      <c r="B25" s="23" t="n"/>
      <c r="C25" s="13">
        <f>C24+SUMIFS('Petty cash book'!$E$3:$E$1002,'Petty cash book'!$C$3:$C$1002,'Settings'!$F$8,'Petty cash book'!$B$3:$B$1002,$B$4,'Petty cash book'!$A$3:$A$1002,"&lt;="&amp;$B$6)-SUMIFS('Petty cash book'!$E$3:$E$1002,'Petty cash book'!$C$3:$C$1002,"&lt;&gt;"&amp;'Settings'!$F$8,'Petty cash book'!$B$3:$B$1002,$B$4,'Petty cash book'!$A$3:$A$1002,"&lt;="&amp;$B$6)</f>
        <v/>
      </c>
    </row>
    <row r="26">
      <c r="A26" s="3" t="inlineStr">
        <is>
          <t>Requested, to bring the float back to its amount</t>
        </is>
      </c>
      <c r="B26" s="23" t="n"/>
      <c r="C26" s="24">
        <f>MAX(0,C24-C25)</f>
        <v/>
      </c>
    </row>
    <row r="29">
      <c r="A29" s="10" t="inlineStr">
        <is>
          <t>Requested by: ..............................</t>
        </is>
      </c>
      <c r="C29" s="10" t="inlineStr">
        <is>
          <t>Approved by: ..............................</t>
        </is>
      </c>
    </row>
    <row r="31">
      <c r="A31" s="10" t="inlineStr">
        <is>
          <t>Received by: ..............................</t>
        </is>
      </c>
      <c r="C31" s="10" t="inlineStr">
        <is>
          <t>Date: ..............................</t>
        </is>
      </c>
    </row>
    <row r="33">
      <c r="A33" s="2" t="inlineStr">
        <is>
          <t>Attach the original receipts. Entries without one are reviewed before approval.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25:B25"/>
    <mergeCell ref="A26:B26"/>
    <mergeCell ref="A24:B24"/>
    <mergeCell ref="B4:C4"/>
  </mergeCells>
  <dataValidations count="1">
    <dataValidation sqref="B4" showDropDown="0" showInputMessage="0" showErrorMessage="0" allowBlank="1" errorTitle="Not in the list" error="Pick from the list." type="list">
      <formula1>=Branches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petty-cash-book</dc:title>
  <dcterms:created xmlns:dcterms="http://purl.org/dc/terms/" xmlns:xsi="http://www.w3.org/2001/XMLSchema-instance" xsi:type="dcterms:W3CDTF">2026-10-05T11:09:22Z</dcterms:created>
  <dcterms:modified xmlns:dcterms="http://purl.org/dc/terms/" xmlns:xsi="http://www.w3.org/2001/XMLSchema-instance" xsi:type="dcterms:W3CDTF">2026-10-05T11:09:22Z</dcterms:modified>
</cp:coreProperties>
</file>