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Balances" sheetId="3" state="visible" r:id="rId3"/>
    <sheet xmlns:r="http://schemas.openxmlformats.org/officeDocument/2006/relationships" name="Follow-ups" sheetId="4" state="visible" r:id="rId4"/>
    <sheet xmlns:r="http://schemas.openxmlformats.org/officeDocument/2006/relationships" name="Summary" sheetId="5" state="visible" r:id="rId5"/>
  </sheets>
  <definedNames>
    <definedName name="Branches">'Settings'!$A$11:$A$30</definedName>
    <definedName name="Owners">'Settings'!$B$11:$B$30</definedName>
    <definedName name="Statuses">'Settings'!$C$11:$C$14</definedName>
    <definedName name="Channels">'Settings'!$D$11:$D$30</definedName>
    <definedName name="Outcomes">'Settings'!$E$11:$E$30</definedName>
    <definedName name="Buckets">'Settings'!$F$11:$F$14</definedName>
    <definedName name="Invoices">'Balances'!$E$3:$E$1002</definedName>
    <definedName name="_xlnm._FilterDatabase" localSheetId="2" hidden="1">'Balances'!$A$2:$S$1002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hh:mm"/>
    <numFmt numFmtId="166" formatCode="0.0%"/>
    <numFmt numFmtId="167" formatCode="#,##0.000000"/>
    <numFmt numFmtId="168" formatCode="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4"/>
    </font>
    <font>
      <name val="Arial"/>
      <b val="1"/>
      <color rgb="002C1636"/>
      <sz val="12"/>
    </font>
    <font>
      <name val="Arial"/>
      <b val="1"/>
      <color rgb="005B2A6E"/>
      <sz val="10"/>
    </font>
  </fonts>
  <fills count="7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</fills>
  <borders count="3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</borders>
  <cellStyleXfs count="16">
    <xf numFmtId="0" fontId="0" fillId="0" borderId="0"/>
    <xf numFmtId="0" fontId="1" fillId="2" borderId="1" applyAlignment="1">
      <alignment horizontal="center" vertical="center" wrapText="1" readingOrder="1"/>
    </xf>
    <xf numFmtId="0" fontId="2" fillId="3" borderId="1" applyAlignment="1" applyProtection="1">
      <alignment horizontal="left" vertical="center" readingOrder="1"/>
      <protection locked="0" hidden="0"/>
    </xf>
    <xf numFmtId="4" fontId="2" fillId="3" borderId="1" applyAlignment="1" applyProtection="1">
      <alignment horizontal="center" vertical="center" readingOrder="1"/>
      <protection locked="0" hidden="0"/>
    </xf>
    <xf numFmtId="3" fontId="2" fillId="3" borderId="1" applyAlignment="1" applyProtection="1">
      <alignment horizontal="center" vertical="center" readingOrder="1"/>
      <protection locked="0" hidden="0"/>
    </xf>
    <xf numFmtId="9" fontId="2" fillId="3" borderId="1" applyAlignment="1" applyProtection="1">
      <alignment horizontal="center" vertical="center" readingOrder="1"/>
      <protection locked="0" hidden="0"/>
    </xf>
    <xf numFmtId="164" fontId="2" fillId="3" borderId="1" applyAlignment="1" applyProtection="1">
      <alignment horizontal="center" vertical="center" readingOrder="1"/>
      <protection locked="0" hidden="0"/>
    </xf>
    <xf numFmtId="165" fontId="2" fillId="3" borderId="1" applyAlignment="1" applyProtection="1">
      <alignment horizontal="center" vertical="center" readingOrder="1"/>
      <protection locked="0" hidden="0"/>
    </xf>
    <xf numFmtId="0" fontId="2" fillId="4" borderId="1" applyAlignment="1">
      <alignment horizontal="left" vertical="center" readingOrder="1"/>
    </xf>
    <xf numFmtId="4" fontId="2" fillId="4" borderId="1" applyAlignment="1">
      <alignment horizontal="center" vertical="center" readingOrder="1"/>
    </xf>
    <xf numFmtId="3" fontId="2" fillId="4" borderId="1" applyAlignment="1">
      <alignment horizontal="center" vertical="center" readingOrder="1"/>
    </xf>
    <xf numFmtId="166" fontId="2" fillId="4" borderId="1" applyAlignment="1">
      <alignment horizontal="center" vertical="center" readingOrder="1"/>
    </xf>
    <xf numFmtId="164" fontId="2" fillId="4" borderId="1" applyAlignment="1">
      <alignment horizontal="center" vertical="center" readingOrder="1"/>
    </xf>
    <xf numFmtId="0" fontId="3" fillId="5" borderId="1" applyAlignment="1">
      <alignment horizontal="left" vertical="center" readingOrder="1"/>
    </xf>
    <xf numFmtId="0" fontId="2" fillId="0" borderId="2" applyAlignment="1">
      <alignment horizontal="left" vertical="center" readingOrder="1"/>
    </xf>
    <xf numFmtId="0" fontId="4" fillId="0" borderId="2" applyAlignment="1">
      <alignment horizontal="left" vertical="center" readingOrder="1"/>
    </xf>
  </cellStyleXfs>
  <cellXfs count="24">
    <xf numFmtId="0" fontId="0" fillId="0" borderId="0" pivotButton="0" quotePrefix="0" xfId="0"/>
    <xf numFmtId="0" fontId="5" fillId="0" borderId="2" applyAlignment="1" pivotButton="0" quotePrefix="0" xfId="14">
      <alignment horizontal="left" vertical="center" readingOrder="1"/>
    </xf>
    <xf numFmtId="0" fontId="4" fillId="0" borderId="2" applyAlignment="1" pivotButton="0" quotePrefix="0" xfId="15">
      <alignment horizontal="left" vertical="center" readingOrder="1"/>
    </xf>
    <xf numFmtId="0" fontId="3" fillId="5" borderId="1" applyAlignment="1" pivotButton="0" quotePrefix="0" xfId="13">
      <alignment horizontal="left" vertical="center" readingOrder="1"/>
    </xf>
    <xf numFmtId="0" fontId="2" fillId="3" borderId="1" applyAlignment="1" applyProtection="1" pivotButton="0" quotePrefix="0" xfId="2">
      <alignment horizontal="left" vertical="center" readingOrder="1"/>
      <protection locked="0" hidden="0"/>
    </xf>
    <xf numFmtId="164" fontId="2" fillId="3" borderId="1" applyAlignment="1" applyProtection="1" pivotButton="0" quotePrefix="0" xfId="6">
      <alignment horizontal="center" vertical="center" readingOrder="1"/>
      <protection locked="0" hidden="0"/>
    </xf>
    <xf numFmtId="164" fontId="2" fillId="4" borderId="1" applyAlignment="1" pivotButton="0" quotePrefix="0" xfId="12">
      <alignment horizontal="center" vertical="center" readingOrder="1"/>
    </xf>
    <xf numFmtId="0" fontId="1" fillId="2" borderId="1" applyAlignment="1" pivotButton="0" quotePrefix="0" xfId="1">
      <alignment horizontal="center" vertical="center" wrapText="1" readingOrder="1"/>
    </xf>
    <xf numFmtId="0" fontId="2" fillId="4" borderId="1" applyAlignment="1" pivotButton="0" quotePrefix="0" xfId="8">
      <alignment horizontal="left" vertical="center" readingOrder="1"/>
    </xf>
    <xf numFmtId="0" fontId="2" fillId="0" borderId="2" applyAlignment="1" pivotButton="0" quotePrefix="0" xfId="14">
      <alignment horizontal="left" vertical="top" wrapText="1" readingOrder="1"/>
    </xf>
    <xf numFmtId="0" fontId="8" fillId="0" borderId="2" applyAlignment="1" pivotButton="0" quotePrefix="0" xfId="14">
      <alignment horizontal="left" vertical="center" readingOrder="1"/>
    </xf>
    <xf numFmtId="0" fontId="2" fillId="0" borderId="2" applyAlignment="1" pivotButton="0" quotePrefix="0" xfId="14">
      <alignment horizontal="left" vertical="center" readingOrder="1"/>
    </xf>
    <xf numFmtId="0" fontId="3" fillId="6" borderId="2" applyAlignment="1" pivotButton="0" quotePrefix="0" xfId="14">
      <alignment horizontal="center" vertical="center" readingOrder="1"/>
    </xf>
    <xf numFmtId="4" fontId="2" fillId="3" borderId="1" applyAlignment="1" applyProtection="1" pivotButton="0" quotePrefix="0" xfId="3">
      <alignment horizontal="center" vertical="center" readingOrder="1"/>
      <protection locked="0" hidden="0"/>
    </xf>
    <xf numFmtId="4" fontId="2" fillId="4" borderId="1" applyAlignment="1" pivotButton="0" quotePrefix="0" xfId="9">
      <alignment horizontal="center" vertical="center" readingOrder="1"/>
    </xf>
    <xf numFmtId="3" fontId="2" fillId="4" borderId="1" applyAlignment="1" pivotButton="0" quotePrefix="0" xfId="10">
      <alignment horizontal="center" vertical="center" readingOrder="1"/>
    </xf>
    <xf numFmtId="167" fontId="2" fillId="4" borderId="1" applyAlignment="1" pivotButton="0" quotePrefix="0" xfId="9">
      <alignment horizontal="center" vertical="center" readingOrder="1"/>
    </xf>
    <xf numFmtId="168" fontId="2" fillId="4" borderId="1" applyAlignment="1" pivotButton="0" quotePrefix="0" xfId="12">
      <alignment horizontal="center" vertical="center" readingOrder="1"/>
    </xf>
    <xf numFmtId="0" fontId="6" fillId="0" borderId="2" applyAlignment="1" pivotButton="0" quotePrefix="0" xfId="14">
      <alignment horizontal="left" vertical="center" readingOrder="1"/>
    </xf>
    <xf numFmtId="0" fontId="7" fillId="0" borderId="2" applyAlignment="1" pivotButton="0" quotePrefix="0" xfId="14">
      <alignment horizontal="left" vertical="center" readingOrder="1"/>
    </xf>
    <xf numFmtId="166" fontId="2" fillId="4" borderId="1" applyAlignment="1" pivotButton="0" quotePrefix="0" xfId="11">
      <alignment horizontal="center" vertical="center" readingOrder="1"/>
    </xf>
    <xf numFmtId="3" fontId="3" fillId="4" borderId="1" applyAlignment="1" pivotButton="0" quotePrefix="0" xfId="10">
      <alignment horizontal="center" vertical="center" readingOrder="1"/>
    </xf>
    <xf numFmtId="4" fontId="3" fillId="4" borderId="1" applyAlignment="1" pivotButton="0" quotePrefix="0" xfId="9">
      <alignment horizontal="center" vertical="center" readingOrder="1"/>
    </xf>
    <xf numFmtId="166" fontId="3" fillId="4" borderId="1" applyAlignment="1" pivotButton="0" quotePrefix="0" xfId="11">
      <alignment horizontal="center" vertical="center" readingOrder="1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2">
    <dxf>
      <fill>
        <patternFill patternType="solid">
          <fgColor rgb="00FBD9D9"/>
        </patternFill>
      </fill>
    </dxf>
    <dxf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patient-receivables-tracker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patient-receivables-tracker" TargetMode="External" Id="rId1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F31"/>
  <sheetViews>
    <sheetView showGridLines="0" rightToLeft="0" tabSelected="1" zoomScale="110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6" customWidth="1" min="3" max="3"/>
    <col width="18" customWidth="1" min="4" max="4"/>
    <col width="22" customWidth="1" min="5" max="5"/>
    <col width="14" customWidth="1" min="6" max="6"/>
  </cols>
  <sheetData>
    <row r="1" ht="24" customHeight="1">
      <c r="A1" s="1" t="inlineStr">
        <is>
          <t>Settings</t>
        </is>
      </c>
    </row>
    <row r="2">
      <c r="A2" s="2" t="inlineStr">
        <is>
          <t>Edit the yellow cells. The lists here feed the dropdowns on every sheet.</t>
        </is>
      </c>
    </row>
    <row r="3">
      <c r="A3" s="3" t="inlineStr">
        <is>
          <t>Clinic name</t>
        </is>
      </c>
      <c r="B3" s="4" t="inlineStr">
        <is>
          <t>Al Noor Medical Centre</t>
        </is>
      </c>
    </row>
    <row r="4">
      <c r="A4" s="3" t="inlineStr">
        <is>
          <t>Currency</t>
        </is>
      </c>
      <c r="B4" s="4" t="inlineStr">
        <is>
          <t>SAR</t>
        </is>
      </c>
    </row>
    <row r="5">
      <c r="A5" s="3" t="inlineStr">
        <is>
          <t>Age balances as of (empty = today)</t>
        </is>
      </c>
      <c r="B5" s="5" t="n">
        <v>46295</v>
      </c>
    </row>
    <row r="6">
      <c r="A6" s="3" t="inlineStr">
        <is>
          <t>Date used</t>
        </is>
      </c>
      <c r="B6" s="6">
        <f>IF($B$5="",TODAY(),$B$5)</f>
        <v/>
      </c>
    </row>
    <row r="7">
      <c r="A7" s="2" t="inlineStr">
        <is>
          <t>The sample is set to 30 September 2026 so its story holds. Clear B5 and ages count to today.</t>
        </is>
      </c>
    </row>
    <row r="10" ht="30" customHeight="1">
      <c r="A10" s="7" t="inlineStr">
        <is>
          <t>Branches</t>
        </is>
      </c>
      <c r="B10" s="7" t="inlineStr">
        <is>
          <t>Follow-up owners</t>
        </is>
      </c>
      <c r="C10" s="7" t="inlineStr">
        <is>
          <t>Statuses</t>
        </is>
      </c>
      <c r="D10" s="7" t="inlineStr">
        <is>
          <t>Channels</t>
        </is>
      </c>
      <c r="E10" s="7" t="inlineStr">
        <is>
          <t>Outcomes</t>
        </is>
      </c>
      <c r="F10" s="7" t="inlineStr">
        <is>
          <t>Age buckets (days)</t>
        </is>
      </c>
    </row>
    <row r="11">
      <c r="A11" s="4" t="inlineStr">
        <is>
          <t>Main branch</t>
        </is>
      </c>
      <c r="B11" s="4" t="inlineStr">
        <is>
          <t>Reem Abdullah</t>
        </is>
      </c>
      <c r="C11" s="8" t="inlineStr">
        <is>
          <t>Open</t>
        </is>
      </c>
      <c r="D11" s="4" t="inlineStr">
        <is>
          <t>Call</t>
        </is>
      </c>
      <c r="E11" s="4" t="inlineStr">
        <is>
          <t>No answer</t>
        </is>
      </c>
      <c r="F11" s="8" t="inlineStr">
        <is>
          <t>0–30</t>
        </is>
      </c>
    </row>
    <row r="12">
      <c r="A12" s="4" t="inlineStr">
        <is>
          <t>North branch</t>
        </is>
      </c>
      <c r="B12" s="4" t="inlineStr">
        <is>
          <t>Hala Samir</t>
        </is>
      </c>
      <c r="C12" s="8" t="inlineStr">
        <is>
          <t>Promised</t>
        </is>
      </c>
      <c r="D12" s="4" t="inlineStr">
        <is>
          <t>WhatsApp</t>
        </is>
      </c>
      <c r="E12" s="4" t="inlineStr">
        <is>
          <t>Promised to pay</t>
        </is>
      </c>
      <c r="F12" s="8" t="inlineStr">
        <is>
          <t>31–60</t>
        </is>
      </c>
    </row>
    <row r="13">
      <c r="A13" s="4" t="n"/>
      <c r="B13" s="4" t="inlineStr">
        <is>
          <t>Mona Fahad</t>
        </is>
      </c>
      <c r="C13" s="8" t="inlineStr">
        <is>
          <t>Partial</t>
        </is>
      </c>
      <c r="D13" s="4" t="inlineStr">
        <is>
          <t>Visit</t>
        </is>
      </c>
      <c r="E13" s="4" t="inlineStr">
        <is>
          <t>Paid part</t>
        </is>
      </c>
      <c r="F13" s="8" t="inlineStr">
        <is>
          <t>61–90</t>
        </is>
      </c>
    </row>
    <row r="14">
      <c r="A14" s="4" t="n"/>
      <c r="B14" s="4" t="inlineStr">
        <is>
          <t>Salma Nasser</t>
        </is>
      </c>
      <c r="C14" s="8" t="inlineStr">
        <is>
          <t>Written off</t>
        </is>
      </c>
      <c r="D14" s="4" t="n"/>
      <c r="E14" s="4" t="inlineStr">
        <is>
          <t>Paid in full</t>
        </is>
      </c>
      <c r="F14" s="8" t="inlineStr">
        <is>
          <t>90+</t>
        </is>
      </c>
    </row>
    <row r="15">
      <c r="A15" s="4" t="n"/>
      <c r="B15" s="4" t="inlineStr">
        <is>
          <t>Omar Hassan</t>
        </is>
      </c>
      <c r="C15" s="8" t="n"/>
      <c r="D15" s="4" t="n"/>
      <c r="E15" s="4" t="inlineStr">
        <is>
          <t>Disputes the invoice</t>
        </is>
      </c>
      <c r="F15" s="8" t="n"/>
    </row>
    <row r="16">
      <c r="A16" s="4" t="n"/>
      <c r="B16" s="4" t="inlineStr">
        <is>
          <t>Yasmin Ali</t>
        </is>
      </c>
      <c r="C16" s="8" t="n"/>
      <c r="D16" s="4" t="n"/>
      <c r="E16" s="4" t="inlineStr">
        <is>
          <t>Asked to call later</t>
        </is>
      </c>
      <c r="F16" s="8" t="n"/>
    </row>
    <row r="17">
      <c r="A17" s="4" t="n"/>
      <c r="B17" s="4" t="inlineStr">
        <is>
          <t>Fatima Saad</t>
        </is>
      </c>
      <c r="C17" s="8" t="n"/>
      <c r="D17" s="4" t="n"/>
      <c r="E17" s="4" t="n"/>
      <c r="F17" s="8" t="n"/>
    </row>
    <row r="18">
      <c r="A18" s="4" t="n"/>
      <c r="B18" s="4" t="inlineStr">
        <is>
          <t>Youssef Kamal</t>
        </is>
      </c>
      <c r="C18" s="8" t="n"/>
      <c r="D18" s="4" t="n"/>
      <c r="E18" s="4" t="n"/>
      <c r="F18" s="8" t="n"/>
    </row>
    <row r="19">
      <c r="A19" s="4" t="n"/>
      <c r="B19" s="4" t="inlineStr">
        <is>
          <t>Dina Mahmoud</t>
        </is>
      </c>
      <c r="C19" s="8" t="n"/>
      <c r="D19" s="4" t="n"/>
      <c r="E19" s="4" t="n"/>
      <c r="F19" s="8" t="n"/>
    </row>
    <row r="20">
      <c r="A20" s="4" t="n"/>
      <c r="B20" s="4" t="n"/>
      <c r="C20" s="8" t="n"/>
      <c r="D20" s="4" t="n"/>
      <c r="E20" s="4" t="n"/>
      <c r="F20" s="8" t="n"/>
    </row>
    <row r="21">
      <c r="A21" s="4" t="n"/>
      <c r="B21" s="4" t="n"/>
      <c r="C21" s="8" t="n"/>
      <c r="D21" s="4" t="n"/>
      <c r="E21" s="4" t="n"/>
      <c r="F21" s="8" t="n"/>
    </row>
    <row r="22">
      <c r="A22" s="4" t="n"/>
      <c r="B22" s="4" t="n"/>
      <c r="C22" s="8" t="n"/>
      <c r="D22" s="4" t="n"/>
      <c r="E22" s="4" t="n"/>
      <c r="F22" s="8" t="n"/>
    </row>
    <row r="23">
      <c r="A23" s="4" t="n"/>
      <c r="B23" s="4" t="n"/>
      <c r="C23" s="8" t="n"/>
      <c r="D23" s="4" t="n"/>
      <c r="E23" s="4" t="n"/>
      <c r="F23" s="8" t="n"/>
    </row>
    <row r="24">
      <c r="A24" s="4" t="n"/>
      <c r="B24" s="4" t="n"/>
      <c r="C24" s="8" t="n"/>
      <c r="D24" s="4" t="n"/>
      <c r="E24" s="4" t="n"/>
      <c r="F24" s="8" t="n"/>
    </row>
    <row r="25">
      <c r="A25" s="4" t="n"/>
      <c r="B25" s="4" t="n"/>
      <c r="C25" s="8" t="n"/>
      <c r="D25" s="4" t="n"/>
      <c r="E25" s="4" t="n"/>
      <c r="F25" s="8" t="n"/>
    </row>
    <row r="26">
      <c r="A26" s="4" t="n"/>
      <c r="B26" s="4" t="n"/>
      <c r="C26" s="8" t="n"/>
      <c r="D26" s="4" t="n"/>
      <c r="E26" s="4" t="n"/>
      <c r="F26" s="8" t="n"/>
    </row>
    <row r="27">
      <c r="A27" s="4" t="n"/>
      <c r="B27" s="4" t="n"/>
      <c r="C27" s="8" t="n"/>
      <c r="D27" s="4" t="n"/>
      <c r="E27" s="4" t="n"/>
      <c r="F27" s="8" t="n"/>
    </row>
    <row r="28">
      <c r="A28" s="4" t="n"/>
      <c r="B28" s="4" t="n"/>
      <c r="C28" s="8" t="n"/>
      <c r="D28" s="4" t="n"/>
      <c r="E28" s="4" t="n"/>
      <c r="F28" s="8" t="n"/>
    </row>
    <row r="29">
      <c r="A29" s="4" t="n"/>
      <c r="B29" s="4" t="n"/>
      <c r="C29" s="8" t="n"/>
      <c r="D29" s="4" t="n"/>
      <c r="E29" s="4" t="n"/>
      <c r="F29" s="8" t="n"/>
    </row>
    <row r="30">
      <c r="A30" s="4" t="n"/>
      <c r="B30" s="4" t="n"/>
      <c r="C30" s="8" t="n"/>
      <c r="D30" s="4" t="n"/>
      <c r="E30" s="4" t="n"/>
      <c r="F30" s="8" t="n"/>
    </row>
    <row r="31">
      <c r="A31" s="2" t="inlineStr">
        <is>
          <t>Statuses and age buckets are fixed: the formulas read them by name.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4" showDropDown="0" showInputMessage="0" showErrorMessage="0" allowBlank="1" errorTitle="Not in the list" error="Pick from the list." type="list">
      <formula1>"SAR,EGP,KWD,AED,BHD"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How to use</t>
        </is>
      </c>
    </row>
    <row r="3" ht="30" customHeight="1">
      <c r="A3" s="3" t="n">
        <v>1</v>
      </c>
      <c r="B3" s="9" t="inlineStr">
        <is>
          <t>Start on Settings: branches, who chases balances, channels and outcomes. The "as of" date sets how ages are counted.</t>
        </is>
      </c>
    </row>
    <row r="4" ht="30" customHeight="1">
      <c r="A4" s="3" t="n">
        <v>2</v>
      </c>
      <c r="B4" s="9" t="inlineStr">
        <is>
          <t>On Balances, one row per invoice with money owed: patient, phone, branch, invoice number, date, total and what was paid at the visit, then the next follow-up and its owner.</t>
        </is>
      </c>
    </row>
    <row r="5" ht="30" customHeight="1">
      <c r="A5" s="3" t="n">
        <v>3</v>
      </c>
      <c r="B5" s="9" t="inlineStr">
        <is>
          <t>On Follow-ups, log every call, message or visit with its outcome. Money collected here comes off the balance on its own.</t>
        </is>
      </c>
    </row>
    <row r="6" ht="30" customHeight="1">
      <c r="A6" s="3" t="n">
        <v>4</v>
      </c>
      <c r="B6" s="9" t="inlineStr">
        <is>
          <t>Summary shows balances by age and branch, what was collected this month, the 20 largest balances and the overdue follow-ups.</t>
        </is>
      </c>
    </row>
    <row r="7" ht="30" customHeight="1">
      <c r="A7" s="3" t="n">
        <v>5</v>
      </c>
      <c r="B7" s="9" t="inlineStr">
        <is>
          <t>Grey cells are formulas, protected without a password. To lift it: Review → Unprotect sheet.</t>
        </is>
      </c>
    </row>
    <row r="9">
      <c r="B9" s="10" t="inlineStr">
        <is>
          <t>Clearing the sample data</t>
        </is>
      </c>
    </row>
    <row r="10" ht="30" customHeight="1">
      <c r="B10" s="9" t="inlineStr">
        <is>
          <t>Select these ranges and press Delete. Do not delete the rows themselves: the formulas in the grey columns stay and work with your numbers.</t>
        </is>
      </c>
    </row>
    <row r="11">
      <c r="B11" s="11" t="inlineStr">
        <is>
          <t>Balances: A3:H87</t>
        </is>
      </c>
    </row>
    <row r="12">
      <c r="B12" s="11" t="inlineStr">
        <is>
          <t>Balances: M3:O87</t>
        </is>
      </c>
    </row>
    <row r="13">
      <c r="B13" s="11" t="inlineStr">
        <is>
          <t>Follow-ups: A3:B104</t>
        </is>
      </c>
    </row>
    <row r="14">
      <c r="B14" s="11" t="inlineStr">
        <is>
          <t>Follow-ups: D3:J104</t>
        </is>
      </c>
    </row>
    <row r="15">
      <c r="B15" s="11" t="inlineStr">
        <is>
          <t>Settings: B5</t>
        </is>
      </c>
    </row>
    <row r="17">
      <c r="B17" s="10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7"/>
  </mergeCells>
  <hyperlinks>
    <hyperlink xmlns:r="http://schemas.openxmlformats.org/officeDocument/2006/relationships" ref="B17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S1002"/>
  <sheetViews>
    <sheetView showGridLines="0" rightToLeft="0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0" customWidth="1" min="2" max="2"/>
    <col width="13" customWidth="1" min="3" max="3"/>
    <col width="15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0" customWidth="1" min="11" max="11"/>
    <col width="10" customWidth="1" min="12" max="12"/>
    <col width="13" customWidth="1" min="13" max="13"/>
    <col width="16" customWidth="1" min="14" max="14"/>
    <col width="13" customWidth="1" min="15" max="15"/>
    <col width="11" customWidth="1" min="16" max="16"/>
    <col width="10" customWidth="1" min="17" max="17"/>
    <col width="12" customWidth="1" min="18" max="18"/>
    <col width="9" customWidth="1" min="19" max="19"/>
  </cols>
  <sheetData>
    <row r="1" ht="22" customHeight="1">
      <c r="A1" s="12" t="inlineStr">
        <is>
          <t>Sample data: delete it and start. How to clear it is on the How to use sheet.</t>
        </is>
      </c>
    </row>
    <row r="2" ht="32" customHeight="1">
      <c r="A2" s="7" t="inlineStr">
        <is>
          <t>Patient code</t>
        </is>
      </c>
      <c r="B2" s="7" t="inlineStr">
        <is>
          <t>Name</t>
        </is>
      </c>
      <c r="C2" s="7" t="inlineStr">
        <is>
          <t>Phone</t>
        </is>
      </c>
      <c r="D2" s="7" t="inlineStr">
        <is>
          <t>Branch</t>
        </is>
      </c>
      <c r="E2" s="7" t="inlineStr">
        <is>
          <t>Invoice no.</t>
        </is>
      </c>
      <c r="F2" s="7" t="inlineStr">
        <is>
          <t>Invoice date</t>
        </is>
      </c>
      <c r="G2" s="7" t="inlineStr">
        <is>
          <t>Invoice total</t>
        </is>
      </c>
      <c r="H2" s="7" t="inlineStr">
        <is>
          <t>Paid at the visit</t>
        </is>
      </c>
      <c r="I2" s="7" t="inlineStr">
        <is>
          <t>Collected since the visit</t>
        </is>
      </c>
      <c r="J2" s="7" t="inlineStr">
        <is>
          <t>Balance</t>
        </is>
      </c>
      <c r="K2" s="7" t="inlineStr">
        <is>
          <t>Days outstanding</t>
        </is>
      </c>
      <c r="L2" s="7" t="inlineStr">
        <is>
          <t>Bucket</t>
        </is>
      </c>
      <c r="M2" s="7" t="inlineStr">
        <is>
          <t>Next follow-up</t>
        </is>
      </c>
      <c r="N2" s="7" t="inlineStr">
        <is>
          <t>Owner</t>
        </is>
      </c>
      <c r="O2" s="7" t="inlineStr">
        <is>
          <t>Status</t>
        </is>
      </c>
      <c r="P2" s="7" t="inlineStr">
        <is>
          <t>Follow-up overdue</t>
        </is>
      </c>
      <c r="Q2" s="7" t="inlineStr">
        <is>
          <t>Follow-ups</t>
        </is>
      </c>
      <c r="R2" s="7" t="inlineStr">
        <is>
          <t>Sort key</t>
        </is>
      </c>
      <c r="S2" s="7" t="inlineStr">
        <is>
          <t>Overdue no.</t>
        </is>
      </c>
    </row>
    <row r="3">
      <c r="A3" s="4" t="inlineStr">
        <is>
          <t>P-4811</t>
        </is>
      </c>
      <c r="B3" s="4" t="inlineStr">
        <is>
          <t>Turki Al Mutairi</t>
        </is>
      </c>
      <c r="C3" s="4" t="inlineStr">
        <is>
          <t>0566067246</t>
        </is>
      </c>
      <c r="D3" s="4" t="inlineStr">
        <is>
          <t>North branch</t>
        </is>
      </c>
      <c r="E3" s="4" t="inlineStr">
        <is>
          <t>INV-26525</t>
        </is>
      </c>
      <c r="F3" s="5" t="n">
        <v>46126</v>
      </c>
      <c r="G3" s="13" t="n">
        <v>2400</v>
      </c>
      <c r="H3" s="13" t="n">
        <v>480</v>
      </c>
      <c r="I3" s="14">
        <f>IF($E3="","",SUMIFS('Follow-ups'!$H$3:$H$1002,'Follow-ups'!$B$3:$B$1002,$E3))</f>
        <v/>
      </c>
      <c r="J3" s="14">
        <f>IF($F3="","",$G3-$H3-$I3)</f>
        <v/>
      </c>
      <c r="K3" s="15">
        <f>IF($F3="","",'Settings'!$B$6-$F3)</f>
        <v/>
      </c>
      <c r="L3" s="8">
        <f>IF($F3="","",IF($J3&lt;=0,"Settled",IF($O3="Written off","Written off",IF($K3&lt;=30,"0–30",IF($K3&lt;=60,"31–60",IF($K3&lt;=90,"61–90","90+"))))))</f>
        <v/>
      </c>
      <c r="M3" s="5" t="n">
        <v>46308</v>
      </c>
      <c r="N3" s="4" t="inlineStr">
        <is>
          <t>Fatima Saad</t>
        </is>
      </c>
      <c r="O3" s="4" t="inlineStr">
        <is>
          <t>Open</t>
        </is>
      </c>
      <c r="P3" s="8">
        <f>IF(OR($F3="",$M3=""),"",IF(AND($M3&lt;'Settings'!$B$6,$J3&gt;0,$O3&lt;&gt;"Written off"),"Overdue",""))</f>
        <v/>
      </c>
      <c r="Q3" s="15">
        <f>IF($E3="","",COUNTIFS('Follow-ups'!$B$3:$B$1002,$E3))</f>
        <v/>
      </c>
      <c r="R3" s="16">
        <f>IF(OR($F3="",$O3="Written off"),0,IF($J3&gt;0,$J3+ROW()/1000000,0))</f>
        <v/>
      </c>
      <c r="S3" s="15">
        <f>IF($P3="Overdue",COUNTIFS($P$3:$P3,"Overdue"),"")</f>
        <v/>
      </c>
    </row>
    <row r="4">
      <c r="A4" s="4" t="inlineStr">
        <is>
          <t>P-4876</t>
        </is>
      </c>
      <c r="B4" s="4" t="inlineStr">
        <is>
          <t>Sultan Al Qarni</t>
        </is>
      </c>
      <c r="C4" s="4" t="inlineStr">
        <is>
          <t>0549328877</t>
        </is>
      </c>
      <c r="D4" s="4" t="inlineStr">
        <is>
          <t>North branch</t>
        </is>
      </c>
      <c r="E4" s="4" t="inlineStr">
        <is>
          <t>INV-26546</t>
        </is>
      </c>
      <c r="F4" s="5" t="n">
        <v>46129</v>
      </c>
      <c r="G4" s="13" t="n">
        <v>1800</v>
      </c>
      <c r="H4" s="13" t="n">
        <v>540</v>
      </c>
      <c r="I4" s="14">
        <f>IF($E4="","",SUMIFS('Follow-ups'!$H$3:$H$1002,'Follow-ups'!$B$3:$B$1002,$E4))</f>
        <v/>
      </c>
      <c r="J4" s="14">
        <f>IF($F4="","",$G4-$H4-$I4)</f>
        <v/>
      </c>
      <c r="K4" s="15">
        <f>IF($F4="","",'Settings'!$B$6-$F4)</f>
        <v/>
      </c>
      <c r="L4" s="8">
        <f>IF($F4="","",IF($J4&lt;=0,"Settled",IF($O4="Written off","Written off",IF($K4&lt;=30,"0–30",IF($K4&lt;=60,"31–60",IF($K4&lt;=90,"61–90","90+"))))))</f>
        <v/>
      </c>
      <c r="M4" s="5" t="n">
        <v>46293</v>
      </c>
      <c r="N4" s="4" t="inlineStr">
        <is>
          <t>Reem Abdullah</t>
        </is>
      </c>
      <c r="O4" s="4" t="inlineStr">
        <is>
          <t>Promised</t>
        </is>
      </c>
      <c r="P4" s="8">
        <f>IF(OR($F4="",$M4=""),"",IF(AND($M4&lt;'Settings'!$B$6,$J4&gt;0,$O4&lt;&gt;"Written off"),"Overdue",""))</f>
        <v/>
      </c>
      <c r="Q4" s="15">
        <f>IF($E4="","",COUNTIFS('Follow-ups'!$B$3:$B$1002,$E4))</f>
        <v/>
      </c>
      <c r="R4" s="16">
        <f>IF(OR($F4="",$O4="Written off"),0,IF($J4&gt;0,$J4+ROW()/1000000,0))</f>
        <v/>
      </c>
      <c r="S4" s="15">
        <f>IF($P4="Overdue",COUNTIFS($P$3:$P4,"Overdue"),"")</f>
        <v/>
      </c>
    </row>
    <row r="5">
      <c r="A5" s="4" t="inlineStr">
        <is>
          <t>P-3552</t>
        </is>
      </c>
      <c r="B5" s="4" t="inlineStr">
        <is>
          <t>Majed Al Shehri</t>
        </is>
      </c>
      <c r="C5" s="4" t="inlineStr">
        <is>
          <t>0598839892</t>
        </is>
      </c>
      <c r="D5" s="4" t="inlineStr">
        <is>
          <t>North branch</t>
        </is>
      </c>
      <c r="E5" s="4" t="inlineStr">
        <is>
          <t>INV-26565</t>
        </is>
      </c>
      <c r="F5" s="5" t="n">
        <v>46129</v>
      </c>
      <c r="G5" s="13" t="n">
        <v>1500</v>
      </c>
      <c r="H5" s="13" t="n">
        <v>300</v>
      </c>
      <c r="I5" s="14">
        <f>IF($E5="","",SUMIFS('Follow-ups'!$H$3:$H$1002,'Follow-ups'!$B$3:$B$1002,$E5))</f>
        <v/>
      </c>
      <c r="J5" s="14">
        <f>IF($F5="","",$G5-$H5-$I5)</f>
        <v/>
      </c>
      <c r="K5" s="15">
        <f>IF($F5="","",'Settings'!$B$6-$F5)</f>
        <v/>
      </c>
      <c r="L5" s="8">
        <f>IF($F5="","",IF($J5&lt;=0,"Settled",IF($O5="Written off","Written off",IF($K5&lt;=30,"0–30",IF($K5&lt;=60,"31–60",IF($K5&lt;=90,"61–90","90+"))))))</f>
        <v/>
      </c>
      <c r="M5" s="5" t="n">
        <v>46312</v>
      </c>
      <c r="N5" s="4" t="inlineStr">
        <is>
          <t>Fatima Saad</t>
        </is>
      </c>
      <c r="O5" s="4" t="inlineStr">
        <is>
          <t>Open</t>
        </is>
      </c>
      <c r="P5" s="8">
        <f>IF(OR($F5="",$M5=""),"",IF(AND($M5&lt;'Settings'!$B$6,$J5&gt;0,$O5&lt;&gt;"Written off"),"Overdue",""))</f>
        <v/>
      </c>
      <c r="Q5" s="15">
        <f>IF($E5="","",COUNTIFS('Follow-ups'!$B$3:$B$1002,$E5))</f>
        <v/>
      </c>
      <c r="R5" s="16">
        <f>IF(OR($F5="",$O5="Written off"),0,IF($J5&gt;0,$J5+ROW()/1000000,0))</f>
        <v/>
      </c>
      <c r="S5" s="15">
        <f>IF($P5="Overdue",COUNTIFS($P$3:$P5,"Overdue"),"")</f>
        <v/>
      </c>
    </row>
    <row r="6">
      <c r="A6" s="4" t="inlineStr">
        <is>
          <t>P-3665</t>
        </is>
      </c>
      <c r="B6" s="4" t="inlineStr">
        <is>
          <t>Noura Al Harbi</t>
        </is>
      </c>
      <c r="C6" s="4" t="inlineStr">
        <is>
          <t>0528521234</t>
        </is>
      </c>
      <c r="D6" s="4" t="inlineStr">
        <is>
          <t>North branch</t>
        </is>
      </c>
      <c r="E6" s="4" t="inlineStr">
        <is>
          <t>INV-26559</t>
        </is>
      </c>
      <c r="F6" s="5" t="n">
        <v>46140</v>
      </c>
      <c r="G6" s="13" t="n">
        <v>1500</v>
      </c>
      <c r="H6" s="13" t="n">
        <v>750</v>
      </c>
      <c r="I6" s="14">
        <f>IF($E6="","",SUMIFS('Follow-ups'!$H$3:$H$1002,'Follow-ups'!$B$3:$B$1002,$E6))</f>
        <v/>
      </c>
      <c r="J6" s="14">
        <f>IF($F6="","",$G6-$H6-$I6)</f>
        <v/>
      </c>
      <c r="K6" s="15">
        <f>IF($F6="","",'Settings'!$B$6-$F6)</f>
        <v/>
      </c>
      <c r="L6" s="8">
        <f>IF($F6="","",IF($J6&lt;=0,"Settled",IF($O6="Written off","Written off",IF($K6&lt;=30,"0–30",IF($K6&lt;=60,"31–60",IF($K6&lt;=90,"61–90","90+"))))))</f>
        <v/>
      </c>
      <c r="M6" s="5" t="n">
        <v>46301</v>
      </c>
      <c r="N6" s="4" t="inlineStr">
        <is>
          <t>Hala Samir</t>
        </is>
      </c>
      <c r="O6" s="4" t="inlineStr">
        <is>
          <t>Partial</t>
        </is>
      </c>
      <c r="P6" s="8">
        <f>IF(OR($F6="",$M6=""),"",IF(AND($M6&lt;'Settings'!$B$6,$J6&gt;0,$O6&lt;&gt;"Written off"),"Overdue",""))</f>
        <v/>
      </c>
      <c r="Q6" s="15">
        <f>IF($E6="","",COUNTIFS('Follow-ups'!$B$3:$B$1002,$E6))</f>
        <v/>
      </c>
      <c r="R6" s="16">
        <f>IF(OR($F6="",$O6="Written off"),0,IF($J6&gt;0,$J6+ROW()/1000000,0))</f>
        <v/>
      </c>
      <c r="S6" s="15">
        <f>IF($P6="Overdue",COUNTIFS($P$3:$P6,"Overdue"),"")</f>
        <v/>
      </c>
    </row>
    <row r="7">
      <c r="A7" s="4" t="inlineStr">
        <is>
          <t>P-4049</t>
        </is>
      </c>
      <c r="B7" s="4" t="inlineStr">
        <is>
          <t>Lama Al Qarni</t>
        </is>
      </c>
      <c r="C7" s="4" t="inlineStr">
        <is>
          <t>0524268372</t>
        </is>
      </c>
      <c r="D7" s="4" t="inlineStr">
        <is>
          <t>North branch</t>
        </is>
      </c>
      <c r="E7" s="4" t="inlineStr">
        <is>
          <t>INV-26572</t>
        </is>
      </c>
      <c r="F7" s="5" t="n">
        <v>46151</v>
      </c>
      <c r="G7" s="13" t="n">
        <v>1200</v>
      </c>
      <c r="H7" s="13" t="n"/>
      <c r="I7" s="14">
        <f>IF($E7="","",SUMIFS('Follow-ups'!$H$3:$H$1002,'Follow-ups'!$B$3:$B$1002,$E7))</f>
        <v/>
      </c>
      <c r="J7" s="14">
        <f>IF($F7="","",$G7-$H7-$I7)</f>
        <v/>
      </c>
      <c r="K7" s="15">
        <f>IF($F7="","",'Settings'!$B$6-$F7)</f>
        <v/>
      </c>
      <c r="L7" s="8">
        <f>IF($F7="","",IF($J7&lt;=0,"Settled",IF($O7="Written off","Written off",IF($K7&lt;=30,"0–30",IF($K7&lt;=60,"31–60",IF($K7&lt;=90,"61–90","90+"))))))</f>
        <v/>
      </c>
      <c r="M7" s="5" t="n">
        <v>46309</v>
      </c>
      <c r="N7" s="4" t="inlineStr">
        <is>
          <t>Fatima Saad</t>
        </is>
      </c>
      <c r="O7" s="4" t="inlineStr">
        <is>
          <t>Open</t>
        </is>
      </c>
      <c r="P7" s="8">
        <f>IF(OR($F7="",$M7=""),"",IF(AND($M7&lt;'Settings'!$B$6,$J7&gt;0,$O7&lt;&gt;"Written off"),"Overdue",""))</f>
        <v/>
      </c>
      <c r="Q7" s="15">
        <f>IF($E7="","",COUNTIFS('Follow-ups'!$B$3:$B$1002,$E7))</f>
        <v/>
      </c>
      <c r="R7" s="16">
        <f>IF(OR($F7="",$O7="Written off"),0,IF($J7&gt;0,$J7+ROW()/1000000,0))</f>
        <v/>
      </c>
      <c r="S7" s="15">
        <f>IF($P7="Overdue",COUNTIFS($P$3:$P7,"Overdue"),"")</f>
        <v/>
      </c>
    </row>
    <row r="8">
      <c r="A8" s="4" t="inlineStr">
        <is>
          <t>P-4577</t>
        </is>
      </c>
      <c r="B8" s="4" t="inlineStr">
        <is>
          <t>Amal Al Dossari</t>
        </is>
      </c>
      <c r="C8" s="4" t="inlineStr">
        <is>
          <t>0512512980</t>
        </is>
      </c>
      <c r="D8" s="4" t="inlineStr">
        <is>
          <t>North branch</t>
        </is>
      </c>
      <c r="E8" s="4" t="inlineStr">
        <is>
          <t>INV-26584</t>
        </is>
      </c>
      <c r="F8" s="5" t="n">
        <v>46157</v>
      </c>
      <c r="G8" s="13" t="n">
        <v>6000</v>
      </c>
      <c r="H8" s="13" t="n">
        <v>1200</v>
      </c>
      <c r="I8" s="14">
        <f>IF($E8="","",SUMIFS('Follow-ups'!$H$3:$H$1002,'Follow-ups'!$B$3:$B$1002,$E8))</f>
        <v/>
      </c>
      <c r="J8" s="14">
        <f>IF($F8="","",$G8-$H8-$I8)</f>
        <v/>
      </c>
      <c r="K8" s="15">
        <f>IF($F8="","",'Settings'!$B$6-$F8)</f>
        <v/>
      </c>
      <c r="L8" s="8">
        <f>IF($F8="","",IF($J8&lt;=0,"Settled",IF($O8="Written off","Written off",IF($K8&lt;=30,"0–30",IF($K8&lt;=60,"31–60",IF($K8&lt;=90,"61–90","90+"))))))</f>
        <v/>
      </c>
      <c r="M8" s="5" t="n">
        <v>46315</v>
      </c>
      <c r="N8" s="4" t="inlineStr">
        <is>
          <t>Hala Samir</t>
        </is>
      </c>
      <c r="O8" s="4" t="inlineStr">
        <is>
          <t>Open</t>
        </is>
      </c>
      <c r="P8" s="8">
        <f>IF(OR($F8="",$M8=""),"",IF(AND($M8&lt;'Settings'!$B$6,$J8&gt;0,$O8&lt;&gt;"Written off"),"Overdue",""))</f>
        <v/>
      </c>
      <c r="Q8" s="15">
        <f>IF($E8="","",COUNTIFS('Follow-ups'!$B$3:$B$1002,$E8))</f>
        <v/>
      </c>
      <c r="R8" s="16">
        <f>IF(OR($F8="",$O8="Written off"),0,IF($J8&gt;0,$J8+ROW()/1000000,0))</f>
        <v/>
      </c>
      <c r="S8" s="15">
        <f>IF($P8="Overdue",COUNTIFS($P$3:$P8,"Overdue"),"")</f>
        <v/>
      </c>
    </row>
    <row r="9">
      <c r="A9" s="4" t="inlineStr">
        <is>
          <t>P-4615</t>
        </is>
      </c>
      <c r="B9" s="4" t="inlineStr">
        <is>
          <t>Amal Al Anazi</t>
        </is>
      </c>
      <c r="C9" s="4" t="inlineStr">
        <is>
          <t>0579849651</t>
        </is>
      </c>
      <c r="D9" s="4" t="inlineStr">
        <is>
          <t>North branch</t>
        </is>
      </c>
      <c r="E9" s="4" t="inlineStr">
        <is>
          <t>INV-26523</t>
        </is>
      </c>
      <c r="F9" s="5" t="n">
        <v>46174</v>
      </c>
      <c r="G9" s="13" t="n">
        <v>1200</v>
      </c>
      <c r="H9" s="13" t="n"/>
      <c r="I9" s="14">
        <f>IF($E9="","",SUMIFS('Follow-ups'!$H$3:$H$1002,'Follow-ups'!$B$3:$B$1002,$E9))</f>
        <v/>
      </c>
      <c r="J9" s="14">
        <f>IF($F9="","",$G9-$H9-$I9)</f>
        <v/>
      </c>
      <c r="K9" s="15">
        <f>IF($F9="","",'Settings'!$B$6-$F9)</f>
        <v/>
      </c>
      <c r="L9" s="8">
        <f>IF($F9="","",IF($J9&lt;=0,"Settled",IF($O9="Written off","Written off",IF($K9&lt;=30,"0–30",IF($K9&lt;=60,"31–60",IF($K9&lt;=90,"61–90","90+"))))))</f>
        <v/>
      </c>
      <c r="M9" s="5" t="n">
        <v>46301</v>
      </c>
      <c r="N9" s="4" t="inlineStr">
        <is>
          <t>Reem Abdullah</t>
        </is>
      </c>
      <c r="O9" s="4" t="inlineStr">
        <is>
          <t>Promised</t>
        </is>
      </c>
      <c r="P9" s="8">
        <f>IF(OR($F9="",$M9=""),"",IF(AND($M9&lt;'Settings'!$B$6,$J9&gt;0,$O9&lt;&gt;"Written off"),"Overdue",""))</f>
        <v/>
      </c>
      <c r="Q9" s="15">
        <f>IF($E9="","",COUNTIFS('Follow-ups'!$B$3:$B$1002,$E9))</f>
        <v/>
      </c>
      <c r="R9" s="16">
        <f>IF(OR($F9="",$O9="Written off"),0,IF($J9&gt;0,$J9+ROW()/1000000,0))</f>
        <v/>
      </c>
      <c r="S9" s="15">
        <f>IF($P9="Overdue",COUNTIFS($P$3:$P9,"Overdue"),"")</f>
        <v/>
      </c>
    </row>
    <row r="10">
      <c r="A10" s="4" t="inlineStr">
        <is>
          <t>P-3449</t>
        </is>
      </c>
      <c r="B10" s="4" t="inlineStr">
        <is>
          <t>Noura Al Ghamdi</t>
        </is>
      </c>
      <c r="C10" s="4" t="inlineStr">
        <is>
          <t>0590449233</t>
        </is>
      </c>
      <c r="D10" s="4" t="inlineStr">
        <is>
          <t>North branch</t>
        </is>
      </c>
      <c r="E10" s="4" t="inlineStr">
        <is>
          <t>INV-26515</t>
        </is>
      </c>
      <c r="F10" s="5" t="n">
        <v>46175</v>
      </c>
      <c r="G10" s="13" t="n">
        <v>4500</v>
      </c>
      <c r="H10" s="13" t="n"/>
      <c r="I10" s="14">
        <f>IF($E10="","",SUMIFS('Follow-ups'!$H$3:$H$1002,'Follow-ups'!$B$3:$B$1002,$E10))</f>
        <v/>
      </c>
      <c r="J10" s="14">
        <f>IF($F10="","",$G10-$H10-$I10)</f>
        <v/>
      </c>
      <c r="K10" s="15">
        <f>IF($F10="","",'Settings'!$B$6-$F10)</f>
        <v/>
      </c>
      <c r="L10" s="8">
        <f>IF($F10="","",IF($J10&lt;=0,"Settled",IF($O10="Written off","Written off",IF($K10&lt;=30,"0–30",IF($K10&lt;=60,"31–60",IF($K10&lt;=90,"61–90","90+"))))))</f>
        <v/>
      </c>
      <c r="M10" s="5" t="n">
        <v>46293</v>
      </c>
      <c r="N10" s="4" t="inlineStr">
        <is>
          <t>Reem Abdullah</t>
        </is>
      </c>
      <c r="O10" s="4" t="inlineStr">
        <is>
          <t>Open</t>
        </is>
      </c>
      <c r="P10" s="8">
        <f>IF(OR($F10="",$M10=""),"",IF(AND($M10&lt;'Settings'!$B$6,$J10&gt;0,$O10&lt;&gt;"Written off"),"Overdue",""))</f>
        <v/>
      </c>
      <c r="Q10" s="15">
        <f>IF($E10="","",COUNTIFS('Follow-ups'!$B$3:$B$1002,$E10))</f>
        <v/>
      </c>
      <c r="R10" s="16">
        <f>IF(OR($F10="",$O10="Written off"),0,IF($J10&gt;0,$J10+ROW()/1000000,0))</f>
        <v/>
      </c>
      <c r="S10" s="15">
        <f>IF($P10="Overdue",COUNTIFS($P$3:$P10,"Overdue"),"")</f>
        <v/>
      </c>
    </row>
    <row r="11">
      <c r="A11" s="4" t="inlineStr">
        <is>
          <t>P-3095</t>
        </is>
      </c>
      <c r="B11" s="4" t="inlineStr">
        <is>
          <t>Lama Al Ghamdi</t>
        </is>
      </c>
      <c r="C11" s="4" t="inlineStr">
        <is>
          <t>0576360262</t>
        </is>
      </c>
      <c r="D11" s="4" t="inlineStr">
        <is>
          <t>North branch</t>
        </is>
      </c>
      <c r="E11" s="4" t="inlineStr">
        <is>
          <t>INV-26579</t>
        </is>
      </c>
      <c r="F11" s="5" t="n">
        <v>46175</v>
      </c>
      <c r="G11" s="13" t="n">
        <v>1200</v>
      </c>
      <c r="H11" s="13" t="n">
        <v>600</v>
      </c>
      <c r="I11" s="14">
        <f>IF($E11="","",SUMIFS('Follow-ups'!$H$3:$H$1002,'Follow-ups'!$B$3:$B$1002,$E11))</f>
        <v/>
      </c>
      <c r="J11" s="14">
        <f>IF($F11="","",$G11-$H11-$I11)</f>
        <v/>
      </c>
      <c r="K11" s="15">
        <f>IF($F11="","",'Settings'!$B$6-$F11)</f>
        <v/>
      </c>
      <c r="L11" s="8">
        <f>IF($F11="","",IF($J11&lt;=0,"Settled",IF($O11="Written off","Written off",IF($K11&lt;=30,"0–30",IF($K11&lt;=60,"31–60",IF($K11&lt;=90,"61–90","90+"))))))</f>
        <v/>
      </c>
      <c r="M11" s="5" t="n">
        <v>46313</v>
      </c>
      <c r="N11" s="4" t="inlineStr">
        <is>
          <t>Salma Nasser</t>
        </is>
      </c>
      <c r="O11" s="4" t="inlineStr">
        <is>
          <t>Open</t>
        </is>
      </c>
      <c r="P11" s="8">
        <f>IF(OR($F11="",$M11=""),"",IF(AND($M11&lt;'Settings'!$B$6,$J11&gt;0,$O11&lt;&gt;"Written off"),"Overdue",""))</f>
        <v/>
      </c>
      <c r="Q11" s="15">
        <f>IF($E11="","",COUNTIFS('Follow-ups'!$B$3:$B$1002,$E11))</f>
        <v/>
      </c>
      <c r="R11" s="16">
        <f>IF(OR($F11="",$O11="Written off"),0,IF($J11&gt;0,$J11+ROW()/1000000,0))</f>
        <v/>
      </c>
      <c r="S11" s="15">
        <f>IF($P11="Overdue",COUNTIFS($P$3:$P11,"Overdue"),"")</f>
        <v/>
      </c>
    </row>
    <row r="12">
      <c r="A12" s="4" t="inlineStr">
        <is>
          <t>P-3338</t>
        </is>
      </c>
      <c r="B12" s="4" t="inlineStr">
        <is>
          <t>Khalid Al Ghamdi</t>
        </is>
      </c>
      <c r="C12" s="4" t="inlineStr">
        <is>
          <t>0555214582</t>
        </is>
      </c>
      <c r="D12" s="4" t="inlineStr">
        <is>
          <t>North branch</t>
        </is>
      </c>
      <c r="E12" s="4" t="inlineStr">
        <is>
          <t>INV-26588</t>
        </is>
      </c>
      <c r="F12" s="5" t="n">
        <v>46182</v>
      </c>
      <c r="G12" s="13" t="n">
        <v>800</v>
      </c>
      <c r="H12" s="13" t="n"/>
      <c r="I12" s="14">
        <f>IF($E12="","",SUMIFS('Follow-ups'!$H$3:$H$1002,'Follow-ups'!$B$3:$B$1002,$E12))</f>
        <v/>
      </c>
      <c r="J12" s="14">
        <f>IF($F12="","",$G12-$H12-$I12)</f>
        <v/>
      </c>
      <c r="K12" s="15">
        <f>IF($F12="","",'Settings'!$B$6-$F12)</f>
        <v/>
      </c>
      <c r="L12" s="8">
        <f>IF($F12="","",IF($J12&lt;=0,"Settled",IF($O12="Written off","Written off",IF($K12&lt;=30,"0–30",IF($K12&lt;=60,"31–60",IF($K12&lt;=90,"61–90","90+"))))))</f>
        <v/>
      </c>
      <c r="M12" s="5" t="n">
        <v>46294</v>
      </c>
      <c r="N12" s="4" t="inlineStr">
        <is>
          <t>Hala Samir</t>
        </is>
      </c>
      <c r="O12" s="4" t="inlineStr">
        <is>
          <t>Open</t>
        </is>
      </c>
      <c r="P12" s="8">
        <f>IF(OR($F12="",$M12=""),"",IF(AND($M12&lt;'Settings'!$B$6,$J12&gt;0,$O12&lt;&gt;"Written off"),"Overdue",""))</f>
        <v/>
      </c>
      <c r="Q12" s="15">
        <f>IF($E12="","",COUNTIFS('Follow-ups'!$B$3:$B$1002,$E12))</f>
        <v/>
      </c>
      <c r="R12" s="16">
        <f>IF(OR($F12="",$O12="Written off"),0,IF($J12&gt;0,$J12+ROW()/1000000,0))</f>
        <v/>
      </c>
      <c r="S12" s="15">
        <f>IF($P12="Overdue",COUNTIFS($P$3:$P12,"Overdue"),"")</f>
        <v/>
      </c>
    </row>
    <row r="13">
      <c r="A13" s="4" t="inlineStr">
        <is>
          <t>P-4689</t>
        </is>
      </c>
      <c r="B13" s="4" t="inlineStr">
        <is>
          <t>Sultan Al Sahli</t>
        </is>
      </c>
      <c r="C13" s="4" t="inlineStr">
        <is>
          <t>0532008733</t>
        </is>
      </c>
      <c r="D13" s="4" t="inlineStr">
        <is>
          <t>North branch</t>
        </is>
      </c>
      <c r="E13" s="4" t="inlineStr">
        <is>
          <t>INV-26541</t>
        </is>
      </c>
      <c r="F13" s="5" t="n">
        <v>46185</v>
      </c>
      <c r="G13" s="13" t="n">
        <v>1500</v>
      </c>
      <c r="H13" s="13" t="n">
        <v>450</v>
      </c>
      <c r="I13" s="14">
        <f>IF($E13="","",SUMIFS('Follow-ups'!$H$3:$H$1002,'Follow-ups'!$B$3:$B$1002,$E13))</f>
        <v/>
      </c>
      <c r="J13" s="14">
        <f>IF($F13="","",$G13-$H13-$I13)</f>
        <v/>
      </c>
      <c r="K13" s="15">
        <f>IF($F13="","",'Settings'!$B$6-$F13)</f>
        <v/>
      </c>
      <c r="L13" s="8">
        <f>IF($F13="","",IF($J13&lt;=0,"Settled",IF($O13="Written off","Written off",IF($K13&lt;=30,"0–30",IF($K13&lt;=60,"31–60",IF($K13&lt;=90,"61–90","90+"))))))</f>
        <v/>
      </c>
      <c r="M13" s="5" t="n">
        <v>46305</v>
      </c>
      <c r="N13" s="4" t="inlineStr">
        <is>
          <t>Salma Nasser</t>
        </is>
      </c>
      <c r="O13" s="4" t="inlineStr">
        <is>
          <t>Partial</t>
        </is>
      </c>
      <c r="P13" s="8">
        <f>IF(OR($F13="",$M13=""),"",IF(AND($M13&lt;'Settings'!$B$6,$J13&gt;0,$O13&lt;&gt;"Written off"),"Overdue",""))</f>
        <v/>
      </c>
      <c r="Q13" s="15">
        <f>IF($E13="","",COUNTIFS('Follow-ups'!$B$3:$B$1002,$E13))</f>
        <v/>
      </c>
      <c r="R13" s="16">
        <f>IF(OR($F13="",$O13="Written off"),0,IF($J13&gt;0,$J13+ROW()/1000000,0))</f>
        <v/>
      </c>
      <c r="S13" s="15">
        <f>IF($P13="Overdue",COUNTIFS($P$3:$P13,"Overdue"),"")</f>
        <v/>
      </c>
    </row>
    <row r="14">
      <c r="A14" s="4" t="inlineStr">
        <is>
          <t>P-3373</t>
        </is>
      </c>
      <c r="B14" s="4" t="inlineStr">
        <is>
          <t>Nasser Al Harbi</t>
        </is>
      </c>
      <c r="C14" s="4" t="inlineStr">
        <is>
          <t>0515093163</t>
        </is>
      </c>
      <c r="D14" s="4" t="inlineStr">
        <is>
          <t>North branch</t>
        </is>
      </c>
      <c r="E14" s="4" t="inlineStr">
        <is>
          <t>INV-26537</t>
        </is>
      </c>
      <c r="F14" s="5" t="n">
        <v>46191</v>
      </c>
      <c r="G14" s="13" t="n">
        <v>350</v>
      </c>
      <c r="H14" s="13" t="n">
        <v>100</v>
      </c>
      <c r="I14" s="14">
        <f>IF($E14="","",SUMIFS('Follow-ups'!$H$3:$H$1002,'Follow-ups'!$B$3:$B$1002,$E14))</f>
        <v/>
      </c>
      <c r="J14" s="14">
        <f>IF($F14="","",$G14-$H14-$I14)</f>
        <v/>
      </c>
      <c r="K14" s="15">
        <f>IF($F14="","",'Settings'!$B$6-$F14)</f>
        <v/>
      </c>
      <c r="L14" s="8">
        <f>IF($F14="","",IF($J14&lt;=0,"Settled",IF($O14="Written off","Written off",IF($K14&lt;=30,"0–30",IF($K14&lt;=60,"31–60",IF($K14&lt;=90,"61–90","90+"))))))</f>
        <v/>
      </c>
      <c r="M14" s="5" t="n">
        <v>46289</v>
      </c>
      <c r="N14" s="4" t="inlineStr">
        <is>
          <t>Reem Abdullah</t>
        </is>
      </c>
      <c r="O14" s="4" t="inlineStr">
        <is>
          <t>Partial</t>
        </is>
      </c>
      <c r="P14" s="8">
        <f>IF(OR($F14="",$M14=""),"",IF(AND($M14&lt;'Settings'!$B$6,$J14&gt;0,$O14&lt;&gt;"Written off"),"Overdue",""))</f>
        <v/>
      </c>
      <c r="Q14" s="15">
        <f>IF($E14="","",COUNTIFS('Follow-ups'!$B$3:$B$1002,$E14))</f>
        <v/>
      </c>
      <c r="R14" s="16">
        <f>IF(OR($F14="",$O14="Written off"),0,IF($J14&gt;0,$J14+ROW()/1000000,0))</f>
        <v/>
      </c>
      <c r="S14" s="15">
        <f>IF($P14="Overdue",COUNTIFS($P$3:$P14,"Overdue"),"")</f>
        <v/>
      </c>
    </row>
    <row r="15">
      <c r="A15" s="4" t="inlineStr">
        <is>
          <t>P-4003</t>
        </is>
      </c>
      <c r="B15" s="4" t="inlineStr">
        <is>
          <t>Noura Al Mutairi</t>
        </is>
      </c>
      <c r="C15" s="4" t="inlineStr">
        <is>
          <t>0530722482</t>
        </is>
      </c>
      <c r="D15" s="4" t="inlineStr">
        <is>
          <t>Main branch</t>
        </is>
      </c>
      <c r="E15" s="4" t="inlineStr">
        <is>
          <t>INV-26484</t>
        </is>
      </c>
      <c r="F15" s="5" t="n">
        <v>46207</v>
      </c>
      <c r="G15" s="13" t="n">
        <v>6000</v>
      </c>
      <c r="H15" s="13" t="n">
        <v>3000</v>
      </c>
      <c r="I15" s="14">
        <f>IF($E15="","",SUMIFS('Follow-ups'!$H$3:$H$1002,'Follow-ups'!$B$3:$B$1002,$E15))</f>
        <v/>
      </c>
      <c r="J15" s="14">
        <f>IF($F15="","",$G15-$H15-$I15)</f>
        <v/>
      </c>
      <c r="K15" s="15">
        <f>IF($F15="","",'Settings'!$B$6-$F15)</f>
        <v/>
      </c>
      <c r="L15" s="8">
        <f>IF($F15="","",IF($J15&lt;=0,"Settled",IF($O15="Written off","Written off",IF($K15&lt;=30,"0–30",IF($K15&lt;=60,"31–60",IF($K15&lt;=90,"61–90","90+"))))))</f>
        <v/>
      </c>
      <c r="M15" s="5" t="n">
        <v>46294</v>
      </c>
      <c r="N15" s="4" t="inlineStr">
        <is>
          <t>Reem Abdullah</t>
        </is>
      </c>
      <c r="O15" s="4" t="inlineStr">
        <is>
          <t>Promised</t>
        </is>
      </c>
      <c r="P15" s="8">
        <f>IF(OR($F15="",$M15=""),"",IF(AND($M15&lt;'Settings'!$B$6,$J15&gt;0,$O15&lt;&gt;"Written off"),"Overdue",""))</f>
        <v/>
      </c>
      <c r="Q15" s="15">
        <f>IF($E15="","",COUNTIFS('Follow-ups'!$B$3:$B$1002,$E15))</f>
        <v/>
      </c>
      <c r="R15" s="16">
        <f>IF(OR($F15="",$O15="Written off"),0,IF($J15&gt;0,$J15+ROW()/1000000,0))</f>
        <v/>
      </c>
      <c r="S15" s="15">
        <f>IF($P15="Overdue",COUNTIFS($P$3:$P15,"Overdue"),"")</f>
        <v/>
      </c>
    </row>
    <row r="16">
      <c r="A16" s="4" t="inlineStr">
        <is>
          <t>P-4975</t>
        </is>
      </c>
      <c r="B16" s="4" t="inlineStr">
        <is>
          <t>Haifa Al Ghamdi</t>
        </is>
      </c>
      <c r="C16" s="4" t="inlineStr">
        <is>
          <t>0516459612</t>
        </is>
      </c>
      <c r="D16" s="4" t="inlineStr">
        <is>
          <t>Main branch</t>
        </is>
      </c>
      <c r="E16" s="4" t="inlineStr">
        <is>
          <t>INV-26493</t>
        </is>
      </c>
      <c r="F16" s="5" t="n">
        <v>46208</v>
      </c>
      <c r="G16" s="13" t="n">
        <v>1800</v>
      </c>
      <c r="H16" s="13" t="n">
        <v>360</v>
      </c>
      <c r="I16" s="14">
        <f>IF($E16="","",SUMIFS('Follow-ups'!$H$3:$H$1002,'Follow-ups'!$B$3:$B$1002,$E16))</f>
        <v/>
      </c>
      <c r="J16" s="14">
        <f>IF($F16="","",$G16-$H16-$I16)</f>
        <v/>
      </c>
      <c r="K16" s="15">
        <f>IF($F16="","",'Settings'!$B$6-$F16)</f>
        <v/>
      </c>
      <c r="L16" s="8">
        <f>IF($F16="","",IF($J16&lt;=0,"Settled",IF($O16="Written off","Written off",IF($K16&lt;=30,"0–30",IF($K16&lt;=60,"31–60",IF($K16&lt;=90,"61–90","90+"))))))</f>
        <v/>
      </c>
      <c r="M16" s="5" t="n">
        <v>46297</v>
      </c>
      <c r="N16" s="4" t="inlineStr">
        <is>
          <t>Hala Samir</t>
        </is>
      </c>
      <c r="O16" s="4" t="inlineStr">
        <is>
          <t>Open</t>
        </is>
      </c>
      <c r="P16" s="8">
        <f>IF(OR($F16="",$M16=""),"",IF(AND($M16&lt;'Settings'!$B$6,$J16&gt;0,$O16&lt;&gt;"Written off"),"Overdue",""))</f>
        <v/>
      </c>
      <c r="Q16" s="15">
        <f>IF($E16="","",COUNTIFS('Follow-ups'!$B$3:$B$1002,$E16))</f>
        <v/>
      </c>
      <c r="R16" s="16">
        <f>IF(OR($F16="",$O16="Written off"),0,IF($J16&gt;0,$J16+ROW()/1000000,0))</f>
        <v/>
      </c>
      <c r="S16" s="15">
        <f>IF($P16="Overdue",COUNTIFS($P$3:$P16,"Overdue"),"")</f>
        <v/>
      </c>
    </row>
    <row r="17">
      <c r="A17" s="4" t="inlineStr">
        <is>
          <t>P-4225</t>
        </is>
      </c>
      <c r="B17" s="4" t="inlineStr">
        <is>
          <t>Nasser Al Harbi</t>
        </is>
      </c>
      <c r="C17" s="4" t="inlineStr">
        <is>
          <t>0519492872</t>
        </is>
      </c>
      <c r="D17" s="4" t="inlineStr">
        <is>
          <t>Main branch</t>
        </is>
      </c>
      <c r="E17" s="4" t="inlineStr">
        <is>
          <t>INV-26426</t>
        </is>
      </c>
      <c r="F17" s="5" t="n">
        <v>46211</v>
      </c>
      <c r="G17" s="13" t="n">
        <v>1800</v>
      </c>
      <c r="H17" s="13" t="n">
        <v>540</v>
      </c>
      <c r="I17" s="14">
        <f>IF($E17="","",SUMIFS('Follow-ups'!$H$3:$H$1002,'Follow-ups'!$B$3:$B$1002,$E17))</f>
        <v/>
      </c>
      <c r="J17" s="14">
        <f>IF($F17="","",$G17-$H17-$I17)</f>
        <v/>
      </c>
      <c r="K17" s="15">
        <f>IF($F17="","",'Settings'!$B$6-$F17)</f>
        <v/>
      </c>
      <c r="L17" s="8">
        <f>IF($F17="","",IF($J17&lt;=0,"Settled",IF($O17="Written off","Written off",IF($K17&lt;=30,"0–30",IF($K17&lt;=60,"31–60",IF($K17&lt;=90,"61–90","90+"))))))</f>
        <v/>
      </c>
      <c r="M17" s="5" t="n">
        <v>46294</v>
      </c>
      <c r="N17" s="4" t="inlineStr">
        <is>
          <t>Salma Nasser</t>
        </is>
      </c>
      <c r="O17" s="4" t="inlineStr">
        <is>
          <t>Open</t>
        </is>
      </c>
      <c r="P17" s="8">
        <f>IF(OR($F17="",$M17=""),"",IF(AND($M17&lt;'Settings'!$B$6,$J17&gt;0,$O17&lt;&gt;"Written off"),"Overdue",""))</f>
        <v/>
      </c>
      <c r="Q17" s="15">
        <f>IF($E17="","",COUNTIFS('Follow-ups'!$B$3:$B$1002,$E17))</f>
        <v/>
      </c>
      <c r="R17" s="16">
        <f>IF(OR($F17="",$O17="Written off"),0,IF($J17&gt;0,$J17+ROW()/1000000,0))</f>
        <v/>
      </c>
      <c r="S17" s="15">
        <f>IF($P17="Overdue",COUNTIFS($P$3:$P17,"Overdue"),"")</f>
        <v/>
      </c>
    </row>
    <row r="18">
      <c r="A18" s="4" t="inlineStr">
        <is>
          <t>P-4970</t>
        </is>
      </c>
      <c r="B18" s="4" t="inlineStr">
        <is>
          <t>Rashed Al Sahli</t>
        </is>
      </c>
      <c r="C18" s="4" t="inlineStr">
        <is>
          <t>0583657058</t>
        </is>
      </c>
      <c r="D18" s="4" t="inlineStr">
        <is>
          <t>North branch</t>
        </is>
      </c>
      <c r="E18" s="4" t="inlineStr">
        <is>
          <t>INV-26464</t>
        </is>
      </c>
      <c r="F18" s="5" t="n">
        <v>46213</v>
      </c>
      <c r="G18" s="13" t="n">
        <v>3200</v>
      </c>
      <c r="H18" s="13" t="n">
        <v>960</v>
      </c>
      <c r="I18" s="14">
        <f>IF($E18="","",SUMIFS('Follow-ups'!$H$3:$H$1002,'Follow-ups'!$B$3:$B$1002,$E18))</f>
        <v/>
      </c>
      <c r="J18" s="14">
        <f>IF($F18="","",$G18-$H18-$I18)</f>
        <v/>
      </c>
      <c r="K18" s="15">
        <f>IF($F18="","",'Settings'!$B$6-$F18)</f>
        <v/>
      </c>
      <c r="L18" s="8">
        <f>IF($F18="","",IF($J18&lt;=0,"Settled",IF($O18="Written off","Written off",IF($K18&lt;=30,"0–30",IF($K18&lt;=60,"31–60",IF($K18&lt;=90,"61–90","90+"))))))</f>
        <v/>
      </c>
      <c r="M18" s="5" t="n">
        <v>46299</v>
      </c>
      <c r="N18" s="4" t="inlineStr">
        <is>
          <t>Fatima Saad</t>
        </is>
      </c>
      <c r="O18" s="4" t="inlineStr">
        <is>
          <t>Promised</t>
        </is>
      </c>
      <c r="P18" s="8">
        <f>IF(OR($F18="",$M18=""),"",IF(AND($M18&lt;'Settings'!$B$6,$J18&gt;0,$O18&lt;&gt;"Written off"),"Overdue",""))</f>
        <v/>
      </c>
      <c r="Q18" s="15">
        <f>IF($E18="","",COUNTIFS('Follow-ups'!$B$3:$B$1002,$E18))</f>
        <v/>
      </c>
      <c r="R18" s="16">
        <f>IF(OR($F18="",$O18="Written off"),0,IF($J18&gt;0,$J18+ROW()/1000000,0))</f>
        <v/>
      </c>
      <c r="S18" s="15">
        <f>IF($P18="Overdue",COUNTIFS($P$3:$P18,"Overdue"),"")</f>
        <v/>
      </c>
    </row>
    <row r="19">
      <c r="A19" s="4" t="inlineStr">
        <is>
          <t>P-4019</t>
        </is>
      </c>
      <c r="B19" s="4" t="inlineStr">
        <is>
          <t>Khalid Al Dossari</t>
        </is>
      </c>
      <c r="C19" s="4" t="inlineStr">
        <is>
          <t>0576467682</t>
        </is>
      </c>
      <c r="D19" s="4" t="inlineStr">
        <is>
          <t>North branch</t>
        </is>
      </c>
      <c r="E19" s="4" t="inlineStr">
        <is>
          <t>INV-26442</t>
        </is>
      </c>
      <c r="F19" s="5" t="n">
        <v>46219</v>
      </c>
      <c r="G19" s="13" t="n">
        <v>1200</v>
      </c>
      <c r="H19" s="13" t="n">
        <v>600</v>
      </c>
      <c r="I19" s="14">
        <f>IF($E19="","",SUMIFS('Follow-ups'!$H$3:$H$1002,'Follow-ups'!$B$3:$B$1002,$E19))</f>
        <v/>
      </c>
      <c r="J19" s="14">
        <f>IF($F19="","",$G19-$H19-$I19)</f>
        <v/>
      </c>
      <c r="K19" s="15">
        <f>IF($F19="","",'Settings'!$B$6-$F19)</f>
        <v/>
      </c>
      <c r="L19" s="8">
        <f>IF($F19="","",IF($J19&lt;=0,"Settled",IF($O19="Written off","Written off",IF($K19&lt;=30,"0–30",IF($K19&lt;=60,"31–60",IF($K19&lt;=90,"61–90","90+"))))))</f>
        <v/>
      </c>
      <c r="M19" s="5" t="n">
        <v>46298</v>
      </c>
      <c r="N19" s="4" t="inlineStr">
        <is>
          <t>Reem Abdullah</t>
        </is>
      </c>
      <c r="O19" s="4" t="inlineStr">
        <is>
          <t>Partial</t>
        </is>
      </c>
      <c r="P19" s="8">
        <f>IF(OR($F19="",$M19=""),"",IF(AND($M19&lt;'Settings'!$B$6,$J19&gt;0,$O19&lt;&gt;"Written off"),"Overdue",""))</f>
        <v/>
      </c>
      <c r="Q19" s="15">
        <f>IF($E19="","",COUNTIFS('Follow-ups'!$B$3:$B$1002,$E19))</f>
        <v/>
      </c>
      <c r="R19" s="16">
        <f>IF(OR($F19="",$O19="Written off"),0,IF($J19&gt;0,$J19+ROW()/1000000,0))</f>
        <v/>
      </c>
      <c r="S19" s="15">
        <f>IF($P19="Overdue",COUNTIFS($P$3:$P19,"Overdue"),"")</f>
        <v/>
      </c>
    </row>
    <row r="20">
      <c r="A20" s="4" t="inlineStr">
        <is>
          <t>P-4616</t>
        </is>
      </c>
      <c r="B20" s="4" t="inlineStr">
        <is>
          <t>Munira Al Harbi</t>
        </is>
      </c>
      <c r="C20" s="4" t="inlineStr">
        <is>
          <t>0541201838</t>
        </is>
      </c>
      <c r="D20" s="4" t="inlineStr">
        <is>
          <t>North branch</t>
        </is>
      </c>
      <c r="E20" s="4" t="inlineStr">
        <is>
          <t>INV-26476</t>
        </is>
      </c>
      <c r="F20" s="5" t="n">
        <v>46219</v>
      </c>
      <c r="G20" s="13" t="n">
        <v>4500</v>
      </c>
      <c r="H20" s="13" t="n">
        <v>2250</v>
      </c>
      <c r="I20" s="14">
        <f>IF($E20="","",SUMIFS('Follow-ups'!$H$3:$H$1002,'Follow-ups'!$B$3:$B$1002,$E20))</f>
        <v/>
      </c>
      <c r="J20" s="14">
        <f>IF($F20="","",$G20-$H20-$I20)</f>
        <v/>
      </c>
      <c r="K20" s="15">
        <f>IF($F20="","",'Settings'!$B$6-$F20)</f>
        <v/>
      </c>
      <c r="L20" s="8">
        <f>IF($F20="","",IF($J20&lt;=0,"Settled",IF($O20="Written off","Written off",IF($K20&lt;=30,"0–30",IF($K20&lt;=60,"31–60",IF($K20&lt;=90,"61–90","90+"))))))</f>
        <v/>
      </c>
      <c r="M20" s="5" t="n">
        <v>46296</v>
      </c>
      <c r="N20" s="4" t="inlineStr">
        <is>
          <t>Fatima Saad</t>
        </is>
      </c>
      <c r="O20" s="4" t="inlineStr">
        <is>
          <t>Promised</t>
        </is>
      </c>
      <c r="P20" s="8">
        <f>IF(OR($F20="",$M20=""),"",IF(AND($M20&lt;'Settings'!$B$6,$J20&gt;0,$O20&lt;&gt;"Written off"),"Overdue",""))</f>
        <v/>
      </c>
      <c r="Q20" s="15">
        <f>IF($E20="","",COUNTIFS('Follow-ups'!$B$3:$B$1002,$E20))</f>
        <v/>
      </c>
      <c r="R20" s="16">
        <f>IF(OR($F20="",$O20="Written off"),0,IF($J20&gt;0,$J20+ROW()/1000000,0))</f>
        <v/>
      </c>
      <c r="S20" s="15">
        <f>IF($P20="Overdue",COUNTIFS($P$3:$P20,"Overdue"),"")</f>
        <v/>
      </c>
    </row>
    <row r="21">
      <c r="A21" s="4" t="inlineStr">
        <is>
          <t>P-4539</t>
        </is>
      </c>
      <c r="B21" s="4" t="inlineStr">
        <is>
          <t>Mohammed Al Dossari</t>
        </is>
      </c>
      <c r="C21" s="4" t="inlineStr">
        <is>
          <t>0545546361</t>
        </is>
      </c>
      <c r="D21" s="4" t="inlineStr">
        <is>
          <t>Main branch</t>
        </is>
      </c>
      <c r="E21" s="4" t="inlineStr">
        <is>
          <t>INV-26434</t>
        </is>
      </c>
      <c r="F21" s="5" t="n">
        <v>46222</v>
      </c>
      <c r="G21" s="13" t="n">
        <v>1500</v>
      </c>
      <c r="H21" s="13" t="n"/>
      <c r="I21" s="14">
        <f>IF($E21="","",SUMIFS('Follow-ups'!$H$3:$H$1002,'Follow-ups'!$B$3:$B$1002,$E21))</f>
        <v/>
      </c>
      <c r="J21" s="14">
        <f>IF($F21="","",$G21-$H21-$I21)</f>
        <v/>
      </c>
      <c r="K21" s="15">
        <f>IF($F21="","",'Settings'!$B$6-$F21)</f>
        <v/>
      </c>
      <c r="L21" s="8">
        <f>IF($F21="","",IF($J21&lt;=0,"Settled",IF($O21="Written off","Written off",IF($K21&lt;=30,"0–30",IF($K21&lt;=60,"31–60",IF($K21&lt;=90,"61–90","90+"))))))</f>
        <v/>
      </c>
      <c r="M21" s="5" t="n">
        <v>46291</v>
      </c>
      <c r="N21" s="4" t="inlineStr">
        <is>
          <t>Salma Nasser</t>
        </is>
      </c>
      <c r="O21" s="4" t="inlineStr">
        <is>
          <t>Open</t>
        </is>
      </c>
      <c r="P21" s="8">
        <f>IF(OR($F21="",$M21=""),"",IF(AND($M21&lt;'Settings'!$B$6,$J21&gt;0,$O21&lt;&gt;"Written off"),"Overdue",""))</f>
        <v/>
      </c>
      <c r="Q21" s="15">
        <f>IF($E21="","",COUNTIFS('Follow-ups'!$B$3:$B$1002,$E21))</f>
        <v/>
      </c>
      <c r="R21" s="16">
        <f>IF(OR($F21="",$O21="Written off"),0,IF($J21&gt;0,$J21+ROW()/1000000,0))</f>
        <v/>
      </c>
      <c r="S21" s="15">
        <f>IF($P21="Overdue",COUNTIFS($P$3:$P21,"Overdue"),"")</f>
        <v/>
      </c>
    </row>
    <row r="22">
      <c r="A22" s="4" t="inlineStr">
        <is>
          <t>P-4900</t>
        </is>
      </c>
      <c r="B22" s="4" t="inlineStr">
        <is>
          <t>Bandar Al Shehri</t>
        </is>
      </c>
      <c r="C22" s="4" t="inlineStr">
        <is>
          <t>0536681104</t>
        </is>
      </c>
      <c r="D22" s="4" t="inlineStr">
        <is>
          <t>Main branch</t>
        </is>
      </c>
      <c r="E22" s="4" t="inlineStr">
        <is>
          <t>INV-26431</t>
        </is>
      </c>
      <c r="F22" s="5" t="n">
        <v>46224</v>
      </c>
      <c r="G22" s="13" t="n">
        <v>1800</v>
      </c>
      <c r="H22" s="13" t="n">
        <v>360</v>
      </c>
      <c r="I22" s="14">
        <f>IF($E22="","",SUMIFS('Follow-ups'!$H$3:$H$1002,'Follow-ups'!$B$3:$B$1002,$E22))</f>
        <v/>
      </c>
      <c r="J22" s="14">
        <f>IF($F22="","",$G22-$H22-$I22)</f>
        <v/>
      </c>
      <c r="K22" s="15">
        <f>IF($F22="","",'Settings'!$B$6-$F22)</f>
        <v/>
      </c>
      <c r="L22" s="8">
        <f>IF($F22="","",IF($J22&lt;=0,"Settled",IF($O22="Written off","Written off",IF($K22&lt;=30,"0–30",IF($K22&lt;=60,"31–60",IF($K22&lt;=90,"61–90","90+"))))))</f>
        <v/>
      </c>
      <c r="M22" s="5" t="n">
        <v>46304</v>
      </c>
      <c r="N22" s="4" t="inlineStr">
        <is>
          <t>Salma Nasser</t>
        </is>
      </c>
      <c r="O22" s="4" t="inlineStr">
        <is>
          <t>Promised</t>
        </is>
      </c>
      <c r="P22" s="8">
        <f>IF(OR($F22="",$M22=""),"",IF(AND($M22&lt;'Settings'!$B$6,$J22&gt;0,$O22&lt;&gt;"Written off"),"Overdue",""))</f>
        <v/>
      </c>
      <c r="Q22" s="15">
        <f>IF($E22="","",COUNTIFS('Follow-ups'!$B$3:$B$1002,$E22))</f>
        <v/>
      </c>
      <c r="R22" s="16">
        <f>IF(OR($F22="",$O22="Written off"),0,IF($J22&gt;0,$J22+ROW()/1000000,0))</f>
        <v/>
      </c>
      <c r="S22" s="15">
        <f>IF($P22="Overdue",COUNTIFS($P$3:$P22,"Overdue"),"")</f>
        <v/>
      </c>
    </row>
    <row r="23">
      <c r="A23" s="4" t="inlineStr">
        <is>
          <t>P-4735</t>
        </is>
      </c>
      <c r="B23" s="4" t="inlineStr">
        <is>
          <t>Ghada Al Dossari</t>
        </is>
      </c>
      <c r="C23" s="4" t="inlineStr">
        <is>
          <t>0530550053</t>
        </is>
      </c>
      <c r="D23" s="4" t="inlineStr">
        <is>
          <t>Main branch</t>
        </is>
      </c>
      <c r="E23" s="4" t="inlineStr">
        <is>
          <t>INV-26498</t>
        </is>
      </c>
      <c r="F23" s="5" t="n">
        <v>46227</v>
      </c>
      <c r="G23" s="13" t="n">
        <v>800</v>
      </c>
      <c r="H23" s="13" t="n"/>
      <c r="I23" s="14">
        <f>IF($E23="","",SUMIFS('Follow-ups'!$H$3:$H$1002,'Follow-ups'!$B$3:$B$1002,$E23))</f>
        <v/>
      </c>
      <c r="J23" s="14">
        <f>IF($F23="","",$G23-$H23-$I23)</f>
        <v/>
      </c>
      <c r="K23" s="15">
        <f>IF($F23="","",'Settings'!$B$6-$F23)</f>
        <v/>
      </c>
      <c r="L23" s="8">
        <f>IF($F23="","",IF($J23&lt;=0,"Settled",IF($O23="Written off","Written off",IF($K23&lt;=30,"0–30",IF($K23&lt;=60,"31–60",IF($K23&lt;=90,"61–90","90+"))))))</f>
        <v/>
      </c>
      <c r="M23" s="5" t="n">
        <v>46314</v>
      </c>
      <c r="N23" s="4" t="inlineStr">
        <is>
          <t>Reem Abdullah</t>
        </is>
      </c>
      <c r="O23" s="4" t="inlineStr">
        <is>
          <t>Open</t>
        </is>
      </c>
      <c r="P23" s="8">
        <f>IF(OR($F23="",$M23=""),"",IF(AND($M23&lt;'Settings'!$B$6,$J23&gt;0,$O23&lt;&gt;"Written off"),"Overdue",""))</f>
        <v/>
      </c>
      <c r="Q23" s="15">
        <f>IF($E23="","",COUNTIFS('Follow-ups'!$B$3:$B$1002,$E23))</f>
        <v/>
      </c>
      <c r="R23" s="16">
        <f>IF(OR($F23="",$O23="Written off"),0,IF($J23&gt;0,$J23+ROW()/1000000,0))</f>
        <v/>
      </c>
      <c r="S23" s="15">
        <f>IF($P23="Overdue",COUNTIFS($P$3:$P23,"Overdue"),"")</f>
        <v/>
      </c>
    </row>
    <row r="24">
      <c r="A24" s="4" t="inlineStr">
        <is>
          <t>P-4341</t>
        </is>
      </c>
      <c r="B24" s="4" t="inlineStr">
        <is>
          <t>Sara Al Anazi</t>
        </is>
      </c>
      <c r="C24" s="4" t="inlineStr">
        <is>
          <t>0578581394</t>
        </is>
      </c>
      <c r="D24" s="4" t="inlineStr">
        <is>
          <t>Main branch</t>
        </is>
      </c>
      <c r="E24" s="4" t="inlineStr">
        <is>
          <t>INV-26455</t>
        </is>
      </c>
      <c r="F24" s="5" t="n">
        <v>46229</v>
      </c>
      <c r="G24" s="13" t="n">
        <v>2400</v>
      </c>
      <c r="H24" s="13" t="n"/>
      <c r="I24" s="14">
        <f>IF($E24="","",SUMIFS('Follow-ups'!$H$3:$H$1002,'Follow-ups'!$B$3:$B$1002,$E24))</f>
        <v/>
      </c>
      <c r="J24" s="14">
        <f>IF($F24="","",$G24-$H24-$I24)</f>
        <v/>
      </c>
      <c r="K24" s="15">
        <f>IF($F24="","",'Settings'!$B$6-$F24)</f>
        <v/>
      </c>
      <c r="L24" s="8">
        <f>IF($F24="","",IF($J24&lt;=0,"Settled",IF($O24="Written off","Written off",IF($K24&lt;=30,"0–30",IF($K24&lt;=60,"31–60",IF($K24&lt;=90,"61–90","90+"))))))</f>
        <v/>
      </c>
      <c r="M24" s="5" t="n">
        <v>46312</v>
      </c>
      <c r="N24" s="4" t="inlineStr">
        <is>
          <t>Hala Samir</t>
        </is>
      </c>
      <c r="O24" s="4" t="inlineStr">
        <is>
          <t>Open</t>
        </is>
      </c>
      <c r="P24" s="8">
        <f>IF(OR($F24="",$M24=""),"",IF(AND($M24&lt;'Settings'!$B$6,$J24&gt;0,$O24&lt;&gt;"Written off"),"Overdue",""))</f>
        <v/>
      </c>
      <c r="Q24" s="15">
        <f>IF($E24="","",COUNTIFS('Follow-ups'!$B$3:$B$1002,$E24))</f>
        <v/>
      </c>
      <c r="R24" s="16">
        <f>IF(OR($F24="",$O24="Written off"),0,IF($J24&gt;0,$J24+ROW()/1000000,0))</f>
        <v/>
      </c>
      <c r="S24" s="15">
        <f>IF($P24="Overdue",COUNTIFS($P$3:$P24,"Overdue"),"")</f>
        <v/>
      </c>
    </row>
    <row r="25">
      <c r="A25" s="4" t="inlineStr">
        <is>
          <t>P-3395</t>
        </is>
      </c>
      <c r="B25" s="4" t="inlineStr">
        <is>
          <t>Lama Al Otaibi</t>
        </is>
      </c>
      <c r="C25" s="4" t="inlineStr">
        <is>
          <t>0528928933</t>
        </is>
      </c>
      <c r="D25" s="4" t="inlineStr">
        <is>
          <t>North branch</t>
        </is>
      </c>
      <c r="E25" s="4" t="inlineStr">
        <is>
          <t>INV-26450</t>
        </is>
      </c>
      <c r="F25" s="5" t="n">
        <v>46230</v>
      </c>
      <c r="G25" s="13" t="n">
        <v>1800</v>
      </c>
      <c r="H25" s="13" t="n">
        <v>900</v>
      </c>
      <c r="I25" s="14">
        <f>IF($E25="","",SUMIFS('Follow-ups'!$H$3:$H$1002,'Follow-ups'!$B$3:$B$1002,$E25))</f>
        <v/>
      </c>
      <c r="J25" s="14">
        <f>IF($F25="","",$G25-$H25-$I25)</f>
        <v/>
      </c>
      <c r="K25" s="15">
        <f>IF($F25="","",'Settings'!$B$6-$F25)</f>
        <v/>
      </c>
      <c r="L25" s="8">
        <f>IF($F25="","",IF($J25&lt;=0,"Settled",IF($O25="Written off","Written off",IF($K25&lt;=30,"0–30",IF($K25&lt;=60,"31–60",IF($K25&lt;=90,"61–90","90+"))))))</f>
        <v/>
      </c>
      <c r="M25" s="5" t="n">
        <v>46298</v>
      </c>
      <c r="N25" s="4" t="inlineStr">
        <is>
          <t>Reem Abdullah</t>
        </is>
      </c>
      <c r="O25" s="4" t="inlineStr">
        <is>
          <t>Open</t>
        </is>
      </c>
      <c r="P25" s="8">
        <f>IF(OR($F25="",$M25=""),"",IF(AND($M25&lt;'Settings'!$B$6,$J25&gt;0,$O25&lt;&gt;"Written off"),"Overdue",""))</f>
        <v/>
      </c>
      <c r="Q25" s="15">
        <f>IF($E25="","",COUNTIFS('Follow-ups'!$B$3:$B$1002,$E25))</f>
        <v/>
      </c>
      <c r="R25" s="16">
        <f>IF(OR($F25="",$O25="Written off"),0,IF($J25&gt;0,$J25+ROW()/1000000,0))</f>
        <v/>
      </c>
      <c r="S25" s="15">
        <f>IF($P25="Overdue",COUNTIFS($P$3:$P25,"Overdue"),"")</f>
        <v/>
      </c>
    </row>
    <row r="26">
      <c r="A26" s="4" t="inlineStr">
        <is>
          <t>P-4558</t>
        </is>
      </c>
      <c r="B26" s="4" t="inlineStr">
        <is>
          <t>Majed Al Shehri</t>
        </is>
      </c>
      <c r="C26" s="4" t="inlineStr">
        <is>
          <t>0526635433</t>
        </is>
      </c>
      <c r="D26" s="4" t="inlineStr">
        <is>
          <t>Main branch</t>
        </is>
      </c>
      <c r="E26" s="4" t="inlineStr">
        <is>
          <t>INV-26505</t>
        </is>
      </c>
      <c r="F26" s="5" t="n">
        <v>46232</v>
      </c>
      <c r="G26" s="13" t="n">
        <v>4500</v>
      </c>
      <c r="H26" s="13" t="n"/>
      <c r="I26" s="14">
        <f>IF($E26="","",SUMIFS('Follow-ups'!$H$3:$H$1002,'Follow-ups'!$B$3:$B$1002,$E26))</f>
        <v/>
      </c>
      <c r="J26" s="14">
        <f>IF($F26="","",$G26-$H26-$I26)</f>
        <v/>
      </c>
      <c r="K26" s="15">
        <f>IF($F26="","",'Settings'!$B$6-$F26)</f>
        <v/>
      </c>
      <c r="L26" s="8">
        <f>IF($F26="","",IF($J26&lt;=0,"Settled",IF($O26="Written off","Written off",IF($K26&lt;=30,"0–30",IF($K26&lt;=60,"31–60",IF($K26&lt;=90,"61–90","90+"))))))</f>
        <v/>
      </c>
      <c r="M26" s="5" t="n">
        <v>46301</v>
      </c>
      <c r="N26" s="4" t="inlineStr">
        <is>
          <t>Hala Samir</t>
        </is>
      </c>
      <c r="O26" s="4" t="inlineStr">
        <is>
          <t>Partial</t>
        </is>
      </c>
      <c r="P26" s="8">
        <f>IF(OR($F26="",$M26=""),"",IF(AND($M26&lt;'Settings'!$B$6,$J26&gt;0,$O26&lt;&gt;"Written off"),"Overdue",""))</f>
        <v/>
      </c>
      <c r="Q26" s="15">
        <f>IF($E26="","",COUNTIFS('Follow-ups'!$B$3:$B$1002,$E26))</f>
        <v/>
      </c>
      <c r="R26" s="16">
        <f>IF(OR($F26="",$O26="Written off"),0,IF($J26&gt;0,$J26+ROW()/1000000,0))</f>
        <v/>
      </c>
      <c r="S26" s="15">
        <f>IF($P26="Overdue",COUNTIFS($P$3:$P26,"Overdue"),"")</f>
        <v/>
      </c>
    </row>
    <row r="27">
      <c r="A27" s="4" t="inlineStr">
        <is>
          <t>P-3822</t>
        </is>
      </c>
      <c r="B27" s="4" t="inlineStr">
        <is>
          <t>Mohammed Al Mutairi</t>
        </is>
      </c>
      <c r="C27" s="4" t="inlineStr">
        <is>
          <t>0569552671</t>
        </is>
      </c>
      <c r="D27" s="4" t="inlineStr">
        <is>
          <t>North branch</t>
        </is>
      </c>
      <c r="E27" s="4" t="inlineStr">
        <is>
          <t>INV-26474</t>
        </is>
      </c>
      <c r="F27" s="5" t="n">
        <v>46233</v>
      </c>
      <c r="G27" s="13" t="n">
        <v>350</v>
      </c>
      <c r="H27" s="13" t="n">
        <v>70</v>
      </c>
      <c r="I27" s="14">
        <f>IF($E27="","",SUMIFS('Follow-ups'!$H$3:$H$1002,'Follow-ups'!$B$3:$B$1002,$E27))</f>
        <v/>
      </c>
      <c r="J27" s="14">
        <f>IF($F27="","",$G27-$H27-$I27)</f>
        <v/>
      </c>
      <c r="K27" s="15">
        <f>IF($F27="","",'Settings'!$B$6-$F27)</f>
        <v/>
      </c>
      <c r="L27" s="8">
        <f>IF($F27="","",IF($J27&lt;=0,"Settled",IF($O27="Written off","Written off",IF($K27&lt;=30,"0–30",IF($K27&lt;=60,"31–60",IF($K27&lt;=90,"61–90","90+"))))))</f>
        <v/>
      </c>
      <c r="M27" s="5" t="n">
        <v>46298</v>
      </c>
      <c r="N27" s="4" t="inlineStr">
        <is>
          <t>Fatima Saad</t>
        </is>
      </c>
      <c r="O27" s="4" t="inlineStr">
        <is>
          <t>Open</t>
        </is>
      </c>
      <c r="P27" s="8">
        <f>IF(OR($F27="",$M27=""),"",IF(AND($M27&lt;'Settings'!$B$6,$J27&gt;0,$O27&lt;&gt;"Written off"),"Overdue",""))</f>
        <v/>
      </c>
      <c r="Q27" s="15">
        <f>IF($E27="","",COUNTIFS('Follow-ups'!$B$3:$B$1002,$E27))</f>
        <v/>
      </c>
      <c r="R27" s="16">
        <f>IF(OR($F27="",$O27="Written off"),0,IF($J27&gt;0,$J27+ROW()/1000000,0))</f>
        <v/>
      </c>
      <c r="S27" s="15">
        <f>IF($P27="Overdue",COUNTIFS($P$3:$P27,"Overdue"),"")</f>
        <v/>
      </c>
    </row>
    <row r="28">
      <c r="A28" s="4" t="inlineStr">
        <is>
          <t>P-4693</t>
        </is>
      </c>
      <c r="B28" s="4" t="inlineStr">
        <is>
          <t>Reem Al Qarni</t>
        </is>
      </c>
      <c r="C28" s="4" t="inlineStr">
        <is>
          <t>0560739669</t>
        </is>
      </c>
      <c r="D28" s="4" t="inlineStr">
        <is>
          <t>North branch</t>
        </is>
      </c>
      <c r="E28" s="4" t="inlineStr">
        <is>
          <t>INV-26386</t>
        </is>
      </c>
      <c r="F28" s="5" t="n">
        <v>46235</v>
      </c>
      <c r="G28" s="13" t="n">
        <v>1200</v>
      </c>
      <c r="H28" s="13" t="n">
        <v>240</v>
      </c>
      <c r="I28" s="14">
        <f>IF($E28="","",SUMIFS('Follow-ups'!$H$3:$H$1002,'Follow-ups'!$B$3:$B$1002,$E28))</f>
        <v/>
      </c>
      <c r="J28" s="14">
        <f>IF($F28="","",$G28-$H28-$I28)</f>
        <v/>
      </c>
      <c r="K28" s="15">
        <f>IF($F28="","",'Settings'!$B$6-$F28)</f>
        <v/>
      </c>
      <c r="L28" s="8">
        <f>IF($F28="","",IF($J28&lt;=0,"Settled",IF($O28="Written off","Written off",IF($K28&lt;=30,"0–30",IF($K28&lt;=60,"31–60",IF($K28&lt;=90,"61–90","90+"))))))</f>
        <v/>
      </c>
      <c r="M28" s="5" t="n">
        <v>46293</v>
      </c>
      <c r="N28" s="4" t="inlineStr">
        <is>
          <t>Fatima Saad</t>
        </is>
      </c>
      <c r="O28" s="4" t="inlineStr">
        <is>
          <t>Open</t>
        </is>
      </c>
      <c r="P28" s="8">
        <f>IF(OR($F28="",$M28=""),"",IF(AND($M28&lt;'Settings'!$B$6,$J28&gt;0,$O28&lt;&gt;"Written off"),"Overdue",""))</f>
        <v/>
      </c>
      <c r="Q28" s="15">
        <f>IF($E28="","",COUNTIFS('Follow-ups'!$B$3:$B$1002,$E28))</f>
        <v/>
      </c>
      <c r="R28" s="16">
        <f>IF(OR($F28="",$O28="Written off"),0,IF($J28&gt;0,$J28+ROW()/1000000,0))</f>
        <v/>
      </c>
      <c r="S28" s="15">
        <f>IF($P28="Overdue",COUNTIFS($P$3:$P28,"Overdue"),"")</f>
        <v/>
      </c>
    </row>
    <row r="29">
      <c r="A29" s="4" t="inlineStr">
        <is>
          <t>P-3720</t>
        </is>
      </c>
      <c r="B29" s="4" t="inlineStr">
        <is>
          <t>Ghada Al Dossari</t>
        </is>
      </c>
      <c r="C29" s="4" t="inlineStr">
        <is>
          <t>0582456846</t>
        </is>
      </c>
      <c r="D29" s="4" t="inlineStr">
        <is>
          <t>Main branch</t>
        </is>
      </c>
      <c r="E29" s="4" t="inlineStr">
        <is>
          <t>INV-26362</t>
        </is>
      </c>
      <c r="F29" s="5" t="n">
        <v>46238</v>
      </c>
      <c r="G29" s="13" t="n">
        <v>1200</v>
      </c>
      <c r="H29" s="13" t="n">
        <v>360</v>
      </c>
      <c r="I29" s="14">
        <f>IF($E29="","",SUMIFS('Follow-ups'!$H$3:$H$1002,'Follow-ups'!$B$3:$B$1002,$E29))</f>
        <v/>
      </c>
      <c r="J29" s="14">
        <f>IF($F29="","",$G29-$H29-$I29)</f>
        <v/>
      </c>
      <c r="K29" s="15">
        <f>IF($F29="","",'Settings'!$B$6-$F29)</f>
        <v/>
      </c>
      <c r="L29" s="8">
        <f>IF($F29="","",IF($J29&lt;=0,"Settled",IF($O29="Written off","Written off",IF($K29&lt;=30,"0–30",IF($K29&lt;=60,"31–60",IF($K29&lt;=90,"61–90","90+"))))))</f>
        <v/>
      </c>
      <c r="M29" s="5" t="n">
        <v>46313</v>
      </c>
      <c r="N29" s="4" t="inlineStr">
        <is>
          <t>Salma Nasser</t>
        </is>
      </c>
      <c r="O29" s="4" t="inlineStr">
        <is>
          <t>Partial</t>
        </is>
      </c>
      <c r="P29" s="8">
        <f>IF(OR($F29="",$M29=""),"",IF(AND($M29&lt;'Settings'!$B$6,$J29&gt;0,$O29&lt;&gt;"Written off"),"Overdue",""))</f>
        <v/>
      </c>
      <c r="Q29" s="15">
        <f>IF($E29="","",COUNTIFS('Follow-ups'!$B$3:$B$1002,$E29))</f>
        <v/>
      </c>
      <c r="R29" s="16">
        <f>IF(OR($F29="",$O29="Written off"),0,IF($J29&gt;0,$J29+ROW()/1000000,0))</f>
        <v/>
      </c>
      <c r="S29" s="15">
        <f>IF($P29="Overdue",COUNTIFS($P$3:$P29,"Overdue"),"")</f>
        <v/>
      </c>
    </row>
    <row r="30">
      <c r="A30" s="4" t="inlineStr">
        <is>
          <t>P-4578</t>
        </is>
      </c>
      <c r="B30" s="4" t="inlineStr">
        <is>
          <t>Ghada Al Harbi</t>
        </is>
      </c>
      <c r="C30" s="4" t="inlineStr">
        <is>
          <t>0576397656</t>
        </is>
      </c>
      <c r="D30" s="4" t="inlineStr">
        <is>
          <t>Main branch</t>
        </is>
      </c>
      <c r="E30" s="4" t="inlineStr">
        <is>
          <t>INV-26384</t>
        </is>
      </c>
      <c r="F30" s="5" t="n">
        <v>46239</v>
      </c>
      <c r="G30" s="13" t="n">
        <v>1200</v>
      </c>
      <c r="H30" s="13" t="n">
        <v>360</v>
      </c>
      <c r="I30" s="14">
        <f>IF($E30="","",SUMIFS('Follow-ups'!$H$3:$H$1002,'Follow-ups'!$B$3:$B$1002,$E30))</f>
        <v/>
      </c>
      <c r="J30" s="14">
        <f>IF($F30="","",$G30-$H30-$I30)</f>
        <v/>
      </c>
      <c r="K30" s="15">
        <f>IF($F30="","",'Settings'!$B$6-$F30)</f>
        <v/>
      </c>
      <c r="L30" s="8">
        <f>IF($F30="","",IF($J30&lt;=0,"Settled",IF($O30="Written off","Written off",IF($K30&lt;=30,"0–30",IF($K30&lt;=60,"31–60",IF($K30&lt;=90,"61–90","90+"))))))</f>
        <v/>
      </c>
      <c r="M30" s="5" t="n">
        <v>46305</v>
      </c>
      <c r="N30" s="4" t="inlineStr">
        <is>
          <t>Hala Samir</t>
        </is>
      </c>
      <c r="O30" s="4" t="inlineStr">
        <is>
          <t>Promised</t>
        </is>
      </c>
      <c r="P30" s="8">
        <f>IF(OR($F30="",$M30=""),"",IF(AND($M30&lt;'Settings'!$B$6,$J30&gt;0,$O30&lt;&gt;"Written off"),"Overdue",""))</f>
        <v/>
      </c>
      <c r="Q30" s="15">
        <f>IF($E30="","",COUNTIFS('Follow-ups'!$B$3:$B$1002,$E30))</f>
        <v/>
      </c>
      <c r="R30" s="16">
        <f>IF(OR($F30="",$O30="Written off"),0,IF($J30&gt;0,$J30+ROW()/1000000,0))</f>
        <v/>
      </c>
      <c r="S30" s="15">
        <f>IF($P30="Overdue",COUNTIFS($P$3:$P30,"Overdue"),"")</f>
        <v/>
      </c>
    </row>
    <row r="31">
      <c r="A31" s="4" t="inlineStr">
        <is>
          <t>P-4588</t>
        </is>
      </c>
      <c r="B31" s="4" t="inlineStr">
        <is>
          <t>Dana Al Zahrani</t>
        </is>
      </c>
      <c r="C31" s="4" t="inlineStr">
        <is>
          <t>0570395947</t>
        </is>
      </c>
      <c r="D31" s="4" t="inlineStr">
        <is>
          <t>Main branch</t>
        </is>
      </c>
      <c r="E31" s="4" t="inlineStr">
        <is>
          <t>INV-26355</t>
        </is>
      </c>
      <c r="F31" s="5" t="n">
        <v>46241</v>
      </c>
      <c r="G31" s="13" t="n">
        <v>1200</v>
      </c>
      <c r="H31" s="13" t="n">
        <v>600</v>
      </c>
      <c r="I31" s="14">
        <f>IF($E31="","",SUMIFS('Follow-ups'!$H$3:$H$1002,'Follow-ups'!$B$3:$B$1002,$E31))</f>
        <v/>
      </c>
      <c r="J31" s="14">
        <f>IF($F31="","",$G31-$H31-$I31)</f>
        <v/>
      </c>
      <c r="K31" s="15">
        <f>IF($F31="","",'Settings'!$B$6-$F31)</f>
        <v/>
      </c>
      <c r="L31" s="8">
        <f>IF($F31="","",IF($J31&lt;=0,"Settled",IF($O31="Written off","Written off",IF($K31&lt;=30,"0–30",IF($K31&lt;=60,"31–60",IF($K31&lt;=90,"61–90","90+"))))))</f>
        <v/>
      </c>
      <c r="M31" s="5" t="n">
        <v>46291</v>
      </c>
      <c r="N31" s="4" t="inlineStr">
        <is>
          <t>Salma Nasser</t>
        </is>
      </c>
      <c r="O31" s="4" t="inlineStr">
        <is>
          <t>Open</t>
        </is>
      </c>
      <c r="P31" s="8">
        <f>IF(OR($F31="",$M31=""),"",IF(AND($M31&lt;'Settings'!$B$6,$J31&gt;0,$O31&lt;&gt;"Written off"),"Overdue",""))</f>
        <v/>
      </c>
      <c r="Q31" s="15">
        <f>IF($E31="","",COUNTIFS('Follow-ups'!$B$3:$B$1002,$E31))</f>
        <v/>
      </c>
      <c r="R31" s="16">
        <f>IF(OR($F31="",$O31="Written off"),0,IF($J31&gt;0,$J31+ROW()/1000000,0))</f>
        <v/>
      </c>
      <c r="S31" s="15">
        <f>IF($P31="Overdue",COUNTIFS($P$3:$P31,"Overdue"),"")</f>
        <v/>
      </c>
    </row>
    <row r="32">
      <c r="A32" s="4" t="inlineStr">
        <is>
          <t>P-4102</t>
        </is>
      </c>
      <c r="B32" s="4" t="inlineStr">
        <is>
          <t>Munira Al Mutairi</t>
        </is>
      </c>
      <c r="C32" s="4" t="inlineStr">
        <is>
          <t>0543613032</t>
        </is>
      </c>
      <c r="D32" s="4" t="inlineStr">
        <is>
          <t>Main branch</t>
        </is>
      </c>
      <c r="E32" s="4" t="inlineStr">
        <is>
          <t>INV-26311</t>
        </is>
      </c>
      <c r="F32" s="5" t="n">
        <v>46242</v>
      </c>
      <c r="G32" s="13" t="n">
        <v>350</v>
      </c>
      <c r="H32" s="13" t="n"/>
      <c r="I32" s="14">
        <f>IF($E32="","",SUMIFS('Follow-ups'!$H$3:$H$1002,'Follow-ups'!$B$3:$B$1002,$E32))</f>
        <v/>
      </c>
      <c r="J32" s="14">
        <f>IF($F32="","",$G32-$H32-$I32)</f>
        <v/>
      </c>
      <c r="K32" s="15">
        <f>IF($F32="","",'Settings'!$B$6-$F32)</f>
        <v/>
      </c>
      <c r="L32" s="8">
        <f>IF($F32="","",IF($J32&lt;=0,"Settled",IF($O32="Written off","Written off",IF($K32&lt;=30,"0–30",IF($K32&lt;=60,"31–60",IF($K32&lt;=90,"61–90","90+"))))))</f>
        <v/>
      </c>
      <c r="M32" s="5" t="n">
        <v>46315</v>
      </c>
      <c r="N32" s="4" t="inlineStr">
        <is>
          <t>Hala Samir</t>
        </is>
      </c>
      <c r="O32" s="4" t="inlineStr">
        <is>
          <t>Promised</t>
        </is>
      </c>
      <c r="P32" s="8">
        <f>IF(OR($F32="",$M32=""),"",IF(AND($M32&lt;'Settings'!$B$6,$J32&gt;0,$O32&lt;&gt;"Written off"),"Overdue",""))</f>
        <v/>
      </c>
      <c r="Q32" s="15">
        <f>IF($E32="","",COUNTIFS('Follow-ups'!$B$3:$B$1002,$E32))</f>
        <v/>
      </c>
      <c r="R32" s="16">
        <f>IF(OR($F32="",$O32="Written off"),0,IF($J32&gt;0,$J32+ROW()/1000000,0))</f>
        <v/>
      </c>
      <c r="S32" s="15">
        <f>IF($P32="Overdue",COUNTIFS($P$3:$P32,"Overdue"),"")</f>
        <v/>
      </c>
    </row>
    <row r="33">
      <c r="A33" s="4" t="inlineStr">
        <is>
          <t>P-3043</t>
        </is>
      </c>
      <c r="B33" s="4" t="inlineStr">
        <is>
          <t>Dana Al Dossari</t>
        </is>
      </c>
      <c r="C33" s="4" t="inlineStr">
        <is>
          <t>0559458486</t>
        </is>
      </c>
      <c r="D33" s="4" t="inlineStr">
        <is>
          <t>North branch</t>
        </is>
      </c>
      <c r="E33" s="4" t="inlineStr">
        <is>
          <t>INV-26325</t>
        </is>
      </c>
      <c r="F33" s="5" t="n">
        <v>46244</v>
      </c>
      <c r="G33" s="13" t="n">
        <v>1800</v>
      </c>
      <c r="H33" s="13" t="n">
        <v>900</v>
      </c>
      <c r="I33" s="14">
        <f>IF($E33="","",SUMIFS('Follow-ups'!$H$3:$H$1002,'Follow-ups'!$B$3:$B$1002,$E33))</f>
        <v/>
      </c>
      <c r="J33" s="14">
        <f>IF($F33="","",$G33-$H33-$I33)</f>
        <v/>
      </c>
      <c r="K33" s="15">
        <f>IF($F33="","",'Settings'!$B$6-$F33)</f>
        <v/>
      </c>
      <c r="L33" s="8">
        <f>IF($F33="","",IF($J33&lt;=0,"Settled",IF($O33="Written off","Written off",IF($K33&lt;=30,"0–30",IF($K33&lt;=60,"31–60",IF($K33&lt;=90,"61–90","90+"))))))</f>
        <v/>
      </c>
      <c r="M33" s="5" t="n">
        <v>46308</v>
      </c>
      <c r="N33" s="4" t="inlineStr">
        <is>
          <t>Fatima Saad</t>
        </is>
      </c>
      <c r="O33" s="4" t="inlineStr">
        <is>
          <t>Promised</t>
        </is>
      </c>
      <c r="P33" s="8">
        <f>IF(OR($F33="",$M33=""),"",IF(AND($M33&lt;'Settings'!$B$6,$J33&gt;0,$O33&lt;&gt;"Written off"),"Overdue",""))</f>
        <v/>
      </c>
      <c r="Q33" s="15">
        <f>IF($E33="","",COUNTIFS('Follow-ups'!$B$3:$B$1002,$E33))</f>
        <v/>
      </c>
      <c r="R33" s="16">
        <f>IF(OR($F33="",$O33="Written off"),0,IF($J33&gt;0,$J33+ROW()/1000000,0))</f>
        <v/>
      </c>
      <c r="S33" s="15">
        <f>IF($P33="Overdue",COUNTIFS($P$3:$P33,"Overdue"),"")</f>
        <v/>
      </c>
    </row>
    <row r="34">
      <c r="A34" s="4" t="inlineStr">
        <is>
          <t>P-3500</t>
        </is>
      </c>
      <c r="B34" s="4" t="inlineStr">
        <is>
          <t>Majed Al Sahli</t>
        </is>
      </c>
      <c r="C34" s="4" t="inlineStr">
        <is>
          <t>0540215079</t>
        </is>
      </c>
      <c r="D34" s="4" t="inlineStr">
        <is>
          <t>Main branch</t>
        </is>
      </c>
      <c r="E34" s="4" t="inlineStr">
        <is>
          <t>INV-26270</t>
        </is>
      </c>
      <c r="F34" s="5" t="n">
        <v>46245</v>
      </c>
      <c r="G34" s="13" t="n">
        <v>1200</v>
      </c>
      <c r="H34" s="13" t="n">
        <v>360</v>
      </c>
      <c r="I34" s="14">
        <f>IF($E34="","",SUMIFS('Follow-ups'!$H$3:$H$1002,'Follow-ups'!$B$3:$B$1002,$E34))</f>
        <v/>
      </c>
      <c r="J34" s="14">
        <f>IF($F34="","",$G34-$H34-$I34)</f>
        <v/>
      </c>
      <c r="K34" s="15">
        <f>IF($F34="","",'Settings'!$B$6-$F34)</f>
        <v/>
      </c>
      <c r="L34" s="8">
        <f>IF($F34="","",IF($J34&lt;=0,"Settled",IF($O34="Written off","Written off",IF($K34&lt;=30,"0–30",IF($K34&lt;=60,"31–60",IF($K34&lt;=90,"61–90","90+"))))))</f>
        <v/>
      </c>
      <c r="M34" s="5" t="n">
        <v>46294</v>
      </c>
      <c r="N34" s="4" t="inlineStr">
        <is>
          <t>Fatima Saad</t>
        </is>
      </c>
      <c r="O34" s="4" t="inlineStr">
        <is>
          <t>Promised</t>
        </is>
      </c>
      <c r="P34" s="8">
        <f>IF(OR($F34="",$M34=""),"",IF(AND($M34&lt;'Settings'!$B$6,$J34&gt;0,$O34&lt;&gt;"Written off"),"Overdue",""))</f>
        <v/>
      </c>
      <c r="Q34" s="15">
        <f>IF($E34="","",COUNTIFS('Follow-ups'!$B$3:$B$1002,$E34))</f>
        <v/>
      </c>
      <c r="R34" s="16">
        <f>IF(OR($F34="",$O34="Written off"),0,IF($J34&gt;0,$J34+ROW()/1000000,0))</f>
        <v/>
      </c>
      <c r="S34" s="15">
        <f>IF($P34="Overdue",COUNTIFS($P$3:$P34,"Overdue"),"")</f>
        <v/>
      </c>
    </row>
    <row r="35">
      <c r="A35" s="4" t="inlineStr">
        <is>
          <t>P-4388</t>
        </is>
      </c>
      <c r="B35" s="4" t="inlineStr">
        <is>
          <t>Rashed Al Shehri</t>
        </is>
      </c>
      <c r="C35" s="4" t="inlineStr">
        <is>
          <t>0535472193</t>
        </is>
      </c>
      <c r="D35" s="4" t="inlineStr">
        <is>
          <t>Main branch</t>
        </is>
      </c>
      <c r="E35" s="4" t="inlineStr">
        <is>
          <t>INV-26296</t>
        </is>
      </c>
      <c r="F35" s="5" t="n">
        <v>46247</v>
      </c>
      <c r="G35" s="13" t="n">
        <v>600</v>
      </c>
      <c r="H35" s="13" t="n"/>
      <c r="I35" s="14">
        <f>IF($E35="","",SUMIFS('Follow-ups'!$H$3:$H$1002,'Follow-ups'!$B$3:$B$1002,$E35))</f>
        <v/>
      </c>
      <c r="J35" s="14">
        <f>IF($F35="","",$G35-$H35-$I35)</f>
        <v/>
      </c>
      <c r="K35" s="15">
        <f>IF($F35="","",'Settings'!$B$6-$F35)</f>
        <v/>
      </c>
      <c r="L35" s="8">
        <f>IF($F35="","",IF($J35&lt;=0,"Settled",IF($O35="Written off","Written off",IF($K35&lt;=30,"0–30",IF($K35&lt;=60,"31–60",IF($K35&lt;=90,"61–90","90+"))))))</f>
        <v/>
      </c>
      <c r="M35" s="5" t="n">
        <v>46297</v>
      </c>
      <c r="N35" s="4" t="inlineStr">
        <is>
          <t>Salma Nasser</t>
        </is>
      </c>
      <c r="O35" s="4" t="inlineStr">
        <is>
          <t>Promised</t>
        </is>
      </c>
      <c r="P35" s="8">
        <f>IF(OR($F35="",$M35=""),"",IF(AND($M35&lt;'Settings'!$B$6,$J35&gt;0,$O35&lt;&gt;"Written off"),"Overdue",""))</f>
        <v/>
      </c>
      <c r="Q35" s="15">
        <f>IF($E35="","",COUNTIFS('Follow-ups'!$B$3:$B$1002,$E35))</f>
        <v/>
      </c>
      <c r="R35" s="16">
        <f>IF(OR($F35="",$O35="Written off"),0,IF($J35&gt;0,$J35+ROW()/1000000,0))</f>
        <v/>
      </c>
      <c r="S35" s="15">
        <f>IF($P35="Overdue",COUNTIFS($P$3:$P35,"Overdue"),"")</f>
        <v/>
      </c>
    </row>
    <row r="36">
      <c r="A36" s="4" t="inlineStr">
        <is>
          <t>P-3758</t>
        </is>
      </c>
      <c r="B36" s="4" t="inlineStr">
        <is>
          <t>Fahd Al Otaibi</t>
        </is>
      </c>
      <c r="C36" s="4" t="inlineStr">
        <is>
          <t>0527747212</t>
        </is>
      </c>
      <c r="D36" s="4" t="inlineStr">
        <is>
          <t>Main branch</t>
        </is>
      </c>
      <c r="E36" s="4" t="inlineStr">
        <is>
          <t>INV-26416</t>
        </is>
      </c>
      <c r="F36" s="5" t="n">
        <v>46247</v>
      </c>
      <c r="G36" s="13" t="n">
        <v>4500</v>
      </c>
      <c r="H36" s="13" t="n">
        <v>1350</v>
      </c>
      <c r="I36" s="14">
        <f>IF($E36="","",SUMIFS('Follow-ups'!$H$3:$H$1002,'Follow-ups'!$B$3:$B$1002,$E36))</f>
        <v/>
      </c>
      <c r="J36" s="14">
        <f>IF($F36="","",$G36-$H36-$I36)</f>
        <v/>
      </c>
      <c r="K36" s="15">
        <f>IF($F36="","",'Settings'!$B$6-$F36)</f>
        <v/>
      </c>
      <c r="L36" s="8">
        <f>IF($F36="","",IF($J36&lt;=0,"Settled",IF($O36="Written off","Written off",IF($K36&lt;=30,"0–30",IF($K36&lt;=60,"31–60",IF($K36&lt;=90,"61–90","90+"))))))</f>
        <v/>
      </c>
      <c r="M36" s="5" t="n">
        <v>46308</v>
      </c>
      <c r="N36" s="4" t="inlineStr">
        <is>
          <t>Salma Nasser</t>
        </is>
      </c>
      <c r="O36" s="4" t="inlineStr">
        <is>
          <t>Open</t>
        </is>
      </c>
      <c r="P36" s="8">
        <f>IF(OR($F36="",$M36=""),"",IF(AND($M36&lt;'Settings'!$B$6,$J36&gt;0,$O36&lt;&gt;"Written off"),"Overdue",""))</f>
        <v/>
      </c>
      <c r="Q36" s="15">
        <f>IF($E36="","",COUNTIFS('Follow-ups'!$B$3:$B$1002,$E36))</f>
        <v/>
      </c>
      <c r="R36" s="16">
        <f>IF(OR($F36="",$O36="Written off"),0,IF($J36&gt;0,$J36+ROW()/1000000,0))</f>
        <v/>
      </c>
      <c r="S36" s="15">
        <f>IF($P36="Overdue",COUNTIFS($P$3:$P36,"Overdue"),"")</f>
        <v/>
      </c>
    </row>
    <row r="37">
      <c r="A37" s="4" t="inlineStr">
        <is>
          <t>P-4013</t>
        </is>
      </c>
      <c r="B37" s="4" t="inlineStr">
        <is>
          <t>Fahd Al Anazi</t>
        </is>
      </c>
      <c r="C37" s="4" t="inlineStr">
        <is>
          <t>0546943263</t>
        </is>
      </c>
      <c r="D37" s="4" t="inlineStr">
        <is>
          <t>Main branch</t>
        </is>
      </c>
      <c r="E37" s="4" t="inlineStr">
        <is>
          <t>INV-26306</t>
        </is>
      </c>
      <c r="F37" s="5" t="n">
        <v>46249</v>
      </c>
      <c r="G37" s="13" t="n">
        <v>350</v>
      </c>
      <c r="H37" s="13" t="n"/>
      <c r="I37" s="14">
        <f>IF($E37="","",SUMIFS('Follow-ups'!$H$3:$H$1002,'Follow-ups'!$B$3:$B$1002,$E37))</f>
        <v/>
      </c>
      <c r="J37" s="14">
        <f>IF($F37="","",$G37-$H37-$I37)</f>
        <v/>
      </c>
      <c r="K37" s="15">
        <f>IF($F37="","",'Settings'!$B$6-$F37)</f>
        <v/>
      </c>
      <c r="L37" s="8">
        <f>IF($F37="","",IF($J37&lt;=0,"Settled",IF($O37="Written off","Written off",IF($K37&lt;=30,"0–30",IF($K37&lt;=60,"31–60",IF($K37&lt;=90,"61–90","90+"))))))</f>
        <v/>
      </c>
      <c r="M37" s="5" t="n">
        <v>46298</v>
      </c>
      <c r="N37" s="4" t="inlineStr">
        <is>
          <t>Fatima Saad</t>
        </is>
      </c>
      <c r="O37" s="4" t="inlineStr">
        <is>
          <t>Open</t>
        </is>
      </c>
      <c r="P37" s="8">
        <f>IF(OR($F37="",$M37=""),"",IF(AND($M37&lt;'Settings'!$B$6,$J37&gt;0,$O37&lt;&gt;"Written off"),"Overdue",""))</f>
        <v/>
      </c>
      <c r="Q37" s="15">
        <f>IF($E37="","",COUNTIFS('Follow-ups'!$B$3:$B$1002,$E37))</f>
        <v/>
      </c>
      <c r="R37" s="16">
        <f>IF(OR($F37="",$O37="Written off"),0,IF($J37&gt;0,$J37+ROW()/1000000,0))</f>
        <v/>
      </c>
      <c r="S37" s="15">
        <f>IF($P37="Overdue",COUNTIFS($P$3:$P37,"Overdue"),"")</f>
        <v/>
      </c>
    </row>
    <row r="38">
      <c r="A38" s="4" t="inlineStr">
        <is>
          <t>P-4842</t>
        </is>
      </c>
      <c r="B38" s="4" t="inlineStr">
        <is>
          <t>Noura Al Qarni</t>
        </is>
      </c>
      <c r="C38" s="4" t="inlineStr">
        <is>
          <t>0598326272</t>
        </is>
      </c>
      <c r="D38" s="4" t="inlineStr">
        <is>
          <t>Main branch</t>
        </is>
      </c>
      <c r="E38" s="4" t="inlineStr">
        <is>
          <t>INV-26274</t>
        </is>
      </c>
      <c r="F38" s="5" t="n">
        <v>46250</v>
      </c>
      <c r="G38" s="13" t="n">
        <v>6000</v>
      </c>
      <c r="H38" s="13" t="n"/>
      <c r="I38" s="14">
        <f>IF($E38="","",SUMIFS('Follow-ups'!$H$3:$H$1002,'Follow-ups'!$B$3:$B$1002,$E38))</f>
        <v/>
      </c>
      <c r="J38" s="14">
        <f>IF($F38="","",$G38-$H38-$I38)</f>
        <v/>
      </c>
      <c r="K38" s="15">
        <f>IF($F38="","",'Settings'!$B$6-$F38)</f>
        <v/>
      </c>
      <c r="L38" s="8">
        <f>IF($F38="","",IF($J38&lt;=0,"Settled",IF($O38="Written off","Written off",IF($K38&lt;=30,"0–30",IF($K38&lt;=60,"31–60",IF($K38&lt;=90,"61–90","90+"))))))</f>
        <v/>
      </c>
      <c r="M38" s="5" t="n">
        <v>46296</v>
      </c>
      <c r="N38" s="4" t="inlineStr">
        <is>
          <t>Hala Samir</t>
        </is>
      </c>
      <c r="O38" s="4" t="inlineStr">
        <is>
          <t>Partial</t>
        </is>
      </c>
      <c r="P38" s="8">
        <f>IF(OR($F38="",$M38=""),"",IF(AND($M38&lt;'Settings'!$B$6,$J38&gt;0,$O38&lt;&gt;"Written off"),"Overdue",""))</f>
        <v/>
      </c>
      <c r="Q38" s="15">
        <f>IF($E38="","",COUNTIFS('Follow-ups'!$B$3:$B$1002,$E38))</f>
        <v/>
      </c>
      <c r="R38" s="16">
        <f>IF(OR($F38="",$O38="Written off"),0,IF($J38&gt;0,$J38+ROW()/1000000,0))</f>
        <v/>
      </c>
      <c r="S38" s="15">
        <f>IF($P38="Overdue",COUNTIFS($P$3:$P38,"Overdue"),"")</f>
        <v/>
      </c>
    </row>
    <row r="39">
      <c r="A39" s="4" t="inlineStr">
        <is>
          <t>P-3324</t>
        </is>
      </c>
      <c r="B39" s="4" t="inlineStr">
        <is>
          <t>Mohammed Al Ghamdi</t>
        </is>
      </c>
      <c r="C39" s="4" t="inlineStr">
        <is>
          <t>0560583029</t>
        </is>
      </c>
      <c r="D39" s="4" t="inlineStr">
        <is>
          <t>North branch</t>
        </is>
      </c>
      <c r="E39" s="4" t="inlineStr">
        <is>
          <t>INV-26400</t>
        </is>
      </c>
      <c r="F39" s="5" t="n">
        <v>46250</v>
      </c>
      <c r="G39" s="13" t="n">
        <v>3200</v>
      </c>
      <c r="H39" s="13" t="n">
        <v>640</v>
      </c>
      <c r="I39" s="14">
        <f>IF($E39="","",SUMIFS('Follow-ups'!$H$3:$H$1002,'Follow-ups'!$B$3:$B$1002,$E39))</f>
        <v/>
      </c>
      <c r="J39" s="14">
        <f>IF($F39="","",$G39-$H39-$I39)</f>
        <v/>
      </c>
      <c r="K39" s="15">
        <f>IF($F39="","",'Settings'!$B$6-$F39)</f>
        <v/>
      </c>
      <c r="L39" s="8">
        <f>IF($F39="","",IF($J39&lt;=0,"Settled",IF($O39="Written off","Written off",IF($K39&lt;=30,"0–30",IF($K39&lt;=60,"31–60",IF($K39&lt;=90,"61–90","90+"))))))</f>
        <v/>
      </c>
      <c r="M39" s="5" t="n">
        <v>46294</v>
      </c>
      <c r="N39" s="4" t="inlineStr">
        <is>
          <t>Fatima Saad</t>
        </is>
      </c>
      <c r="O39" s="4" t="inlineStr">
        <is>
          <t>Open</t>
        </is>
      </c>
      <c r="P39" s="8">
        <f>IF(OR($F39="",$M39=""),"",IF(AND($M39&lt;'Settings'!$B$6,$J39&gt;0,$O39&lt;&gt;"Written off"),"Overdue",""))</f>
        <v/>
      </c>
      <c r="Q39" s="15">
        <f>IF($E39="","",COUNTIFS('Follow-ups'!$B$3:$B$1002,$E39))</f>
        <v/>
      </c>
      <c r="R39" s="16">
        <f>IF(OR($F39="",$O39="Written off"),0,IF($J39&gt;0,$J39+ROW()/1000000,0))</f>
        <v/>
      </c>
      <c r="S39" s="15">
        <f>IF($P39="Overdue",COUNTIFS($P$3:$P39,"Overdue"),"")</f>
        <v/>
      </c>
    </row>
    <row r="40">
      <c r="A40" s="4" t="inlineStr">
        <is>
          <t>P-3445</t>
        </is>
      </c>
      <c r="B40" s="4" t="inlineStr">
        <is>
          <t>Sultan Al Otaibi</t>
        </is>
      </c>
      <c r="C40" s="4" t="inlineStr">
        <is>
          <t>0596953830</t>
        </is>
      </c>
      <c r="D40" s="4" t="inlineStr">
        <is>
          <t>Main branch</t>
        </is>
      </c>
      <c r="E40" s="4" t="inlineStr">
        <is>
          <t>INV-26333</t>
        </is>
      </c>
      <c r="F40" s="5" t="n">
        <v>46253</v>
      </c>
      <c r="G40" s="13" t="n">
        <v>3200</v>
      </c>
      <c r="H40" s="13" t="n"/>
      <c r="I40" s="14">
        <f>IF($E40="","",SUMIFS('Follow-ups'!$H$3:$H$1002,'Follow-ups'!$B$3:$B$1002,$E40))</f>
        <v/>
      </c>
      <c r="J40" s="14">
        <f>IF($F40="","",$G40-$H40-$I40)</f>
        <v/>
      </c>
      <c r="K40" s="15">
        <f>IF($F40="","",'Settings'!$B$6-$F40)</f>
        <v/>
      </c>
      <c r="L40" s="8">
        <f>IF($F40="","",IF($J40&lt;=0,"Settled",IF($O40="Written off","Written off",IF($K40&lt;=30,"0–30",IF($K40&lt;=60,"31–60",IF($K40&lt;=90,"61–90","90+"))))))</f>
        <v/>
      </c>
      <c r="M40" s="5" t="n">
        <v>46298</v>
      </c>
      <c r="N40" s="4" t="inlineStr">
        <is>
          <t>Reem Abdullah</t>
        </is>
      </c>
      <c r="O40" s="4" t="inlineStr">
        <is>
          <t>Promised</t>
        </is>
      </c>
      <c r="P40" s="8">
        <f>IF(OR($F40="",$M40=""),"",IF(AND($M40&lt;'Settings'!$B$6,$J40&gt;0,$O40&lt;&gt;"Written off"),"Overdue",""))</f>
        <v/>
      </c>
      <c r="Q40" s="15">
        <f>IF($E40="","",COUNTIFS('Follow-ups'!$B$3:$B$1002,$E40))</f>
        <v/>
      </c>
      <c r="R40" s="16">
        <f>IF(OR($F40="",$O40="Written off"),0,IF($J40&gt;0,$J40+ROW()/1000000,0))</f>
        <v/>
      </c>
      <c r="S40" s="15">
        <f>IF($P40="Overdue",COUNTIFS($P$3:$P40,"Overdue"),"")</f>
        <v/>
      </c>
    </row>
    <row r="41">
      <c r="A41" s="4" t="inlineStr">
        <is>
          <t>P-3610</t>
        </is>
      </c>
      <c r="B41" s="4" t="inlineStr">
        <is>
          <t>Lama Al Zahrani</t>
        </is>
      </c>
      <c r="C41" s="4" t="inlineStr">
        <is>
          <t>0595895653</t>
        </is>
      </c>
      <c r="D41" s="4" t="inlineStr">
        <is>
          <t>Main branch</t>
        </is>
      </c>
      <c r="E41" s="4" t="inlineStr">
        <is>
          <t>INV-26292</t>
        </is>
      </c>
      <c r="F41" s="5" t="n">
        <v>46254</v>
      </c>
      <c r="G41" s="13" t="n">
        <v>1500</v>
      </c>
      <c r="H41" s="13" t="n"/>
      <c r="I41" s="14">
        <f>IF($E41="","",SUMIFS('Follow-ups'!$H$3:$H$1002,'Follow-ups'!$B$3:$B$1002,$E41))</f>
        <v/>
      </c>
      <c r="J41" s="14">
        <f>IF($F41="","",$G41-$H41-$I41)</f>
        <v/>
      </c>
      <c r="K41" s="15">
        <f>IF($F41="","",'Settings'!$B$6-$F41)</f>
        <v/>
      </c>
      <c r="L41" s="8">
        <f>IF($F41="","",IF($J41&lt;=0,"Settled",IF($O41="Written off","Written off",IF($K41&lt;=30,"0–30",IF($K41&lt;=60,"31–60",IF($K41&lt;=90,"61–90","90+"))))))</f>
        <v/>
      </c>
      <c r="M41" s="5" t="n">
        <v>46296</v>
      </c>
      <c r="N41" s="4" t="inlineStr">
        <is>
          <t>Reem Abdullah</t>
        </is>
      </c>
      <c r="O41" s="4" t="inlineStr">
        <is>
          <t>Promised</t>
        </is>
      </c>
      <c r="P41" s="8">
        <f>IF(OR($F41="",$M41=""),"",IF(AND($M41&lt;'Settings'!$B$6,$J41&gt;0,$O41&lt;&gt;"Written off"),"Overdue",""))</f>
        <v/>
      </c>
      <c r="Q41" s="15">
        <f>IF($E41="","",COUNTIFS('Follow-ups'!$B$3:$B$1002,$E41))</f>
        <v/>
      </c>
      <c r="R41" s="16">
        <f>IF(OR($F41="",$O41="Written off"),0,IF($J41&gt;0,$J41+ROW()/1000000,0))</f>
        <v/>
      </c>
      <c r="S41" s="15">
        <f>IF($P41="Overdue",COUNTIFS($P$3:$P41,"Overdue"),"")</f>
        <v/>
      </c>
    </row>
    <row r="42">
      <c r="A42" s="4" t="inlineStr">
        <is>
          <t>P-4704</t>
        </is>
      </c>
      <c r="B42" s="4" t="inlineStr">
        <is>
          <t>Haifa Al Anazi</t>
        </is>
      </c>
      <c r="C42" s="4" t="inlineStr">
        <is>
          <t>0571453528</t>
        </is>
      </c>
      <c r="D42" s="4" t="inlineStr">
        <is>
          <t>Main branch</t>
        </is>
      </c>
      <c r="E42" s="4" t="inlineStr">
        <is>
          <t>INV-26407</t>
        </is>
      </c>
      <c r="F42" s="5" t="n">
        <v>46259</v>
      </c>
      <c r="G42" s="13" t="n">
        <v>350</v>
      </c>
      <c r="H42" s="13" t="n">
        <v>180</v>
      </c>
      <c r="I42" s="14">
        <f>IF($E42="","",SUMIFS('Follow-ups'!$H$3:$H$1002,'Follow-ups'!$B$3:$B$1002,$E42))</f>
        <v/>
      </c>
      <c r="J42" s="14">
        <f>IF($F42="","",$G42-$H42-$I42)</f>
        <v/>
      </c>
      <c r="K42" s="15">
        <f>IF($F42="","",'Settings'!$B$6-$F42)</f>
        <v/>
      </c>
      <c r="L42" s="8">
        <f>IF($F42="","",IF($J42&lt;=0,"Settled",IF($O42="Written off","Written off",IF($K42&lt;=30,"0–30",IF($K42&lt;=60,"31–60",IF($K42&lt;=90,"61–90","90+"))))))</f>
        <v/>
      </c>
      <c r="M42" s="5" t="n">
        <v>46294</v>
      </c>
      <c r="N42" s="4" t="inlineStr">
        <is>
          <t>Fatima Saad</t>
        </is>
      </c>
      <c r="O42" s="4" t="inlineStr">
        <is>
          <t>Promised</t>
        </is>
      </c>
      <c r="P42" s="8">
        <f>IF(OR($F42="",$M42=""),"",IF(AND($M42&lt;'Settings'!$B$6,$J42&gt;0,$O42&lt;&gt;"Written off"),"Overdue",""))</f>
        <v/>
      </c>
      <c r="Q42" s="15">
        <f>IF($E42="","",COUNTIFS('Follow-ups'!$B$3:$B$1002,$E42))</f>
        <v/>
      </c>
      <c r="R42" s="16">
        <f>IF(OR($F42="",$O42="Written off"),0,IF($J42&gt;0,$J42+ROW()/1000000,0))</f>
        <v/>
      </c>
      <c r="S42" s="15">
        <f>IF($P42="Overdue",COUNTIFS($P$3:$P42,"Overdue"),"")</f>
        <v/>
      </c>
    </row>
    <row r="43">
      <c r="A43" s="4" t="inlineStr">
        <is>
          <t>P-4906</t>
        </is>
      </c>
      <c r="B43" s="4" t="inlineStr">
        <is>
          <t>Reem Al Dossari</t>
        </is>
      </c>
      <c r="C43" s="4" t="inlineStr">
        <is>
          <t>0581971126</t>
        </is>
      </c>
      <c r="D43" s="4" t="inlineStr">
        <is>
          <t>North branch</t>
        </is>
      </c>
      <c r="E43" s="4" t="inlineStr">
        <is>
          <t>INV-26347</t>
        </is>
      </c>
      <c r="F43" s="5" t="n">
        <v>46260</v>
      </c>
      <c r="G43" s="13" t="n">
        <v>350</v>
      </c>
      <c r="H43" s="13" t="n">
        <v>100</v>
      </c>
      <c r="I43" s="14">
        <f>IF($E43="","",SUMIFS('Follow-ups'!$H$3:$H$1002,'Follow-ups'!$B$3:$B$1002,$E43))</f>
        <v/>
      </c>
      <c r="J43" s="14">
        <f>IF($F43="","",$G43-$H43-$I43)</f>
        <v/>
      </c>
      <c r="K43" s="15">
        <f>IF($F43="","",'Settings'!$B$6-$F43)</f>
        <v/>
      </c>
      <c r="L43" s="8">
        <f>IF($F43="","",IF($J43&lt;=0,"Settled",IF($O43="Written off","Written off",IF($K43&lt;=30,"0–30",IF($K43&lt;=60,"31–60",IF($K43&lt;=90,"61–90","90+"))))))</f>
        <v/>
      </c>
      <c r="M43" s="5" t="n">
        <v>46310</v>
      </c>
      <c r="N43" s="4" t="inlineStr">
        <is>
          <t>Fatima Saad</t>
        </is>
      </c>
      <c r="O43" s="4" t="inlineStr">
        <is>
          <t>Promised</t>
        </is>
      </c>
      <c r="P43" s="8">
        <f>IF(OR($F43="",$M43=""),"",IF(AND($M43&lt;'Settings'!$B$6,$J43&gt;0,$O43&lt;&gt;"Written off"),"Overdue",""))</f>
        <v/>
      </c>
      <c r="Q43" s="15">
        <f>IF($E43="","",COUNTIFS('Follow-ups'!$B$3:$B$1002,$E43))</f>
        <v/>
      </c>
      <c r="R43" s="16">
        <f>IF(OR($F43="",$O43="Written off"),0,IF($J43&gt;0,$J43+ROW()/1000000,0))</f>
        <v/>
      </c>
      <c r="S43" s="15">
        <f>IF($P43="Overdue",COUNTIFS($P$3:$P43,"Overdue"),"")</f>
        <v/>
      </c>
    </row>
    <row r="44">
      <c r="A44" s="4" t="inlineStr">
        <is>
          <t>P-3664</t>
        </is>
      </c>
      <c r="B44" s="4" t="inlineStr">
        <is>
          <t>Amal Al Shehri</t>
        </is>
      </c>
      <c r="C44" s="4" t="inlineStr">
        <is>
          <t>0539402444</t>
        </is>
      </c>
      <c r="D44" s="4" t="inlineStr">
        <is>
          <t>North branch</t>
        </is>
      </c>
      <c r="E44" s="4" t="inlineStr">
        <is>
          <t>INV-26316</t>
        </is>
      </c>
      <c r="F44" s="5" t="n">
        <v>46261</v>
      </c>
      <c r="G44" s="13" t="n">
        <v>1200</v>
      </c>
      <c r="H44" s="13" t="n">
        <v>600</v>
      </c>
      <c r="I44" s="14">
        <f>IF($E44="","",SUMIFS('Follow-ups'!$H$3:$H$1002,'Follow-ups'!$B$3:$B$1002,$E44))</f>
        <v/>
      </c>
      <c r="J44" s="14">
        <f>IF($F44="","",$G44-$H44-$I44)</f>
        <v/>
      </c>
      <c r="K44" s="15">
        <f>IF($F44="","",'Settings'!$B$6-$F44)</f>
        <v/>
      </c>
      <c r="L44" s="8">
        <f>IF($F44="","",IF($J44&lt;=0,"Settled",IF($O44="Written off","Written off",IF($K44&lt;=30,"0–30",IF($K44&lt;=60,"31–60",IF($K44&lt;=90,"61–90","90+"))))))</f>
        <v/>
      </c>
      <c r="M44" s="5" t="n">
        <v>46314</v>
      </c>
      <c r="N44" s="4" t="inlineStr">
        <is>
          <t>Reem Abdullah</t>
        </is>
      </c>
      <c r="O44" s="4" t="inlineStr">
        <is>
          <t>Partial</t>
        </is>
      </c>
      <c r="P44" s="8">
        <f>IF(OR($F44="",$M44=""),"",IF(AND($M44&lt;'Settings'!$B$6,$J44&gt;0,$O44&lt;&gt;"Written off"),"Overdue",""))</f>
        <v/>
      </c>
      <c r="Q44" s="15">
        <f>IF($E44="","",COUNTIFS('Follow-ups'!$B$3:$B$1002,$E44))</f>
        <v/>
      </c>
      <c r="R44" s="16">
        <f>IF(OR($F44="",$O44="Written off"),0,IF($J44&gt;0,$J44+ROW()/1000000,0))</f>
        <v/>
      </c>
      <c r="S44" s="15">
        <f>IF($P44="Overdue",COUNTIFS($P$3:$P44,"Overdue"),"")</f>
        <v/>
      </c>
    </row>
    <row r="45">
      <c r="A45" s="4" t="inlineStr">
        <is>
          <t>P-3758</t>
        </is>
      </c>
      <c r="B45" s="4" t="inlineStr">
        <is>
          <t>Dana Al Sahli</t>
        </is>
      </c>
      <c r="C45" s="4" t="inlineStr">
        <is>
          <t>0578979273</t>
        </is>
      </c>
      <c r="D45" s="4" t="inlineStr">
        <is>
          <t>North branch</t>
        </is>
      </c>
      <c r="E45" s="4" t="inlineStr">
        <is>
          <t>INV-26373</t>
        </is>
      </c>
      <c r="F45" s="5" t="n">
        <v>46261</v>
      </c>
      <c r="G45" s="13" t="n">
        <v>600</v>
      </c>
      <c r="H45" s="13" t="n"/>
      <c r="I45" s="14">
        <f>IF($E45="","",SUMIFS('Follow-ups'!$H$3:$H$1002,'Follow-ups'!$B$3:$B$1002,$E45))</f>
        <v/>
      </c>
      <c r="J45" s="14">
        <f>IF($F45="","",$G45-$H45-$I45)</f>
        <v/>
      </c>
      <c r="K45" s="15">
        <f>IF($F45="","",'Settings'!$B$6-$F45)</f>
        <v/>
      </c>
      <c r="L45" s="8">
        <f>IF($F45="","",IF($J45&lt;=0,"Settled",IF($O45="Written off","Written off",IF($K45&lt;=30,"0–30",IF($K45&lt;=60,"31–60",IF($K45&lt;=90,"61–90","90+"))))))</f>
        <v/>
      </c>
      <c r="M45" s="5" t="n">
        <v>46294</v>
      </c>
      <c r="N45" s="4" t="inlineStr">
        <is>
          <t>Reem Abdullah</t>
        </is>
      </c>
      <c r="O45" s="4" t="inlineStr">
        <is>
          <t>Open</t>
        </is>
      </c>
      <c r="P45" s="8">
        <f>IF(OR($F45="",$M45=""),"",IF(AND($M45&lt;'Settings'!$B$6,$J45&gt;0,$O45&lt;&gt;"Written off"),"Overdue",""))</f>
        <v/>
      </c>
      <c r="Q45" s="15">
        <f>IF($E45="","",COUNTIFS('Follow-ups'!$B$3:$B$1002,$E45))</f>
        <v/>
      </c>
      <c r="R45" s="16">
        <f>IF(OR($F45="",$O45="Written off"),0,IF($J45&gt;0,$J45+ROW()/1000000,0))</f>
        <v/>
      </c>
      <c r="S45" s="15">
        <f>IF($P45="Overdue",COUNTIFS($P$3:$P45,"Overdue"),"")</f>
        <v/>
      </c>
    </row>
    <row r="46">
      <c r="A46" s="4" t="inlineStr">
        <is>
          <t>P-4546</t>
        </is>
      </c>
      <c r="B46" s="4" t="inlineStr">
        <is>
          <t>Amal Al Anazi</t>
        </is>
      </c>
      <c r="C46" s="4" t="inlineStr">
        <is>
          <t>0513529244</t>
        </is>
      </c>
      <c r="D46" s="4" t="inlineStr">
        <is>
          <t>North branch</t>
        </is>
      </c>
      <c r="E46" s="4" t="inlineStr">
        <is>
          <t>INV-26369</t>
        </is>
      </c>
      <c r="F46" s="5" t="n">
        <v>46262</v>
      </c>
      <c r="G46" s="13" t="n">
        <v>800</v>
      </c>
      <c r="H46" s="13" t="n"/>
      <c r="I46" s="14">
        <f>IF($E46="","",SUMIFS('Follow-ups'!$H$3:$H$1002,'Follow-ups'!$B$3:$B$1002,$E46))</f>
        <v/>
      </c>
      <c r="J46" s="14">
        <f>IF($F46="","",$G46-$H46-$I46)</f>
        <v/>
      </c>
      <c r="K46" s="15">
        <f>IF($F46="","",'Settings'!$B$6-$F46)</f>
        <v/>
      </c>
      <c r="L46" s="8">
        <f>IF($F46="","",IF($J46&lt;=0,"Settled",IF($O46="Written off","Written off",IF($K46&lt;=30,"0–30",IF($K46&lt;=60,"31–60",IF($K46&lt;=90,"61–90","90+"))))))</f>
        <v/>
      </c>
      <c r="M46" s="5" t="n">
        <v>46309</v>
      </c>
      <c r="N46" s="4" t="inlineStr">
        <is>
          <t>Hala Samir</t>
        </is>
      </c>
      <c r="O46" s="4" t="inlineStr">
        <is>
          <t>Open</t>
        </is>
      </c>
      <c r="P46" s="8">
        <f>IF(OR($F46="",$M46=""),"",IF(AND($M46&lt;'Settings'!$B$6,$J46&gt;0,$O46&lt;&gt;"Written off"),"Overdue",""))</f>
        <v/>
      </c>
      <c r="Q46" s="15">
        <f>IF($E46="","",COUNTIFS('Follow-ups'!$B$3:$B$1002,$E46))</f>
        <v/>
      </c>
      <c r="R46" s="16">
        <f>IF(OR($F46="",$O46="Written off"),0,IF($J46&gt;0,$J46+ROW()/1000000,0))</f>
        <v/>
      </c>
      <c r="S46" s="15">
        <f>IF($P46="Overdue",COUNTIFS($P$3:$P46,"Overdue"),"")</f>
        <v/>
      </c>
    </row>
    <row r="47">
      <c r="A47" s="4" t="inlineStr">
        <is>
          <t>P-4270</t>
        </is>
      </c>
      <c r="B47" s="4" t="inlineStr">
        <is>
          <t>Ghada Al Sahli</t>
        </is>
      </c>
      <c r="C47" s="4" t="inlineStr">
        <is>
          <t>0575953746</t>
        </is>
      </c>
      <c r="D47" s="4" t="inlineStr">
        <is>
          <t>Main branch</t>
        </is>
      </c>
      <c r="E47" s="4" t="inlineStr">
        <is>
          <t>INV-26283</t>
        </is>
      </c>
      <c r="F47" s="5" t="n">
        <v>46263</v>
      </c>
      <c r="G47" s="13" t="n">
        <v>3200</v>
      </c>
      <c r="H47" s="13" t="n">
        <v>1600</v>
      </c>
      <c r="I47" s="14">
        <f>IF($E47="","",SUMIFS('Follow-ups'!$H$3:$H$1002,'Follow-ups'!$B$3:$B$1002,$E47))</f>
        <v/>
      </c>
      <c r="J47" s="14">
        <f>IF($F47="","",$G47-$H47-$I47)</f>
        <v/>
      </c>
      <c r="K47" s="15">
        <f>IF($F47="","",'Settings'!$B$6-$F47)</f>
        <v/>
      </c>
      <c r="L47" s="8">
        <f>IF($F47="","",IF($J47&lt;=0,"Settled",IF($O47="Written off","Written off",IF($K47&lt;=30,"0–30",IF($K47&lt;=60,"31–60",IF($K47&lt;=90,"61–90","90+"))))))</f>
        <v/>
      </c>
      <c r="M47" s="5" t="n">
        <v>46292</v>
      </c>
      <c r="N47" s="4" t="inlineStr">
        <is>
          <t>Salma Nasser</t>
        </is>
      </c>
      <c r="O47" s="4" t="inlineStr">
        <is>
          <t>Partial</t>
        </is>
      </c>
      <c r="P47" s="8">
        <f>IF(OR($F47="",$M47=""),"",IF(AND($M47&lt;'Settings'!$B$6,$J47&gt;0,$O47&lt;&gt;"Written off"),"Overdue",""))</f>
        <v/>
      </c>
      <c r="Q47" s="15">
        <f>IF($E47="","",COUNTIFS('Follow-ups'!$B$3:$B$1002,$E47))</f>
        <v/>
      </c>
      <c r="R47" s="16">
        <f>IF(OR($F47="",$O47="Written off"),0,IF($J47&gt;0,$J47+ROW()/1000000,0))</f>
        <v/>
      </c>
      <c r="S47" s="15">
        <f>IF($P47="Overdue",COUNTIFS($P$3:$P47,"Overdue"),"")</f>
        <v/>
      </c>
    </row>
    <row r="48">
      <c r="A48" s="4" t="inlineStr">
        <is>
          <t>P-3023</t>
        </is>
      </c>
      <c r="B48" s="4" t="inlineStr">
        <is>
          <t>Bandar Al Mutairi</t>
        </is>
      </c>
      <c r="C48" s="4" t="inlineStr">
        <is>
          <t>0557233687</t>
        </is>
      </c>
      <c r="D48" s="4" t="inlineStr">
        <is>
          <t>Main branch</t>
        </is>
      </c>
      <c r="E48" s="4" t="inlineStr">
        <is>
          <t>INV-26337</t>
        </is>
      </c>
      <c r="F48" s="5" t="n">
        <v>46264</v>
      </c>
      <c r="G48" s="13" t="n">
        <v>2400</v>
      </c>
      <c r="H48" s="13" t="n"/>
      <c r="I48" s="14">
        <f>IF($E48="","",SUMIFS('Follow-ups'!$H$3:$H$1002,'Follow-ups'!$B$3:$B$1002,$E48))</f>
        <v/>
      </c>
      <c r="J48" s="14">
        <f>IF($F48="","",$G48-$H48-$I48)</f>
        <v/>
      </c>
      <c r="K48" s="15">
        <f>IF($F48="","",'Settings'!$B$6-$F48)</f>
        <v/>
      </c>
      <c r="L48" s="8">
        <f>IF($F48="","",IF($J48&lt;=0,"Settled",IF($O48="Written off","Written off",IF($K48&lt;=30,"0–30",IF($K48&lt;=60,"31–60",IF($K48&lt;=90,"61–90","90+"))))))</f>
        <v/>
      </c>
      <c r="M48" s="5" t="n">
        <v>46314</v>
      </c>
      <c r="N48" s="4" t="inlineStr">
        <is>
          <t>Salma Nasser</t>
        </is>
      </c>
      <c r="O48" s="4" t="inlineStr">
        <is>
          <t>Open</t>
        </is>
      </c>
      <c r="P48" s="8">
        <f>IF(OR($F48="",$M48=""),"",IF(AND($M48&lt;'Settings'!$B$6,$J48&gt;0,$O48&lt;&gt;"Written off"),"Overdue",""))</f>
        <v/>
      </c>
      <c r="Q48" s="15">
        <f>IF($E48="","",COUNTIFS('Follow-ups'!$B$3:$B$1002,$E48))</f>
        <v/>
      </c>
      <c r="R48" s="16">
        <f>IF(OR($F48="",$O48="Written off"),0,IF($J48&gt;0,$J48+ROW()/1000000,0))</f>
        <v/>
      </c>
      <c r="S48" s="15">
        <f>IF($P48="Overdue",COUNTIFS($P$3:$P48,"Overdue"),"")</f>
        <v/>
      </c>
    </row>
    <row r="49">
      <c r="A49" s="4" t="inlineStr">
        <is>
          <t>P-3421</t>
        </is>
      </c>
      <c r="B49" s="4" t="inlineStr">
        <is>
          <t>Dana Al Harbi</t>
        </is>
      </c>
      <c r="C49" s="4" t="inlineStr">
        <is>
          <t>0514771696</t>
        </is>
      </c>
      <c r="D49" s="4" t="inlineStr">
        <is>
          <t>Main branch</t>
        </is>
      </c>
      <c r="E49" s="4" t="inlineStr">
        <is>
          <t>INV-26398</t>
        </is>
      </c>
      <c r="F49" s="5" t="n">
        <v>46264</v>
      </c>
      <c r="G49" s="13" t="n">
        <v>1500</v>
      </c>
      <c r="H49" s="13" t="n"/>
      <c r="I49" s="14">
        <f>IF($E49="","",SUMIFS('Follow-ups'!$H$3:$H$1002,'Follow-ups'!$B$3:$B$1002,$E49))</f>
        <v/>
      </c>
      <c r="J49" s="14">
        <f>IF($F49="","",$G49-$H49-$I49)</f>
        <v/>
      </c>
      <c r="K49" s="15">
        <f>IF($F49="","",'Settings'!$B$6-$F49)</f>
        <v/>
      </c>
      <c r="L49" s="8">
        <f>IF($F49="","",IF($J49&lt;=0,"Settled",IF($O49="Written off","Written off",IF($K49&lt;=30,"0–30",IF($K49&lt;=60,"31–60",IF($K49&lt;=90,"61–90","90+"))))))</f>
        <v/>
      </c>
      <c r="M49" s="5" t="n">
        <v>46314</v>
      </c>
      <c r="N49" s="4" t="inlineStr">
        <is>
          <t>Salma Nasser</t>
        </is>
      </c>
      <c r="O49" s="4" t="inlineStr">
        <is>
          <t>Promised</t>
        </is>
      </c>
      <c r="P49" s="8">
        <f>IF(OR($F49="",$M49=""),"",IF(AND($M49&lt;'Settings'!$B$6,$J49&gt;0,$O49&lt;&gt;"Written off"),"Overdue",""))</f>
        <v/>
      </c>
      <c r="Q49" s="15">
        <f>IF($E49="","",COUNTIFS('Follow-ups'!$B$3:$B$1002,$E49))</f>
        <v/>
      </c>
      <c r="R49" s="16">
        <f>IF(OR($F49="",$O49="Written off"),0,IF($J49&gt;0,$J49+ROW()/1000000,0))</f>
        <v/>
      </c>
      <c r="S49" s="15">
        <f>IF($P49="Overdue",COUNTIFS($P$3:$P49,"Overdue"),"")</f>
        <v/>
      </c>
    </row>
    <row r="50">
      <c r="A50" s="4" t="inlineStr">
        <is>
          <t>P-3651</t>
        </is>
      </c>
      <c r="B50" s="4" t="inlineStr">
        <is>
          <t>Lama Al Shehri</t>
        </is>
      </c>
      <c r="C50" s="4" t="inlineStr">
        <is>
          <t>0598309841</t>
        </is>
      </c>
      <c r="D50" s="4" t="inlineStr">
        <is>
          <t>North branch</t>
        </is>
      </c>
      <c r="E50" s="4" t="inlineStr">
        <is>
          <t>INV-26150</t>
        </is>
      </c>
      <c r="F50" s="5" t="n">
        <v>46265</v>
      </c>
      <c r="G50" s="13" t="n">
        <v>1800</v>
      </c>
      <c r="H50" s="13" t="n"/>
      <c r="I50" s="14">
        <f>IF($E50="","",SUMIFS('Follow-ups'!$H$3:$H$1002,'Follow-ups'!$B$3:$B$1002,$E50))</f>
        <v/>
      </c>
      <c r="J50" s="14">
        <f>IF($F50="","",$G50-$H50-$I50)</f>
        <v/>
      </c>
      <c r="K50" s="15">
        <f>IF($F50="","",'Settings'!$B$6-$F50)</f>
        <v/>
      </c>
      <c r="L50" s="8">
        <f>IF($F50="","",IF($J50&lt;=0,"Settled",IF($O50="Written off","Written off",IF($K50&lt;=30,"0–30",IF($K50&lt;=60,"31–60",IF($K50&lt;=90,"61–90","90+"))))))</f>
        <v/>
      </c>
      <c r="M50" s="5" t="n">
        <v>46305</v>
      </c>
      <c r="N50" s="4" t="inlineStr">
        <is>
          <t>Reem Abdullah</t>
        </is>
      </c>
      <c r="O50" s="4" t="inlineStr">
        <is>
          <t>Open</t>
        </is>
      </c>
      <c r="P50" s="8">
        <f>IF(OR($F50="",$M50=""),"",IF(AND($M50&lt;'Settings'!$B$6,$J50&gt;0,$O50&lt;&gt;"Written off"),"Overdue",""))</f>
        <v/>
      </c>
      <c r="Q50" s="15">
        <f>IF($E50="","",COUNTIFS('Follow-ups'!$B$3:$B$1002,$E50))</f>
        <v/>
      </c>
      <c r="R50" s="16">
        <f>IF(OR($F50="",$O50="Written off"),0,IF($J50&gt;0,$J50+ROW()/1000000,0))</f>
        <v/>
      </c>
      <c r="S50" s="15">
        <f>IF($P50="Overdue",COUNTIFS($P$3:$P50,"Overdue"),"")</f>
        <v/>
      </c>
    </row>
    <row r="51">
      <c r="A51" s="4" t="inlineStr">
        <is>
          <t>P-3162</t>
        </is>
      </c>
      <c r="B51" s="4" t="inlineStr">
        <is>
          <t>Dana Al Dossari</t>
        </is>
      </c>
      <c r="C51" s="4" t="inlineStr">
        <is>
          <t>0580112112</t>
        </is>
      </c>
      <c r="D51" s="4" t="inlineStr">
        <is>
          <t>North branch</t>
        </is>
      </c>
      <c r="E51" s="4" t="inlineStr">
        <is>
          <t>INV-26205</t>
        </is>
      </c>
      <c r="F51" s="5" t="n">
        <v>46265</v>
      </c>
      <c r="G51" s="13" t="n">
        <v>800</v>
      </c>
      <c r="H51" s="13" t="n"/>
      <c r="I51" s="14">
        <f>IF($E51="","",SUMIFS('Follow-ups'!$H$3:$H$1002,'Follow-ups'!$B$3:$B$1002,$E51))</f>
        <v/>
      </c>
      <c r="J51" s="14">
        <f>IF($F51="","",$G51-$H51-$I51)</f>
        <v/>
      </c>
      <c r="K51" s="15">
        <f>IF($F51="","",'Settings'!$B$6-$F51)</f>
        <v/>
      </c>
      <c r="L51" s="8">
        <f>IF($F51="","",IF($J51&lt;=0,"Settled",IF($O51="Written off","Written off",IF($K51&lt;=30,"0–30",IF($K51&lt;=60,"31–60",IF($K51&lt;=90,"61–90","90+"))))))</f>
        <v/>
      </c>
      <c r="M51" s="5" t="n">
        <v>46308</v>
      </c>
      <c r="N51" s="4" t="inlineStr">
        <is>
          <t>Fatima Saad</t>
        </is>
      </c>
      <c r="O51" s="4" t="inlineStr">
        <is>
          <t>Partial</t>
        </is>
      </c>
      <c r="P51" s="8">
        <f>IF(OR($F51="",$M51=""),"",IF(AND($M51&lt;'Settings'!$B$6,$J51&gt;0,$O51&lt;&gt;"Written off"),"Overdue",""))</f>
        <v/>
      </c>
      <c r="Q51" s="15">
        <f>IF($E51="","",COUNTIFS('Follow-ups'!$B$3:$B$1002,$E51))</f>
        <v/>
      </c>
      <c r="R51" s="16">
        <f>IF(OR($F51="",$O51="Written off"),0,IF($J51&gt;0,$J51+ROW()/1000000,0))</f>
        <v/>
      </c>
      <c r="S51" s="15">
        <f>IF($P51="Overdue",COUNTIFS($P$3:$P51,"Overdue"),"")</f>
        <v/>
      </c>
    </row>
    <row r="52">
      <c r="A52" s="4" t="inlineStr">
        <is>
          <t>P-4992</t>
        </is>
      </c>
      <c r="B52" s="4" t="inlineStr">
        <is>
          <t>Mohammed Al Shehri</t>
        </is>
      </c>
      <c r="C52" s="4" t="inlineStr">
        <is>
          <t>0551468261</t>
        </is>
      </c>
      <c r="D52" s="4" t="inlineStr">
        <is>
          <t>Main branch</t>
        </is>
      </c>
      <c r="E52" s="4" t="inlineStr">
        <is>
          <t>INV-26253</t>
        </is>
      </c>
      <c r="F52" s="5" t="n">
        <v>46266</v>
      </c>
      <c r="G52" s="13" t="n">
        <v>350</v>
      </c>
      <c r="H52" s="13" t="n">
        <v>180</v>
      </c>
      <c r="I52" s="14">
        <f>IF($E52="","",SUMIFS('Follow-ups'!$H$3:$H$1002,'Follow-ups'!$B$3:$B$1002,$E52))</f>
        <v/>
      </c>
      <c r="J52" s="14">
        <f>IF($F52="","",$G52-$H52-$I52)</f>
        <v/>
      </c>
      <c r="K52" s="15">
        <f>IF($F52="","",'Settings'!$B$6-$F52)</f>
        <v/>
      </c>
      <c r="L52" s="8">
        <f>IF($F52="","",IF($J52&lt;=0,"Settled",IF($O52="Written off","Written off",IF($K52&lt;=30,"0–30",IF($K52&lt;=60,"31–60",IF($K52&lt;=90,"61–90","90+"))))))</f>
        <v/>
      </c>
      <c r="M52" s="5" t="n">
        <v>46302</v>
      </c>
      <c r="N52" s="4" t="inlineStr">
        <is>
          <t>Fatima Saad</t>
        </is>
      </c>
      <c r="O52" s="4" t="inlineStr">
        <is>
          <t>Open</t>
        </is>
      </c>
      <c r="P52" s="8">
        <f>IF(OR($F52="",$M52=""),"",IF(AND($M52&lt;'Settings'!$B$6,$J52&gt;0,$O52&lt;&gt;"Written off"),"Overdue",""))</f>
        <v/>
      </c>
      <c r="Q52" s="15">
        <f>IF($E52="","",COUNTIFS('Follow-ups'!$B$3:$B$1002,$E52))</f>
        <v/>
      </c>
      <c r="R52" s="16">
        <f>IF(OR($F52="",$O52="Written off"),0,IF($J52&gt;0,$J52+ROW()/1000000,0))</f>
        <v/>
      </c>
      <c r="S52" s="15">
        <f>IF($P52="Overdue",COUNTIFS($P$3:$P52,"Overdue"),"")</f>
        <v/>
      </c>
    </row>
    <row r="53">
      <c r="A53" s="4" t="inlineStr">
        <is>
          <t>P-4747</t>
        </is>
      </c>
      <c r="B53" s="4" t="inlineStr">
        <is>
          <t>Haifa Al Otaibi</t>
        </is>
      </c>
      <c r="C53" s="4" t="inlineStr">
        <is>
          <t>0544625034</t>
        </is>
      </c>
      <c r="D53" s="4" t="inlineStr">
        <is>
          <t>Main branch</t>
        </is>
      </c>
      <c r="E53" s="4" t="inlineStr">
        <is>
          <t>INV-26054</t>
        </is>
      </c>
      <c r="F53" s="5" t="n">
        <v>46268</v>
      </c>
      <c r="G53" s="13" t="n">
        <v>3200</v>
      </c>
      <c r="H53" s="13" t="n"/>
      <c r="I53" s="14">
        <f>IF($E53="","",SUMIFS('Follow-ups'!$H$3:$H$1002,'Follow-ups'!$B$3:$B$1002,$E53))</f>
        <v/>
      </c>
      <c r="J53" s="14">
        <f>IF($F53="","",$G53-$H53-$I53)</f>
        <v/>
      </c>
      <c r="K53" s="15">
        <f>IF($F53="","",'Settings'!$B$6-$F53)</f>
        <v/>
      </c>
      <c r="L53" s="8">
        <f>IF($F53="","",IF($J53&lt;=0,"Settled",IF($O53="Written off","Written off",IF($K53&lt;=30,"0–30",IF($K53&lt;=60,"31–60",IF($K53&lt;=90,"61–90","90+"))))))</f>
        <v/>
      </c>
      <c r="M53" s="5" t="n">
        <v>46311</v>
      </c>
      <c r="N53" s="4" t="inlineStr">
        <is>
          <t>Salma Nasser</t>
        </is>
      </c>
      <c r="O53" s="4" t="inlineStr">
        <is>
          <t>Open</t>
        </is>
      </c>
      <c r="P53" s="8">
        <f>IF(OR($F53="",$M53=""),"",IF(AND($M53&lt;'Settings'!$B$6,$J53&gt;0,$O53&lt;&gt;"Written off"),"Overdue",""))</f>
        <v/>
      </c>
      <c r="Q53" s="15">
        <f>IF($E53="","",COUNTIFS('Follow-ups'!$B$3:$B$1002,$E53))</f>
        <v/>
      </c>
      <c r="R53" s="16">
        <f>IF(OR($F53="",$O53="Written off"),0,IF($J53&gt;0,$J53+ROW()/1000000,0))</f>
        <v/>
      </c>
      <c r="S53" s="15">
        <f>IF($P53="Overdue",COUNTIFS($P$3:$P53,"Overdue"),"")</f>
        <v/>
      </c>
    </row>
    <row r="54">
      <c r="A54" s="4" t="inlineStr">
        <is>
          <t>P-4963</t>
        </is>
      </c>
      <c r="B54" s="4" t="inlineStr">
        <is>
          <t>Sultan Al Dossari</t>
        </is>
      </c>
      <c r="C54" s="4" t="inlineStr">
        <is>
          <t>0597275122</t>
        </is>
      </c>
      <c r="D54" s="4" t="inlineStr">
        <is>
          <t>Main branch</t>
        </is>
      </c>
      <c r="E54" s="4" t="inlineStr">
        <is>
          <t>INV-26067</t>
        </is>
      </c>
      <c r="F54" s="5" t="n">
        <v>46269</v>
      </c>
      <c r="G54" s="13" t="n">
        <v>3200</v>
      </c>
      <c r="H54" s="13" t="n"/>
      <c r="I54" s="14">
        <f>IF($E54="","",SUMIFS('Follow-ups'!$H$3:$H$1002,'Follow-ups'!$B$3:$B$1002,$E54))</f>
        <v/>
      </c>
      <c r="J54" s="14">
        <f>IF($F54="","",$G54-$H54-$I54)</f>
        <v/>
      </c>
      <c r="K54" s="15">
        <f>IF($F54="","",'Settings'!$B$6-$F54)</f>
        <v/>
      </c>
      <c r="L54" s="8">
        <f>IF($F54="","",IF($J54&lt;=0,"Settled",IF($O54="Written off","Written off",IF($K54&lt;=30,"0–30",IF($K54&lt;=60,"31–60",IF($K54&lt;=90,"61–90","90+"))))))</f>
        <v/>
      </c>
      <c r="M54" s="5" t="n">
        <v>46313</v>
      </c>
      <c r="N54" s="4" t="inlineStr">
        <is>
          <t>Fatima Saad</t>
        </is>
      </c>
      <c r="O54" s="4" t="inlineStr">
        <is>
          <t>Partial</t>
        </is>
      </c>
      <c r="P54" s="8">
        <f>IF(OR($F54="",$M54=""),"",IF(AND($M54&lt;'Settings'!$B$6,$J54&gt;0,$O54&lt;&gt;"Written off"),"Overdue",""))</f>
        <v/>
      </c>
      <c r="Q54" s="15">
        <f>IF($E54="","",COUNTIFS('Follow-ups'!$B$3:$B$1002,$E54))</f>
        <v/>
      </c>
      <c r="R54" s="16">
        <f>IF(OR($F54="",$O54="Written off"),0,IF($J54&gt;0,$J54+ROW()/1000000,0))</f>
        <v/>
      </c>
      <c r="S54" s="15">
        <f>IF($P54="Overdue",COUNTIFS($P$3:$P54,"Overdue"),"")</f>
        <v/>
      </c>
    </row>
    <row r="55">
      <c r="A55" s="4" t="inlineStr">
        <is>
          <t>P-3285</t>
        </is>
      </c>
      <c r="B55" s="4" t="inlineStr">
        <is>
          <t>Nasser Al Zahrani</t>
        </is>
      </c>
      <c r="C55" s="4" t="inlineStr">
        <is>
          <t>0511373524</t>
        </is>
      </c>
      <c r="D55" s="4" t="inlineStr">
        <is>
          <t>Main branch</t>
        </is>
      </c>
      <c r="E55" s="4" t="inlineStr">
        <is>
          <t>INV-26080</t>
        </is>
      </c>
      <c r="F55" s="5" t="n">
        <v>46269</v>
      </c>
      <c r="G55" s="13" t="n">
        <v>800</v>
      </c>
      <c r="H55" s="13" t="n">
        <v>400</v>
      </c>
      <c r="I55" s="14">
        <f>IF($E55="","",SUMIFS('Follow-ups'!$H$3:$H$1002,'Follow-ups'!$B$3:$B$1002,$E55))</f>
        <v/>
      </c>
      <c r="J55" s="14">
        <f>IF($F55="","",$G55-$H55-$I55)</f>
        <v/>
      </c>
      <c r="K55" s="15">
        <f>IF($F55="","",'Settings'!$B$6-$F55)</f>
        <v/>
      </c>
      <c r="L55" s="8">
        <f>IF($F55="","",IF($J55&lt;=0,"Settled",IF($O55="Written off","Written off",IF($K55&lt;=30,"0–30",IF($K55&lt;=60,"31–60",IF($K55&lt;=90,"61–90","90+"))))))</f>
        <v/>
      </c>
      <c r="M55" s="5" t="n">
        <v>46303</v>
      </c>
      <c r="N55" s="4" t="inlineStr">
        <is>
          <t>Hala Samir</t>
        </is>
      </c>
      <c r="O55" s="4" t="inlineStr">
        <is>
          <t>Promised</t>
        </is>
      </c>
      <c r="P55" s="8">
        <f>IF(OR($F55="",$M55=""),"",IF(AND($M55&lt;'Settings'!$B$6,$J55&gt;0,$O55&lt;&gt;"Written off"),"Overdue",""))</f>
        <v/>
      </c>
      <c r="Q55" s="15">
        <f>IF($E55="","",COUNTIFS('Follow-ups'!$B$3:$B$1002,$E55))</f>
        <v/>
      </c>
      <c r="R55" s="16">
        <f>IF(OR($F55="",$O55="Written off"),0,IF($J55&gt;0,$J55+ROW()/1000000,0))</f>
        <v/>
      </c>
      <c r="S55" s="15">
        <f>IF($P55="Overdue",COUNTIFS($P$3:$P55,"Overdue"),"")</f>
        <v/>
      </c>
    </row>
    <row r="56">
      <c r="A56" s="4" t="inlineStr">
        <is>
          <t>P-4564</t>
        </is>
      </c>
      <c r="B56" s="4" t="inlineStr">
        <is>
          <t>Noura Al Qarni</t>
        </is>
      </c>
      <c r="C56" s="4" t="inlineStr">
        <is>
          <t>0586093733</t>
        </is>
      </c>
      <c r="D56" s="4" t="inlineStr">
        <is>
          <t>Main branch</t>
        </is>
      </c>
      <c r="E56" s="4" t="inlineStr">
        <is>
          <t>INV-26120</t>
        </is>
      </c>
      <c r="F56" s="5" t="n">
        <v>46269</v>
      </c>
      <c r="G56" s="13" t="n">
        <v>2400</v>
      </c>
      <c r="H56" s="13" t="n">
        <v>720</v>
      </c>
      <c r="I56" s="14">
        <f>IF($E56="","",SUMIFS('Follow-ups'!$H$3:$H$1002,'Follow-ups'!$B$3:$B$1002,$E56))</f>
        <v/>
      </c>
      <c r="J56" s="14">
        <f>IF($F56="","",$G56-$H56-$I56)</f>
        <v/>
      </c>
      <c r="K56" s="15">
        <f>IF($F56="","",'Settings'!$B$6-$F56)</f>
        <v/>
      </c>
      <c r="L56" s="8">
        <f>IF($F56="","",IF($J56&lt;=0,"Settled",IF($O56="Written off","Written off",IF($K56&lt;=30,"0–30",IF($K56&lt;=60,"31–60",IF($K56&lt;=90,"61–90","90+"))))))</f>
        <v/>
      </c>
      <c r="M56" s="5" t="n">
        <v>46309</v>
      </c>
      <c r="N56" s="4" t="inlineStr">
        <is>
          <t>Hala Samir</t>
        </is>
      </c>
      <c r="O56" s="4" t="inlineStr">
        <is>
          <t>Open</t>
        </is>
      </c>
      <c r="P56" s="8">
        <f>IF(OR($F56="",$M56=""),"",IF(AND($M56&lt;'Settings'!$B$6,$J56&gt;0,$O56&lt;&gt;"Written off"),"Overdue",""))</f>
        <v/>
      </c>
      <c r="Q56" s="15">
        <f>IF($E56="","",COUNTIFS('Follow-ups'!$B$3:$B$1002,$E56))</f>
        <v/>
      </c>
      <c r="R56" s="16">
        <f>IF(OR($F56="",$O56="Written off"),0,IF($J56&gt;0,$J56+ROW()/1000000,0))</f>
        <v/>
      </c>
      <c r="S56" s="15">
        <f>IF($P56="Overdue",COUNTIFS($P$3:$P56,"Overdue"),"")</f>
        <v/>
      </c>
    </row>
    <row r="57">
      <c r="A57" s="4" t="inlineStr">
        <is>
          <t>P-4007</t>
        </is>
      </c>
      <c r="B57" s="4" t="inlineStr">
        <is>
          <t>Jawaher Al Dossari</t>
        </is>
      </c>
      <c r="C57" s="4" t="inlineStr">
        <is>
          <t>0560066929</t>
        </is>
      </c>
      <c r="D57" s="4" t="inlineStr">
        <is>
          <t>North branch</t>
        </is>
      </c>
      <c r="E57" s="4" t="inlineStr">
        <is>
          <t>INV-26187</t>
        </is>
      </c>
      <c r="F57" s="5" t="n">
        <v>46269</v>
      </c>
      <c r="G57" s="13" t="n">
        <v>600</v>
      </c>
      <c r="H57" s="13" t="n"/>
      <c r="I57" s="14">
        <f>IF($E57="","",SUMIFS('Follow-ups'!$H$3:$H$1002,'Follow-ups'!$B$3:$B$1002,$E57))</f>
        <v/>
      </c>
      <c r="J57" s="14">
        <f>IF($F57="","",$G57-$H57-$I57)</f>
        <v/>
      </c>
      <c r="K57" s="15">
        <f>IF($F57="","",'Settings'!$B$6-$F57)</f>
        <v/>
      </c>
      <c r="L57" s="8">
        <f>IF($F57="","",IF($J57&lt;=0,"Settled",IF($O57="Written off","Written off",IF($K57&lt;=30,"0–30",IF($K57&lt;=60,"31–60",IF($K57&lt;=90,"61–90","90+"))))))</f>
        <v/>
      </c>
      <c r="M57" s="5" t="n">
        <v>46297</v>
      </c>
      <c r="N57" s="4" t="inlineStr">
        <is>
          <t>Hala Samir</t>
        </is>
      </c>
      <c r="O57" s="4" t="inlineStr">
        <is>
          <t>Open</t>
        </is>
      </c>
      <c r="P57" s="8">
        <f>IF(OR($F57="",$M57=""),"",IF(AND($M57&lt;'Settings'!$B$6,$J57&gt;0,$O57&lt;&gt;"Written off"),"Overdue",""))</f>
        <v/>
      </c>
      <c r="Q57" s="15">
        <f>IF($E57="","",COUNTIFS('Follow-ups'!$B$3:$B$1002,$E57))</f>
        <v/>
      </c>
      <c r="R57" s="16">
        <f>IF(OR($F57="",$O57="Written off"),0,IF($J57&gt;0,$J57+ROW()/1000000,0))</f>
        <v/>
      </c>
      <c r="S57" s="15">
        <f>IF($P57="Overdue",COUNTIFS($P$3:$P57,"Overdue"),"")</f>
        <v/>
      </c>
    </row>
    <row r="58">
      <c r="A58" s="4" t="inlineStr">
        <is>
          <t>P-3985</t>
        </is>
      </c>
      <c r="B58" s="4" t="inlineStr">
        <is>
          <t>Sultan Al Ghamdi</t>
        </is>
      </c>
      <c r="C58" s="4" t="inlineStr">
        <is>
          <t>0576931621</t>
        </is>
      </c>
      <c r="D58" s="4" t="inlineStr">
        <is>
          <t>Main branch</t>
        </is>
      </c>
      <c r="E58" s="4" t="inlineStr">
        <is>
          <t>INV-26192</t>
        </is>
      </c>
      <c r="F58" s="5" t="n">
        <v>46270</v>
      </c>
      <c r="G58" s="13" t="n">
        <v>6000</v>
      </c>
      <c r="H58" s="13" t="n">
        <v>3000</v>
      </c>
      <c r="I58" s="14">
        <f>IF($E58="","",SUMIFS('Follow-ups'!$H$3:$H$1002,'Follow-ups'!$B$3:$B$1002,$E58))</f>
        <v/>
      </c>
      <c r="J58" s="14">
        <f>IF($F58="","",$G58-$H58-$I58)</f>
        <v/>
      </c>
      <c r="K58" s="15">
        <f>IF($F58="","",'Settings'!$B$6-$F58)</f>
        <v/>
      </c>
      <c r="L58" s="8">
        <f>IF($F58="","",IF($J58&lt;=0,"Settled",IF($O58="Written off","Written off",IF($K58&lt;=30,"0–30",IF($K58&lt;=60,"31–60",IF($K58&lt;=90,"61–90","90+"))))))</f>
        <v/>
      </c>
      <c r="M58" s="5" t="n">
        <v>46310</v>
      </c>
      <c r="N58" s="4" t="inlineStr">
        <is>
          <t>Salma Nasser</t>
        </is>
      </c>
      <c r="O58" s="4" t="inlineStr">
        <is>
          <t>Open</t>
        </is>
      </c>
      <c r="P58" s="8">
        <f>IF(OR($F58="",$M58=""),"",IF(AND($M58&lt;'Settings'!$B$6,$J58&gt;0,$O58&lt;&gt;"Written off"),"Overdue",""))</f>
        <v/>
      </c>
      <c r="Q58" s="15">
        <f>IF($E58="","",COUNTIFS('Follow-ups'!$B$3:$B$1002,$E58))</f>
        <v/>
      </c>
      <c r="R58" s="16">
        <f>IF(OR($F58="",$O58="Written off"),0,IF($J58&gt;0,$J58+ROW()/1000000,0))</f>
        <v/>
      </c>
      <c r="S58" s="15">
        <f>IF($P58="Overdue",COUNTIFS($P$3:$P58,"Overdue"),"")</f>
        <v/>
      </c>
    </row>
    <row r="59">
      <c r="A59" s="4" t="inlineStr">
        <is>
          <t>P-3815</t>
        </is>
      </c>
      <c r="B59" s="4" t="inlineStr">
        <is>
          <t>Nasser Al Otaibi</t>
        </is>
      </c>
      <c r="C59" s="4" t="inlineStr">
        <is>
          <t>0591585861</t>
        </is>
      </c>
      <c r="D59" s="4" t="inlineStr">
        <is>
          <t>Main branch</t>
        </is>
      </c>
      <c r="E59" s="4" t="inlineStr">
        <is>
          <t>INV-26248</t>
        </is>
      </c>
      <c r="F59" s="5" t="n">
        <v>46270</v>
      </c>
      <c r="G59" s="13" t="n">
        <v>600</v>
      </c>
      <c r="H59" s="13" t="n">
        <v>300</v>
      </c>
      <c r="I59" s="14">
        <f>IF($E59="","",SUMIFS('Follow-ups'!$H$3:$H$1002,'Follow-ups'!$B$3:$B$1002,$E59))</f>
        <v/>
      </c>
      <c r="J59" s="14">
        <f>IF($F59="","",$G59-$H59-$I59)</f>
        <v/>
      </c>
      <c r="K59" s="15">
        <f>IF($F59="","",'Settings'!$B$6-$F59)</f>
        <v/>
      </c>
      <c r="L59" s="8">
        <f>IF($F59="","",IF($J59&lt;=0,"Settled",IF($O59="Written off","Written off",IF($K59&lt;=30,"0–30",IF($K59&lt;=60,"31–60",IF($K59&lt;=90,"61–90","90+"))))))</f>
        <v/>
      </c>
      <c r="M59" s="5" t="n">
        <v>46304</v>
      </c>
      <c r="N59" s="4" t="inlineStr">
        <is>
          <t>Fatima Saad</t>
        </is>
      </c>
      <c r="O59" s="4" t="inlineStr">
        <is>
          <t>Open</t>
        </is>
      </c>
      <c r="P59" s="8">
        <f>IF(OR($F59="",$M59=""),"",IF(AND($M59&lt;'Settings'!$B$6,$J59&gt;0,$O59&lt;&gt;"Written off"),"Overdue",""))</f>
        <v/>
      </c>
      <c r="Q59" s="15">
        <f>IF($E59="","",COUNTIFS('Follow-ups'!$B$3:$B$1002,$E59))</f>
        <v/>
      </c>
      <c r="R59" s="16">
        <f>IF(OR($F59="",$O59="Written off"),0,IF($J59&gt;0,$J59+ROW()/1000000,0))</f>
        <v/>
      </c>
      <c r="S59" s="15">
        <f>IF($P59="Overdue",COUNTIFS($P$3:$P59,"Overdue"),"")</f>
        <v/>
      </c>
    </row>
    <row r="60">
      <c r="A60" s="4" t="inlineStr">
        <is>
          <t>P-4659</t>
        </is>
      </c>
      <c r="B60" s="4" t="inlineStr">
        <is>
          <t>Fahd Al Mutairi</t>
        </is>
      </c>
      <c r="C60" s="4" t="inlineStr">
        <is>
          <t>0594484872</t>
        </is>
      </c>
      <c r="D60" s="4" t="inlineStr">
        <is>
          <t>Main branch</t>
        </is>
      </c>
      <c r="E60" s="4" t="inlineStr">
        <is>
          <t>INV-26244</t>
        </is>
      </c>
      <c r="F60" s="5" t="n">
        <v>46271</v>
      </c>
      <c r="G60" s="13" t="n">
        <v>1200</v>
      </c>
      <c r="H60" s="13" t="n"/>
      <c r="I60" s="14">
        <f>IF($E60="","",SUMIFS('Follow-ups'!$H$3:$H$1002,'Follow-ups'!$B$3:$B$1002,$E60))</f>
        <v/>
      </c>
      <c r="J60" s="14">
        <f>IF($F60="","",$G60-$H60-$I60)</f>
        <v/>
      </c>
      <c r="K60" s="15">
        <f>IF($F60="","",'Settings'!$B$6-$F60)</f>
        <v/>
      </c>
      <c r="L60" s="8">
        <f>IF($F60="","",IF($J60&lt;=0,"Settled",IF($O60="Written off","Written off",IF($K60&lt;=30,"0–30",IF($K60&lt;=60,"31–60",IF($K60&lt;=90,"61–90","90+"))))))</f>
        <v/>
      </c>
      <c r="M60" s="5" t="n">
        <v>46294</v>
      </c>
      <c r="N60" s="4" t="inlineStr">
        <is>
          <t>Salma Nasser</t>
        </is>
      </c>
      <c r="O60" s="4" t="inlineStr">
        <is>
          <t>Promised</t>
        </is>
      </c>
      <c r="P60" s="8">
        <f>IF(OR($F60="",$M60=""),"",IF(AND($M60&lt;'Settings'!$B$6,$J60&gt;0,$O60&lt;&gt;"Written off"),"Overdue",""))</f>
        <v/>
      </c>
      <c r="Q60" s="15">
        <f>IF($E60="","",COUNTIFS('Follow-ups'!$B$3:$B$1002,$E60))</f>
        <v/>
      </c>
      <c r="R60" s="16">
        <f>IF(OR($F60="",$O60="Written off"),0,IF($J60&gt;0,$J60+ROW()/1000000,0))</f>
        <v/>
      </c>
      <c r="S60" s="15">
        <f>IF($P60="Overdue",COUNTIFS($P$3:$P60,"Overdue"),"")</f>
        <v/>
      </c>
    </row>
    <row r="61">
      <c r="A61" s="4" t="inlineStr">
        <is>
          <t>P-4170</t>
        </is>
      </c>
      <c r="B61" s="4" t="inlineStr">
        <is>
          <t>Rashed Al Ghamdi</t>
        </is>
      </c>
      <c r="C61" s="4" t="inlineStr">
        <is>
          <t>0591725361</t>
        </is>
      </c>
      <c r="D61" s="4" t="inlineStr">
        <is>
          <t>Main branch</t>
        </is>
      </c>
      <c r="E61" s="4" t="inlineStr">
        <is>
          <t>INV-26016</t>
        </is>
      </c>
      <c r="F61" s="5" t="n">
        <v>46272</v>
      </c>
      <c r="G61" s="13" t="n">
        <v>4500</v>
      </c>
      <c r="H61" s="13" t="n">
        <v>2250</v>
      </c>
      <c r="I61" s="14">
        <f>IF($E61="","",SUMIFS('Follow-ups'!$H$3:$H$1002,'Follow-ups'!$B$3:$B$1002,$E61))</f>
        <v/>
      </c>
      <c r="J61" s="14">
        <f>IF($F61="","",$G61-$H61-$I61)</f>
        <v/>
      </c>
      <c r="K61" s="15">
        <f>IF($F61="","",'Settings'!$B$6-$F61)</f>
        <v/>
      </c>
      <c r="L61" s="8">
        <f>IF($F61="","",IF($J61&lt;=0,"Settled",IF($O61="Written off","Written off",IF($K61&lt;=30,"0–30",IF($K61&lt;=60,"31–60",IF($K61&lt;=90,"61–90","90+"))))))</f>
        <v/>
      </c>
      <c r="M61" s="5" t="n">
        <v>46291</v>
      </c>
      <c r="N61" s="4" t="inlineStr">
        <is>
          <t>Reem Abdullah</t>
        </is>
      </c>
      <c r="O61" s="4" t="inlineStr">
        <is>
          <t>Promised</t>
        </is>
      </c>
      <c r="P61" s="8">
        <f>IF(OR($F61="",$M61=""),"",IF(AND($M61&lt;'Settings'!$B$6,$J61&gt;0,$O61&lt;&gt;"Written off"),"Overdue",""))</f>
        <v/>
      </c>
      <c r="Q61" s="15">
        <f>IF($E61="","",COUNTIFS('Follow-ups'!$B$3:$B$1002,$E61))</f>
        <v/>
      </c>
      <c r="R61" s="16">
        <f>IF(OR($F61="",$O61="Written off"),0,IF($J61&gt;0,$J61+ROW()/1000000,0))</f>
        <v/>
      </c>
      <c r="S61" s="15">
        <f>IF($P61="Overdue",COUNTIFS($P$3:$P61,"Overdue"),"")</f>
        <v/>
      </c>
    </row>
    <row r="62">
      <c r="A62" s="4" t="inlineStr">
        <is>
          <t>P-3520</t>
        </is>
      </c>
      <c r="B62" s="4" t="inlineStr">
        <is>
          <t>Turki Al Sahli</t>
        </is>
      </c>
      <c r="C62" s="4" t="inlineStr">
        <is>
          <t>0530589984</t>
        </is>
      </c>
      <c r="D62" s="4" t="inlineStr">
        <is>
          <t>Main branch</t>
        </is>
      </c>
      <c r="E62" s="4" t="inlineStr">
        <is>
          <t>INV-26222</t>
        </is>
      </c>
      <c r="F62" s="5" t="n">
        <v>46272</v>
      </c>
      <c r="G62" s="13" t="n">
        <v>600</v>
      </c>
      <c r="H62" s="13" t="n"/>
      <c r="I62" s="14">
        <f>IF($E62="","",SUMIFS('Follow-ups'!$H$3:$H$1002,'Follow-ups'!$B$3:$B$1002,$E62))</f>
        <v/>
      </c>
      <c r="J62" s="14">
        <f>IF($F62="","",$G62-$H62-$I62)</f>
        <v/>
      </c>
      <c r="K62" s="15">
        <f>IF($F62="","",'Settings'!$B$6-$F62)</f>
        <v/>
      </c>
      <c r="L62" s="8">
        <f>IF($F62="","",IF($J62&lt;=0,"Settled",IF($O62="Written off","Written off",IF($K62&lt;=30,"0–30",IF($K62&lt;=60,"31–60",IF($K62&lt;=90,"61–90","90+"))))))</f>
        <v/>
      </c>
      <c r="M62" s="5" t="n">
        <v>46289</v>
      </c>
      <c r="N62" s="4" t="inlineStr">
        <is>
          <t>Hala Samir</t>
        </is>
      </c>
      <c r="O62" s="4" t="inlineStr">
        <is>
          <t>Open</t>
        </is>
      </c>
      <c r="P62" s="8">
        <f>IF(OR($F62="",$M62=""),"",IF(AND($M62&lt;'Settings'!$B$6,$J62&gt;0,$O62&lt;&gt;"Written off"),"Overdue",""))</f>
        <v/>
      </c>
      <c r="Q62" s="15">
        <f>IF($E62="","",COUNTIFS('Follow-ups'!$B$3:$B$1002,$E62))</f>
        <v/>
      </c>
      <c r="R62" s="16">
        <f>IF(OR($F62="",$O62="Written off"),0,IF($J62&gt;0,$J62+ROW()/1000000,0))</f>
        <v/>
      </c>
      <c r="S62" s="15">
        <f>IF($P62="Overdue",COUNTIFS($P$3:$P62,"Overdue"),"")</f>
        <v/>
      </c>
    </row>
    <row r="63">
      <c r="A63" s="4" t="inlineStr">
        <is>
          <t>P-3767</t>
        </is>
      </c>
      <c r="B63" s="4" t="inlineStr">
        <is>
          <t>Reem Al Qarni</t>
        </is>
      </c>
      <c r="C63" s="4" t="inlineStr">
        <is>
          <t>0531459411</t>
        </is>
      </c>
      <c r="D63" s="4" t="inlineStr">
        <is>
          <t>Main branch</t>
        </is>
      </c>
      <c r="E63" s="4" t="inlineStr">
        <is>
          <t>INV-26033</t>
        </is>
      </c>
      <c r="F63" s="5" t="n">
        <v>46274</v>
      </c>
      <c r="G63" s="13" t="n">
        <v>800</v>
      </c>
      <c r="H63" s="13" t="n"/>
      <c r="I63" s="14">
        <f>IF($E63="","",SUMIFS('Follow-ups'!$H$3:$H$1002,'Follow-ups'!$B$3:$B$1002,$E63))</f>
        <v/>
      </c>
      <c r="J63" s="14">
        <f>IF($F63="","",$G63-$H63-$I63)</f>
        <v/>
      </c>
      <c r="K63" s="15">
        <f>IF($F63="","",'Settings'!$B$6-$F63)</f>
        <v/>
      </c>
      <c r="L63" s="8">
        <f>IF($F63="","",IF($J63&lt;=0,"Settled",IF($O63="Written off","Written off",IF($K63&lt;=30,"0–30",IF($K63&lt;=60,"31–60",IF($K63&lt;=90,"61–90","90+"))))))</f>
        <v/>
      </c>
      <c r="M63" s="5" t="n">
        <v>46299</v>
      </c>
      <c r="N63" s="4" t="inlineStr">
        <is>
          <t>Reem Abdullah</t>
        </is>
      </c>
      <c r="O63" s="4" t="inlineStr">
        <is>
          <t>Open</t>
        </is>
      </c>
      <c r="P63" s="8">
        <f>IF(OR($F63="",$M63=""),"",IF(AND($M63&lt;'Settings'!$B$6,$J63&gt;0,$O63&lt;&gt;"Written off"),"Overdue",""))</f>
        <v/>
      </c>
      <c r="Q63" s="15">
        <f>IF($E63="","",COUNTIFS('Follow-ups'!$B$3:$B$1002,$E63))</f>
        <v/>
      </c>
      <c r="R63" s="16">
        <f>IF(OR($F63="",$O63="Written off"),0,IF($J63&gt;0,$J63+ROW()/1000000,0))</f>
        <v/>
      </c>
      <c r="S63" s="15">
        <f>IF($P63="Overdue",COUNTIFS($P$3:$P63,"Overdue"),"")</f>
        <v/>
      </c>
    </row>
    <row r="64">
      <c r="A64" s="4" t="inlineStr">
        <is>
          <t>P-4939</t>
        </is>
      </c>
      <c r="B64" s="4" t="inlineStr">
        <is>
          <t>Rashed Al Anazi</t>
        </is>
      </c>
      <c r="C64" s="4" t="inlineStr">
        <is>
          <t>0512654719</t>
        </is>
      </c>
      <c r="D64" s="4" t="inlineStr">
        <is>
          <t>Main branch</t>
        </is>
      </c>
      <c r="E64" s="4" t="inlineStr">
        <is>
          <t>INV-26159</t>
        </is>
      </c>
      <c r="F64" s="5" t="n">
        <v>46276</v>
      </c>
      <c r="G64" s="13" t="n">
        <v>600</v>
      </c>
      <c r="H64" s="13" t="n">
        <v>180</v>
      </c>
      <c r="I64" s="14">
        <f>IF($E64="","",SUMIFS('Follow-ups'!$H$3:$H$1002,'Follow-ups'!$B$3:$B$1002,$E64))</f>
        <v/>
      </c>
      <c r="J64" s="14">
        <f>IF($F64="","",$G64-$H64-$I64)</f>
        <v/>
      </c>
      <c r="K64" s="15">
        <f>IF($F64="","",'Settings'!$B$6-$F64)</f>
        <v/>
      </c>
      <c r="L64" s="8">
        <f>IF($F64="","",IF($J64&lt;=0,"Settled",IF($O64="Written off","Written off",IF($K64&lt;=30,"0–30",IF($K64&lt;=60,"31–60",IF($K64&lt;=90,"61–90","90+"))))))</f>
        <v/>
      </c>
      <c r="M64" s="5" t="n">
        <v>46297</v>
      </c>
      <c r="N64" s="4" t="inlineStr">
        <is>
          <t>Fatima Saad</t>
        </is>
      </c>
      <c r="O64" s="4" t="inlineStr">
        <is>
          <t>Partial</t>
        </is>
      </c>
      <c r="P64" s="8">
        <f>IF(OR($F64="",$M64=""),"",IF(AND($M64&lt;'Settings'!$B$6,$J64&gt;0,$O64&lt;&gt;"Written off"),"Overdue",""))</f>
        <v/>
      </c>
      <c r="Q64" s="15">
        <f>IF($E64="","",COUNTIFS('Follow-ups'!$B$3:$B$1002,$E64))</f>
        <v/>
      </c>
      <c r="R64" s="16">
        <f>IF(OR($F64="",$O64="Written off"),0,IF($J64&gt;0,$J64+ROW()/1000000,0))</f>
        <v/>
      </c>
      <c r="S64" s="15">
        <f>IF($P64="Overdue",COUNTIFS($P$3:$P64,"Overdue"),"")</f>
        <v/>
      </c>
    </row>
    <row r="65">
      <c r="A65" s="4" t="inlineStr">
        <is>
          <t>P-4318</t>
        </is>
      </c>
      <c r="B65" s="4" t="inlineStr">
        <is>
          <t>Nasser Al Mutairi</t>
        </is>
      </c>
      <c r="C65" s="4" t="inlineStr">
        <is>
          <t>0543522946</t>
        </is>
      </c>
      <c r="D65" s="4" t="inlineStr">
        <is>
          <t>North branch</t>
        </is>
      </c>
      <c r="E65" s="4" t="inlineStr">
        <is>
          <t>INV-26090</t>
        </is>
      </c>
      <c r="F65" s="5" t="n">
        <v>46278</v>
      </c>
      <c r="G65" s="13" t="n">
        <v>350</v>
      </c>
      <c r="H65" s="13" t="n">
        <v>70</v>
      </c>
      <c r="I65" s="14">
        <f>IF($E65="","",SUMIFS('Follow-ups'!$H$3:$H$1002,'Follow-ups'!$B$3:$B$1002,$E65))</f>
        <v/>
      </c>
      <c r="J65" s="14">
        <f>IF($F65="","",$G65-$H65-$I65)</f>
        <v/>
      </c>
      <c r="K65" s="15">
        <f>IF($F65="","",'Settings'!$B$6-$F65)</f>
        <v/>
      </c>
      <c r="L65" s="8">
        <f>IF($F65="","",IF($J65&lt;=0,"Settled",IF($O65="Written off","Written off",IF($K65&lt;=30,"0–30",IF($K65&lt;=60,"31–60",IF($K65&lt;=90,"61–90","90+"))))))</f>
        <v/>
      </c>
      <c r="M65" s="5" t="n">
        <v>46311</v>
      </c>
      <c r="N65" s="4" t="inlineStr">
        <is>
          <t>Fatima Saad</t>
        </is>
      </c>
      <c r="O65" s="4" t="inlineStr">
        <is>
          <t>Open</t>
        </is>
      </c>
      <c r="P65" s="8">
        <f>IF(OR($F65="",$M65=""),"",IF(AND($M65&lt;'Settings'!$B$6,$J65&gt;0,$O65&lt;&gt;"Written off"),"Overdue",""))</f>
        <v/>
      </c>
      <c r="Q65" s="15">
        <f>IF($E65="","",COUNTIFS('Follow-ups'!$B$3:$B$1002,$E65))</f>
        <v/>
      </c>
      <c r="R65" s="16">
        <f>IF(OR($F65="",$O65="Written off"),0,IF($J65&gt;0,$J65+ROW()/1000000,0))</f>
        <v/>
      </c>
      <c r="S65" s="15">
        <f>IF($P65="Overdue",COUNTIFS($P$3:$P65,"Overdue"),"")</f>
        <v/>
      </c>
    </row>
    <row r="66">
      <c r="A66" s="4" t="inlineStr">
        <is>
          <t>P-4342</t>
        </is>
      </c>
      <c r="B66" s="4" t="inlineStr">
        <is>
          <t>Noura Al Shehri</t>
        </is>
      </c>
      <c r="C66" s="4" t="inlineStr">
        <is>
          <t>0547760793</t>
        </is>
      </c>
      <c r="D66" s="4" t="inlineStr">
        <is>
          <t>Main branch</t>
        </is>
      </c>
      <c r="E66" s="4" t="inlineStr">
        <is>
          <t>INV-26099</t>
        </is>
      </c>
      <c r="F66" s="5" t="n">
        <v>46278</v>
      </c>
      <c r="G66" s="13" t="n">
        <v>3200</v>
      </c>
      <c r="H66" s="13" t="n"/>
      <c r="I66" s="14">
        <f>IF($E66="","",SUMIFS('Follow-ups'!$H$3:$H$1002,'Follow-ups'!$B$3:$B$1002,$E66))</f>
        <v/>
      </c>
      <c r="J66" s="14">
        <f>IF($F66="","",$G66-$H66-$I66)</f>
        <v/>
      </c>
      <c r="K66" s="15">
        <f>IF($F66="","",'Settings'!$B$6-$F66)</f>
        <v/>
      </c>
      <c r="L66" s="8">
        <f>IF($F66="","",IF($J66&lt;=0,"Settled",IF($O66="Written off","Written off",IF($K66&lt;=30,"0–30",IF($K66&lt;=60,"31–60",IF($K66&lt;=90,"61–90","90+"))))))</f>
        <v/>
      </c>
      <c r="M66" s="5" t="n">
        <v>46300</v>
      </c>
      <c r="N66" s="4" t="inlineStr">
        <is>
          <t>Salma Nasser</t>
        </is>
      </c>
      <c r="O66" s="4" t="inlineStr">
        <is>
          <t>Open</t>
        </is>
      </c>
      <c r="P66" s="8">
        <f>IF(OR($F66="",$M66=""),"",IF(AND($M66&lt;'Settings'!$B$6,$J66&gt;0,$O66&lt;&gt;"Written off"),"Overdue",""))</f>
        <v/>
      </c>
      <c r="Q66" s="15">
        <f>IF($E66="","",COUNTIFS('Follow-ups'!$B$3:$B$1002,$E66))</f>
        <v/>
      </c>
      <c r="R66" s="16">
        <f>IF(OR($F66="",$O66="Written off"),0,IF($J66&gt;0,$J66+ROW()/1000000,0))</f>
        <v/>
      </c>
      <c r="S66" s="15">
        <f>IF($P66="Overdue",COUNTIFS($P$3:$P66,"Overdue"),"")</f>
        <v/>
      </c>
    </row>
    <row r="67">
      <c r="A67" s="4" t="inlineStr">
        <is>
          <t>P-4272</t>
        </is>
      </c>
      <c r="B67" s="4" t="inlineStr">
        <is>
          <t>Jawaher Al Ghamdi</t>
        </is>
      </c>
      <c r="C67" s="4" t="inlineStr">
        <is>
          <t>0532290940</t>
        </is>
      </c>
      <c r="D67" s="4" t="inlineStr">
        <is>
          <t>North branch</t>
        </is>
      </c>
      <c r="E67" s="4" t="inlineStr">
        <is>
          <t>INV-26106</t>
        </is>
      </c>
      <c r="F67" s="5" t="n">
        <v>46278</v>
      </c>
      <c r="G67" s="13" t="n">
        <v>1800</v>
      </c>
      <c r="H67" s="13" t="n">
        <v>540</v>
      </c>
      <c r="I67" s="14">
        <f>IF($E67="","",SUMIFS('Follow-ups'!$H$3:$H$1002,'Follow-ups'!$B$3:$B$1002,$E67))</f>
        <v/>
      </c>
      <c r="J67" s="14">
        <f>IF($F67="","",$G67-$H67-$I67)</f>
        <v/>
      </c>
      <c r="K67" s="15">
        <f>IF($F67="","",'Settings'!$B$6-$F67)</f>
        <v/>
      </c>
      <c r="L67" s="8">
        <f>IF($F67="","",IF($J67&lt;=0,"Settled",IF($O67="Written off","Written off",IF($K67&lt;=30,"0–30",IF($K67&lt;=60,"31–60",IF($K67&lt;=90,"61–90","90+"))))))</f>
        <v/>
      </c>
      <c r="M67" s="5" t="n">
        <v>46300</v>
      </c>
      <c r="N67" s="4" t="inlineStr">
        <is>
          <t>Hala Samir</t>
        </is>
      </c>
      <c r="O67" s="4" t="inlineStr">
        <is>
          <t>Open</t>
        </is>
      </c>
      <c r="P67" s="8">
        <f>IF(OR($F67="",$M67=""),"",IF(AND($M67&lt;'Settings'!$B$6,$J67&gt;0,$O67&lt;&gt;"Written off"),"Overdue",""))</f>
        <v/>
      </c>
      <c r="Q67" s="15">
        <f>IF($E67="","",COUNTIFS('Follow-ups'!$B$3:$B$1002,$E67))</f>
        <v/>
      </c>
      <c r="R67" s="16">
        <f>IF(OR($F67="",$O67="Written off"),0,IF($J67&gt;0,$J67+ROW()/1000000,0))</f>
        <v/>
      </c>
      <c r="S67" s="15">
        <f>IF($P67="Overdue",COUNTIFS($P$3:$P67,"Overdue"),"")</f>
        <v/>
      </c>
    </row>
    <row r="68">
      <c r="A68" s="4" t="inlineStr">
        <is>
          <t>P-3332</t>
        </is>
      </c>
      <c r="B68" s="4" t="inlineStr">
        <is>
          <t>Munira Al Ghamdi</t>
        </is>
      </c>
      <c r="C68" s="4" t="inlineStr">
        <is>
          <t>0585405767</t>
        </is>
      </c>
      <c r="D68" s="4" t="inlineStr">
        <is>
          <t>Main branch</t>
        </is>
      </c>
      <c r="E68" s="4" t="inlineStr">
        <is>
          <t>INV-26042</t>
        </is>
      </c>
      <c r="F68" s="5" t="n">
        <v>46279</v>
      </c>
      <c r="G68" s="13" t="n">
        <v>4500</v>
      </c>
      <c r="H68" s="13" t="n">
        <v>1350</v>
      </c>
      <c r="I68" s="14">
        <f>IF($E68="","",SUMIFS('Follow-ups'!$H$3:$H$1002,'Follow-ups'!$B$3:$B$1002,$E68))</f>
        <v/>
      </c>
      <c r="J68" s="14">
        <f>IF($F68="","",$G68-$H68-$I68)</f>
        <v/>
      </c>
      <c r="K68" s="15">
        <f>IF($F68="","",'Settings'!$B$6-$F68)</f>
        <v/>
      </c>
      <c r="L68" s="8">
        <f>IF($F68="","",IF($J68&lt;=0,"Settled",IF($O68="Written off","Written off",IF($K68&lt;=30,"0–30",IF($K68&lt;=60,"31–60",IF($K68&lt;=90,"61–90","90+"))))))</f>
        <v/>
      </c>
      <c r="M68" s="5" t="n">
        <v>46304</v>
      </c>
      <c r="N68" s="4" t="inlineStr">
        <is>
          <t>Fatima Saad</t>
        </is>
      </c>
      <c r="O68" s="4" t="inlineStr">
        <is>
          <t>Open</t>
        </is>
      </c>
      <c r="P68" s="8">
        <f>IF(OR($F68="",$M68=""),"",IF(AND($M68&lt;'Settings'!$B$6,$J68&gt;0,$O68&lt;&gt;"Written off"),"Overdue",""))</f>
        <v/>
      </c>
      <c r="Q68" s="15">
        <f>IF($E68="","",COUNTIFS('Follow-ups'!$B$3:$B$1002,$E68))</f>
        <v/>
      </c>
      <c r="R68" s="16">
        <f>IF(OR($F68="",$O68="Written off"),0,IF($J68&gt;0,$J68+ROW()/1000000,0))</f>
        <v/>
      </c>
      <c r="S68" s="15">
        <f>IF($P68="Overdue",COUNTIFS($P$3:$P68,"Overdue"),"")</f>
        <v/>
      </c>
    </row>
    <row r="69">
      <c r="A69" s="4" t="inlineStr">
        <is>
          <t>P-4231</t>
        </is>
      </c>
      <c r="B69" s="4" t="inlineStr">
        <is>
          <t>Mohammed Al Mutairi</t>
        </is>
      </c>
      <c r="C69" s="4" t="inlineStr">
        <is>
          <t>0567187824</t>
        </is>
      </c>
      <c r="D69" s="4" t="inlineStr">
        <is>
          <t>Main branch</t>
        </is>
      </c>
      <c r="E69" s="4" t="inlineStr">
        <is>
          <t>INV-26073</t>
        </is>
      </c>
      <c r="F69" s="5" t="n">
        <v>46279</v>
      </c>
      <c r="G69" s="13" t="n">
        <v>1200</v>
      </c>
      <c r="H69" s="13" t="n">
        <v>240</v>
      </c>
      <c r="I69" s="14">
        <f>IF($E69="","",SUMIFS('Follow-ups'!$H$3:$H$1002,'Follow-ups'!$B$3:$B$1002,$E69))</f>
        <v/>
      </c>
      <c r="J69" s="14">
        <f>IF($F69="","",$G69-$H69-$I69)</f>
        <v/>
      </c>
      <c r="K69" s="15">
        <f>IF($F69="","",'Settings'!$B$6-$F69)</f>
        <v/>
      </c>
      <c r="L69" s="8">
        <f>IF($F69="","",IF($J69&lt;=0,"Settled",IF($O69="Written off","Written off",IF($K69&lt;=30,"0–30",IF($K69&lt;=60,"31–60",IF($K69&lt;=90,"61–90","90+"))))))</f>
        <v/>
      </c>
      <c r="M69" s="5" t="n">
        <v>46298</v>
      </c>
      <c r="N69" s="4" t="inlineStr">
        <is>
          <t>Fatima Saad</t>
        </is>
      </c>
      <c r="O69" s="4" t="inlineStr">
        <is>
          <t>Promised</t>
        </is>
      </c>
      <c r="P69" s="8">
        <f>IF(OR($F69="",$M69=""),"",IF(AND($M69&lt;'Settings'!$B$6,$J69&gt;0,$O69&lt;&gt;"Written off"),"Overdue",""))</f>
        <v/>
      </c>
      <c r="Q69" s="15">
        <f>IF($E69="","",COUNTIFS('Follow-ups'!$B$3:$B$1002,$E69))</f>
        <v/>
      </c>
      <c r="R69" s="16">
        <f>IF(OR($F69="",$O69="Written off"),0,IF($J69&gt;0,$J69+ROW()/1000000,0))</f>
        <v/>
      </c>
      <c r="S69" s="15">
        <f>IF($P69="Overdue",COUNTIFS($P$3:$P69,"Overdue"),"")</f>
        <v/>
      </c>
    </row>
    <row r="70">
      <c r="A70" s="4" t="inlineStr">
        <is>
          <t>P-4470</t>
        </is>
      </c>
      <c r="B70" s="4" t="inlineStr">
        <is>
          <t>Noura Al Dossari</t>
        </is>
      </c>
      <c r="C70" s="4" t="inlineStr">
        <is>
          <t>0576573438</t>
        </is>
      </c>
      <c r="D70" s="4" t="inlineStr">
        <is>
          <t>Main branch</t>
        </is>
      </c>
      <c r="E70" s="4" t="inlineStr">
        <is>
          <t>INV-26007</t>
        </is>
      </c>
      <c r="F70" s="5" t="n">
        <v>46281</v>
      </c>
      <c r="G70" s="13" t="n">
        <v>1500</v>
      </c>
      <c r="H70" s="13" t="n"/>
      <c r="I70" s="14">
        <f>IF($E70="","",SUMIFS('Follow-ups'!$H$3:$H$1002,'Follow-ups'!$B$3:$B$1002,$E70))</f>
        <v/>
      </c>
      <c r="J70" s="14">
        <f>IF($F70="","",$G70-$H70-$I70)</f>
        <v/>
      </c>
      <c r="K70" s="15">
        <f>IF($F70="","",'Settings'!$B$6-$F70)</f>
        <v/>
      </c>
      <c r="L70" s="8">
        <f>IF($F70="","",IF($J70&lt;=0,"Settled",IF($O70="Written off","Written off",IF($K70&lt;=30,"0–30",IF($K70&lt;=60,"31–60",IF($K70&lt;=90,"61–90","90+"))))))</f>
        <v/>
      </c>
      <c r="M70" s="5" t="n">
        <v>46294</v>
      </c>
      <c r="N70" s="4" t="inlineStr">
        <is>
          <t>Fatima Saad</t>
        </is>
      </c>
      <c r="O70" s="4" t="inlineStr">
        <is>
          <t>Open</t>
        </is>
      </c>
      <c r="P70" s="8">
        <f>IF(OR($F70="",$M70=""),"",IF(AND($M70&lt;'Settings'!$B$6,$J70&gt;0,$O70&lt;&gt;"Written off"),"Overdue",""))</f>
        <v/>
      </c>
      <c r="Q70" s="15">
        <f>IF($E70="","",COUNTIFS('Follow-ups'!$B$3:$B$1002,$E70))</f>
        <v/>
      </c>
      <c r="R70" s="16">
        <f>IF(OR($F70="",$O70="Written off"),0,IF($J70&gt;0,$J70+ROW()/1000000,0))</f>
        <v/>
      </c>
      <c r="S70" s="15">
        <f>IF($P70="Overdue",COUNTIFS($P$3:$P70,"Overdue"),"")</f>
        <v/>
      </c>
    </row>
    <row r="71">
      <c r="A71" s="4" t="inlineStr">
        <is>
          <t>P-4560</t>
        </is>
      </c>
      <c r="B71" s="4" t="inlineStr">
        <is>
          <t>Turki Al Mutairi</t>
        </is>
      </c>
      <c r="C71" s="4" t="inlineStr">
        <is>
          <t>0590159735</t>
        </is>
      </c>
      <c r="D71" s="4" t="inlineStr">
        <is>
          <t>Main branch</t>
        </is>
      </c>
      <c r="E71" s="4" t="inlineStr">
        <is>
          <t>INV-26023</t>
        </is>
      </c>
      <c r="F71" s="5" t="n">
        <v>46281</v>
      </c>
      <c r="G71" s="13" t="n">
        <v>800</v>
      </c>
      <c r="H71" s="13" t="n">
        <v>160</v>
      </c>
      <c r="I71" s="14">
        <f>IF($E71="","",SUMIFS('Follow-ups'!$H$3:$H$1002,'Follow-ups'!$B$3:$B$1002,$E71))</f>
        <v/>
      </c>
      <c r="J71" s="14">
        <f>IF($F71="","",$G71-$H71-$I71)</f>
        <v/>
      </c>
      <c r="K71" s="15">
        <f>IF($F71="","",'Settings'!$B$6-$F71)</f>
        <v/>
      </c>
      <c r="L71" s="8">
        <f>IF($F71="","",IF($J71&lt;=0,"Settled",IF($O71="Written off","Written off",IF($K71&lt;=30,"0–30",IF($K71&lt;=60,"31–60",IF($K71&lt;=90,"61–90","90+"))))))</f>
        <v/>
      </c>
      <c r="M71" s="5" t="n">
        <v>46304</v>
      </c>
      <c r="N71" s="4" t="inlineStr">
        <is>
          <t>Hala Samir</t>
        </is>
      </c>
      <c r="O71" s="4" t="inlineStr">
        <is>
          <t>Promised</t>
        </is>
      </c>
      <c r="P71" s="8">
        <f>IF(OR($F71="",$M71=""),"",IF(AND($M71&lt;'Settings'!$B$6,$J71&gt;0,$O71&lt;&gt;"Written off"),"Overdue",""))</f>
        <v/>
      </c>
      <c r="Q71" s="15">
        <f>IF($E71="","",COUNTIFS('Follow-ups'!$B$3:$B$1002,$E71))</f>
        <v/>
      </c>
      <c r="R71" s="16">
        <f>IF(OR($F71="",$O71="Written off"),0,IF($J71&gt;0,$J71+ROW()/1000000,0))</f>
        <v/>
      </c>
      <c r="S71" s="15">
        <f>IF($P71="Overdue",COUNTIFS($P$3:$P71,"Overdue"),"")</f>
        <v/>
      </c>
    </row>
    <row r="72">
      <c r="A72" s="4" t="inlineStr">
        <is>
          <t>P-3144</t>
        </is>
      </c>
      <c r="B72" s="4" t="inlineStr">
        <is>
          <t>Majed Al Qarni</t>
        </is>
      </c>
      <c r="C72" s="4" t="inlineStr">
        <is>
          <t>0540264209</t>
        </is>
      </c>
      <c r="D72" s="4" t="inlineStr">
        <is>
          <t>Main branch</t>
        </is>
      </c>
      <c r="E72" s="4" t="inlineStr">
        <is>
          <t>INV-26161</t>
        </is>
      </c>
      <c r="F72" s="5" t="n">
        <v>46281</v>
      </c>
      <c r="G72" s="13" t="n">
        <v>4500</v>
      </c>
      <c r="H72" s="13" t="n">
        <v>2250</v>
      </c>
      <c r="I72" s="14">
        <f>IF($E72="","",SUMIFS('Follow-ups'!$H$3:$H$1002,'Follow-ups'!$B$3:$B$1002,$E72))</f>
        <v/>
      </c>
      <c r="J72" s="14">
        <f>IF($F72="","",$G72-$H72-$I72)</f>
        <v/>
      </c>
      <c r="K72" s="15">
        <f>IF($F72="","",'Settings'!$B$6-$F72)</f>
        <v/>
      </c>
      <c r="L72" s="8">
        <f>IF($F72="","",IF($J72&lt;=0,"Settled",IF($O72="Written off","Written off",IF($K72&lt;=30,"0–30",IF($K72&lt;=60,"31–60",IF($K72&lt;=90,"61–90","90+"))))))</f>
        <v/>
      </c>
      <c r="M72" s="5" t="n">
        <v>46299</v>
      </c>
      <c r="N72" s="4" t="inlineStr">
        <is>
          <t>Reem Abdullah</t>
        </is>
      </c>
      <c r="O72" s="4" t="inlineStr">
        <is>
          <t>Open</t>
        </is>
      </c>
      <c r="P72" s="8">
        <f>IF(OR($F72="",$M72=""),"",IF(AND($M72&lt;'Settings'!$B$6,$J72&gt;0,$O72&lt;&gt;"Written off"),"Overdue",""))</f>
        <v/>
      </c>
      <c r="Q72" s="15">
        <f>IF($E72="","",COUNTIFS('Follow-ups'!$B$3:$B$1002,$E72))</f>
        <v/>
      </c>
      <c r="R72" s="16">
        <f>IF(OR($F72="",$O72="Written off"),0,IF($J72&gt;0,$J72+ROW()/1000000,0))</f>
        <v/>
      </c>
      <c r="S72" s="15">
        <f>IF($P72="Overdue",COUNTIFS($P$3:$P72,"Overdue"),"")</f>
        <v/>
      </c>
    </row>
    <row r="73">
      <c r="A73" s="4" t="inlineStr">
        <is>
          <t>P-4367</t>
        </is>
      </c>
      <c r="B73" s="4" t="inlineStr">
        <is>
          <t>Sultan Al Dossari</t>
        </is>
      </c>
      <c r="C73" s="4" t="inlineStr">
        <is>
          <t>0561624753</t>
        </is>
      </c>
      <c r="D73" s="4" t="inlineStr">
        <is>
          <t>Main branch</t>
        </is>
      </c>
      <c r="E73" s="4" t="inlineStr">
        <is>
          <t>INV-26235</t>
        </is>
      </c>
      <c r="F73" s="5" t="n">
        <v>46281</v>
      </c>
      <c r="G73" s="13" t="n">
        <v>3200</v>
      </c>
      <c r="H73" s="13" t="n">
        <v>1600</v>
      </c>
      <c r="I73" s="14">
        <f>IF($E73="","",SUMIFS('Follow-ups'!$H$3:$H$1002,'Follow-ups'!$B$3:$B$1002,$E73))</f>
        <v/>
      </c>
      <c r="J73" s="14">
        <f>IF($F73="","",$G73-$H73-$I73)</f>
        <v/>
      </c>
      <c r="K73" s="15">
        <f>IF($F73="","",'Settings'!$B$6-$F73)</f>
        <v/>
      </c>
      <c r="L73" s="8">
        <f>IF($F73="","",IF($J73&lt;=0,"Settled",IF($O73="Written off","Written off",IF($K73&lt;=30,"0–30",IF($K73&lt;=60,"31–60",IF($K73&lt;=90,"61–90","90+"))))))</f>
        <v/>
      </c>
      <c r="M73" s="5" t="n">
        <v>46311</v>
      </c>
      <c r="N73" s="4" t="inlineStr">
        <is>
          <t>Salma Nasser</t>
        </is>
      </c>
      <c r="O73" s="4" t="inlineStr">
        <is>
          <t>Open</t>
        </is>
      </c>
      <c r="P73" s="8">
        <f>IF(OR($F73="",$M73=""),"",IF(AND($M73&lt;'Settings'!$B$6,$J73&gt;0,$O73&lt;&gt;"Written off"),"Overdue",""))</f>
        <v/>
      </c>
      <c r="Q73" s="15">
        <f>IF($E73="","",COUNTIFS('Follow-ups'!$B$3:$B$1002,$E73))</f>
        <v/>
      </c>
      <c r="R73" s="16">
        <f>IF(OR($F73="",$O73="Written off"),0,IF($J73&gt;0,$J73+ROW()/1000000,0))</f>
        <v/>
      </c>
      <c r="S73" s="15">
        <f>IF($P73="Overdue",COUNTIFS($P$3:$P73,"Overdue"),"")</f>
        <v/>
      </c>
    </row>
    <row r="74">
      <c r="A74" s="4" t="inlineStr">
        <is>
          <t>P-4168</t>
        </is>
      </c>
      <c r="B74" s="4" t="inlineStr">
        <is>
          <t>Reem Al Dossari</t>
        </is>
      </c>
      <c r="C74" s="4" t="inlineStr">
        <is>
          <t>0568004098</t>
        </is>
      </c>
      <c r="D74" s="4" t="inlineStr">
        <is>
          <t>Main branch</t>
        </is>
      </c>
      <c r="E74" s="4" t="inlineStr">
        <is>
          <t>INV-26263</t>
        </is>
      </c>
      <c r="F74" s="5" t="n">
        <v>46281</v>
      </c>
      <c r="G74" s="13" t="n">
        <v>350</v>
      </c>
      <c r="H74" s="13" t="n">
        <v>70</v>
      </c>
      <c r="I74" s="14">
        <f>IF($E74="","",SUMIFS('Follow-ups'!$H$3:$H$1002,'Follow-ups'!$B$3:$B$1002,$E74))</f>
        <v/>
      </c>
      <c r="J74" s="14">
        <f>IF($F74="","",$G74-$H74-$I74)</f>
        <v/>
      </c>
      <c r="K74" s="15">
        <f>IF($F74="","",'Settings'!$B$6-$F74)</f>
        <v/>
      </c>
      <c r="L74" s="8">
        <f>IF($F74="","",IF($J74&lt;=0,"Settled",IF($O74="Written off","Written off",IF($K74&lt;=30,"0–30",IF($K74&lt;=60,"31–60",IF($K74&lt;=90,"61–90","90+"))))))</f>
        <v/>
      </c>
      <c r="M74" s="5" t="n">
        <v>46294</v>
      </c>
      <c r="N74" s="4" t="inlineStr">
        <is>
          <t>Reem Abdullah</t>
        </is>
      </c>
      <c r="O74" s="4" t="inlineStr">
        <is>
          <t>Promised</t>
        </is>
      </c>
      <c r="P74" s="8">
        <f>IF(OR($F74="",$M74=""),"",IF(AND($M74&lt;'Settings'!$B$6,$J74&gt;0,$O74&lt;&gt;"Written off"),"Overdue",""))</f>
        <v/>
      </c>
      <c r="Q74" s="15">
        <f>IF($E74="","",COUNTIFS('Follow-ups'!$B$3:$B$1002,$E74))</f>
        <v/>
      </c>
      <c r="R74" s="16">
        <f>IF(OR($F74="",$O74="Written off"),0,IF($J74&gt;0,$J74+ROW()/1000000,0))</f>
        <v/>
      </c>
      <c r="S74" s="15">
        <f>IF($P74="Overdue",COUNTIFS($P$3:$P74,"Overdue"),"")</f>
        <v/>
      </c>
    </row>
    <row r="75">
      <c r="A75" s="4" t="inlineStr">
        <is>
          <t>P-4552</t>
        </is>
      </c>
      <c r="B75" s="4" t="inlineStr">
        <is>
          <t>Ghada Al Sahli</t>
        </is>
      </c>
      <c r="C75" s="4" t="inlineStr">
        <is>
          <t>0585252769</t>
        </is>
      </c>
      <c r="D75" s="4" t="inlineStr">
        <is>
          <t>North branch</t>
        </is>
      </c>
      <c r="E75" s="4" t="inlineStr">
        <is>
          <t>INV-26141</t>
        </is>
      </c>
      <c r="F75" s="5" t="n">
        <v>46283</v>
      </c>
      <c r="G75" s="13" t="n">
        <v>1500</v>
      </c>
      <c r="H75" s="13" t="n">
        <v>300</v>
      </c>
      <c r="I75" s="14">
        <f>IF($E75="","",SUMIFS('Follow-ups'!$H$3:$H$1002,'Follow-ups'!$B$3:$B$1002,$E75))</f>
        <v/>
      </c>
      <c r="J75" s="14">
        <f>IF($F75="","",$G75-$H75-$I75)</f>
        <v/>
      </c>
      <c r="K75" s="15">
        <f>IF($F75="","",'Settings'!$B$6-$F75)</f>
        <v/>
      </c>
      <c r="L75" s="8">
        <f>IF($F75="","",IF($J75&lt;=0,"Settled",IF($O75="Written off","Written off",IF($K75&lt;=30,"0–30",IF($K75&lt;=60,"31–60",IF($K75&lt;=90,"61–90","90+"))))))</f>
        <v/>
      </c>
      <c r="M75" s="5" t="n">
        <v>46307</v>
      </c>
      <c r="N75" s="4" t="inlineStr">
        <is>
          <t>Reem Abdullah</t>
        </is>
      </c>
      <c r="O75" s="4" t="inlineStr">
        <is>
          <t>Open</t>
        </is>
      </c>
      <c r="P75" s="8">
        <f>IF(OR($F75="",$M75=""),"",IF(AND($M75&lt;'Settings'!$B$6,$J75&gt;0,$O75&lt;&gt;"Written off"),"Overdue",""))</f>
        <v/>
      </c>
      <c r="Q75" s="15">
        <f>IF($E75="","",COUNTIFS('Follow-ups'!$B$3:$B$1002,$E75))</f>
        <v/>
      </c>
      <c r="R75" s="16">
        <f>IF(OR($F75="",$O75="Written off"),0,IF($J75&gt;0,$J75+ROW()/1000000,0))</f>
        <v/>
      </c>
      <c r="S75" s="15">
        <f>IF($P75="Overdue",COUNTIFS($P$3:$P75,"Overdue"),"")</f>
        <v/>
      </c>
    </row>
    <row r="76">
      <c r="A76" s="4" t="inlineStr">
        <is>
          <t>P-4969</t>
        </is>
      </c>
      <c r="B76" s="4" t="inlineStr">
        <is>
          <t>Amal Al Dossari</t>
        </is>
      </c>
      <c r="C76" s="4" t="inlineStr">
        <is>
          <t>0589258091</t>
        </is>
      </c>
      <c r="D76" s="4" t="inlineStr">
        <is>
          <t>North branch</t>
        </is>
      </c>
      <c r="E76" s="4" t="inlineStr">
        <is>
          <t>INV-26035</t>
        </is>
      </c>
      <c r="F76" s="5" t="n">
        <v>46285</v>
      </c>
      <c r="G76" s="13" t="n">
        <v>4500</v>
      </c>
      <c r="H76" s="13" t="n"/>
      <c r="I76" s="14">
        <f>IF($E76="","",SUMIFS('Follow-ups'!$H$3:$H$1002,'Follow-ups'!$B$3:$B$1002,$E76))</f>
        <v/>
      </c>
      <c r="J76" s="14">
        <f>IF($F76="","",$G76-$H76-$I76)</f>
        <v/>
      </c>
      <c r="K76" s="15">
        <f>IF($F76="","",'Settings'!$B$6-$F76)</f>
        <v/>
      </c>
      <c r="L76" s="8">
        <f>IF($F76="","",IF($J76&lt;=0,"Settled",IF($O76="Written off","Written off",IF($K76&lt;=30,"0–30",IF($K76&lt;=60,"31–60",IF($K76&lt;=90,"61–90","90+"))))))</f>
        <v/>
      </c>
      <c r="M76" s="5" t="n">
        <v>46315</v>
      </c>
      <c r="N76" s="4" t="inlineStr">
        <is>
          <t>Salma Nasser</t>
        </is>
      </c>
      <c r="O76" s="4" t="inlineStr">
        <is>
          <t>Open</t>
        </is>
      </c>
      <c r="P76" s="8">
        <f>IF(OR($F76="",$M76=""),"",IF(AND($M76&lt;'Settings'!$B$6,$J76&gt;0,$O76&lt;&gt;"Written off"),"Overdue",""))</f>
        <v/>
      </c>
      <c r="Q76" s="15">
        <f>IF($E76="","",COUNTIFS('Follow-ups'!$B$3:$B$1002,$E76))</f>
        <v/>
      </c>
      <c r="R76" s="16">
        <f>IF(OR($F76="",$O76="Written off"),0,IF($J76&gt;0,$J76+ROW()/1000000,0))</f>
        <v/>
      </c>
      <c r="S76" s="15">
        <f>IF($P76="Overdue",COUNTIFS($P$3:$P76,"Overdue"),"")</f>
        <v/>
      </c>
    </row>
    <row r="77">
      <c r="A77" s="4" t="inlineStr">
        <is>
          <t>P-4455</t>
        </is>
      </c>
      <c r="B77" s="4" t="inlineStr">
        <is>
          <t>Fahd Al Anazi</t>
        </is>
      </c>
      <c r="C77" s="4" t="inlineStr">
        <is>
          <t>0577763808</t>
        </is>
      </c>
      <c r="D77" s="4" t="inlineStr">
        <is>
          <t>Main branch</t>
        </is>
      </c>
      <c r="E77" s="4" t="inlineStr">
        <is>
          <t>INV-26118</t>
        </is>
      </c>
      <c r="F77" s="5" t="n">
        <v>46287</v>
      </c>
      <c r="G77" s="13" t="n">
        <v>1200</v>
      </c>
      <c r="H77" s="13" t="n">
        <v>600</v>
      </c>
      <c r="I77" s="14">
        <f>IF($E77="","",SUMIFS('Follow-ups'!$H$3:$H$1002,'Follow-ups'!$B$3:$B$1002,$E77))</f>
        <v/>
      </c>
      <c r="J77" s="14">
        <f>IF($F77="","",$G77-$H77-$I77)</f>
        <v/>
      </c>
      <c r="K77" s="15">
        <f>IF($F77="","",'Settings'!$B$6-$F77)</f>
        <v/>
      </c>
      <c r="L77" s="8">
        <f>IF($F77="","",IF($J77&lt;=0,"Settled",IF($O77="Written off","Written off",IF($K77&lt;=30,"0–30",IF($K77&lt;=60,"31–60",IF($K77&lt;=90,"61–90","90+"))))))</f>
        <v/>
      </c>
      <c r="M77" s="5" t="n">
        <v>46299</v>
      </c>
      <c r="N77" s="4" t="inlineStr">
        <is>
          <t>Reem Abdullah</t>
        </is>
      </c>
      <c r="O77" s="4" t="inlineStr">
        <is>
          <t>Open</t>
        </is>
      </c>
      <c r="P77" s="8">
        <f>IF(OR($F77="",$M77=""),"",IF(AND($M77&lt;'Settings'!$B$6,$J77&gt;0,$O77&lt;&gt;"Written off"),"Overdue",""))</f>
        <v/>
      </c>
      <c r="Q77" s="15">
        <f>IF($E77="","",COUNTIFS('Follow-ups'!$B$3:$B$1002,$E77))</f>
        <v/>
      </c>
      <c r="R77" s="16">
        <f>IF(OR($F77="",$O77="Written off"),0,IF($J77&gt;0,$J77+ROW()/1000000,0))</f>
        <v/>
      </c>
      <c r="S77" s="15">
        <f>IF($P77="Overdue",COUNTIFS($P$3:$P77,"Overdue"),"")</f>
        <v/>
      </c>
    </row>
    <row r="78">
      <c r="A78" s="4" t="inlineStr">
        <is>
          <t>P-3640</t>
        </is>
      </c>
      <c r="B78" s="4" t="inlineStr">
        <is>
          <t>Abdullah Al Dossari</t>
        </is>
      </c>
      <c r="C78" s="4" t="inlineStr">
        <is>
          <t>0537116841</t>
        </is>
      </c>
      <c r="D78" s="4" t="inlineStr">
        <is>
          <t>North branch</t>
        </is>
      </c>
      <c r="E78" s="4" t="inlineStr">
        <is>
          <t>INV-26198</t>
        </is>
      </c>
      <c r="F78" s="5" t="n">
        <v>46287</v>
      </c>
      <c r="G78" s="13" t="n">
        <v>2400</v>
      </c>
      <c r="H78" s="13" t="n">
        <v>1200</v>
      </c>
      <c r="I78" s="14">
        <f>IF($E78="","",SUMIFS('Follow-ups'!$H$3:$H$1002,'Follow-ups'!$B$3:$B$1002,$E78))</f>
        <v/>
      </c>
      <c r="J78" s="14">
        <f>IF($F78="","",$G78-$H78-$I78)</f>
        <v/>
      </c>
      <c r="K78" s="15">
        <f>IF($F78="","",'Settings'!$B$6-$F78)</f>
        <v/>
      </c>
      <c r="L78" s="8">
        <f>IF($F78="","",IF($J78&lt;=0,"Settled",IF($O78="Written off","Written off",IF($K78&lt;=30,"0–30",IF($K78&lt;=60,"31–60",IF($K78&lt;=90,"61–90","90+"))))))</f>
        <v/>
      </c>
      <c r="M78" s="5" t="n">
        <v>46293</v>
      </c>
      <c r="N78" s="4" t="inlineStr">
        <is>
          <t>Fatima Saad</t>
        </is>
      </c>
      <c r="O78" s="4" t="inlineStr">
        <is>
          <t>Open</t>
        </is>
      </c>
      <c r="P78" s="8">
        <f>IF(OR($F78="",$M78=""),"",IF(AND($M78&lt;'Settings'!$B$6,$J78&gt;0,$O78&lt;&gt;"Written off"),"Overdue",""))</f>
        <v/>
      </c>
      <c r="Q78" s="15">
        <f>IF($E78="","",COUNTIFS('Follow-ups'!$B$3:$B$1002,$E78))</f>
        <v/>
      </c>
      <c r="R78" s="16">
        <f>IF(OR($F78="",$O78="Written off"),0,IF($J78&gt;0,$J78+ROW()/1000000,0))</f>
        <v/>
      </c>
      <c r="S78" s="15">
        <f>IF($P78="Overdue",COUNTIFS($P$3:$P78,"Overdue"),"")</f>
        <v/>
      </c>
    </row>
    <row r="79">
      <c r="A79" s="4" t="inlineStr">
        <is>
          <t>P-3421</t>
        </is>
      </c>
      <c r="B79" s="4" t="inlineStr">
        <is>
          <t>Reem Al Qarni</t>
        </is>
      </c>
      <c r="C79" s="4" t="inlineStr">
        <is>
          <t>0555002364</t>
        </is>
      </c>
      <c r="D79" s="4" t="inlineStr">
        <is>
          <t>North branch</t>
        </is>
      </c>
      <c r="E79" s="4" t="inlineStr">
        <is>
          <t>INV-26212</t>
        </is>
      </c>
      <c r="F79" s="5" t="n">
        <v>46287</v>
      </c>
      <c r="G79" s="13" t="n">
        <v>3200</v>
      </c>
      <c r="H79" s="13" t="n"/>
      <c r="I79" s="14">
        <f>IF($E79="","",SUMIFS('Follow-ups'!$H$3:$H$1002,'Follow-ups'!$B$3:$B$1002,$E79))</f>
        <v/>
      </c>
      <c r="J79" s="14">
        <f>IF($F79="","",$G79-$H79-$I79)</f>
        <v/>
      </c>
      <c r="K79" s="15">
        <f>IF($F79="","",'Settings'!$B$6-$F79)</f>
        <v/>
      </c>
      <c r="L79" s="8">
        <f>IF($F79="","",IF($J79&lt;=0,"Settled",IF($O79="Written off","Written off",IF($K79&lt;=30,"0–30",IF($K79&lt;=60,"31–60",IF($K79&lt;=90,"61–90","90+"))))))</f>
        <v/>
      </c>
      <c r="M79" s="5" t="n">
        <v>46300</v>
      </c>
      <c r="N79" s="4" t="inlineStr">
        <is>
          <t>Hala Samir</t>
        </is>
      </c>
      <c r="O79" s="4" t="inlineStr">
        <is>
          <t>Promised</t>
        </is>
      </c>
      <c r="P79" s="8">
        <f>IF(OR($F79="",$M79=""),"",IF(AND($M79&lt;'Settings'!$B$6,$J79&gt;0,$O79&lt;&gt;"Written off"),"Overdue",""))</f>
        <v/>
      </c>
      <c r="Q79" s="15">
        <f>IF($E79="","",COUNTIFS('Follow-ups'!$B$3:$B$1002,$E79))</f>
        <v/>
      </c>
      <c r="R79" s="16">
        <f>IF(OR($F79="",$O79="Written off"),0,IF($J79&gt;0,$J79+ROW()/1000000,0))</f>
        <v/>
      </c>
      <c r="S79" s="15">
        <f>IF($P79="Overdue",COUNTIFS($P$3:$P79,"Overdue"),"")</f>
        <v/>
      </c>
    </row>
    <row r="80">
      <c r="A80" s="4" t="inlineStr">
        <is>
          <t>P-3142</t>
        </is>
      </c>
      <c r="B80" s="4" t="inlineStr">
        <is>
          <t>Reem Al Qarni</t>
        </is>
      </c>
      <c r="C80" s="4" t="inlineStr">
        <is>
          <t>0555376649</t>
        </is>
      </c>
      <c r="D80" s="4" t="inlineStr">
        <is>
          <t>Main branch</t>
        </is>
      </c>
      <c r="E80" s="4" t="inlineStr">
        <is>
          <t>INV-26061</t>
        </is>
      </c>
      <c r="F80" s="5" t="n">
        <v>46288</v>
      </c>
      <c r="G80" s="13" t="n">
        <v>2400</v>
      </c>
      <c r="H80" s="13" t="n"/>
      <c r="I80" s="14">
        <f>IF($E80="","",SUMIFS('Follow-ups'!$H$3:$H$1002,'Follow-ups'!$B$3:$B$1002,$E80))</f>
        <v/>
      </c>
      <c r="J80" s="14">
        <f>IF($F80="","",$G80-$H80-$I80)</f>
        <v/>
      </c>
      <c r="K80" s="15">
        <f>IF($F80="","",'Settings'!$B$6-$F80)</f>
        <v/>
      </c>
      <c r="L80" s="8">
        <f>IF($F80="","",IF($J80&lt;=0,"Settled",IF($O80="Written off","Written off",IF($K80&lt;=30,"0–30",IF($K80&lt;=60,"31–60",IF($K80&lt;=90,"61–90","90+"))))))</f>
        <v/>
      </c>
      <c r="M80" s="5" t="n">
        <v>46301</v>
      </c>
      <c r="N80" s="4" t="inlineStr">
        <is>
          <t>Hala Samir</t>
        </is>
      </c>
      <c r="O80" s="4" t="inlineStr">
        <is>
          <t>Open</t>
        </is>
      </c>
      <c r="P80" s="8">
        <f>IF(OR($F80="",$M80=""),"",IF(AND($M80&lt;'Settings'!$B$6,$J80&gt;0,$O80&lt;&gt;"Written off"),"Overdue",""))</f>
        <v/>
      </c>
      <c r="Q80" s="15">
        <f>IF($E80="","",COUNTIFS('Follow-ups'!$B$3:$B$1002,$E80))</f>
        <v/>
      </c>
      <c r="R80" s="16">
        <f>IF(OR($F80="",$O80="Written off"),0,IF($J80&gt;0,$J80+ROW()/1000000,0))</f>
        <v/>
      </c>
      <c r="S80" s="15">
        <f>IF($P80="Overdue",COUNTIFS($P$3:$P80,"Overdue"),"")</f>
        <v/>
      </c>
    </row>
    <row r="81">
      <c r="A81" s="4" t="inlineStr">
        <is>
          <t>P-4026</t>
        </is>
      </c>
      <c r="B81" s="4" t="inlineStr">
        <is>
          <t>Lama Al Harbi</t>
        </is>
      </c>
      <c r="C81" s="4" t="inlineStr">
        <is>
          <t>0561778204</t>
        </is>
      </c>
      <c r="D81" s="4" t="inlineStr">
        <is>
          <t>North branch</t>
        </is>
      </c>
      <c r="E81" s="4" t="inlineStr">
        <is>
          <t>INV-26002</t>
        </is>
      </c>
      <c r="F81" s="5" t="n">
        <v>46289</v>
      </c>
      <c r="G81" s="13" t="n">
        <v>2400</v>
      </c>
      <c r="H81" s="13" t="n">
        <v>480</v>
      </c>
      <c r="I81" s="14">
        <f>IF($E81="","",SUMIFS('Follow-ups'!$H$3:$H$1002,'Follow-ups'!$B$3:$B$1002,$E81))</f>
        <v/>
      </c>
      <c r="J81" s="14">
        <f>IF($F81="","",$G81-$H81-$I81)</f>
        <v/>
      </c>
      <c r="K81" s="15">
        <f>IF($F81="","",'Settings'!$B$6-$F81)</f>
        <v/>
      </c>
      <c r="L81" s="8">
        <f>IF($F81="","",IF($J81&lt;=0,"Settled",IF($O81="Written off","Written off",IF($K81&lt;=30,"0–30",IF($K81&lt;=60,"31–60",IF($K81&lt;=90,"61–90","90+"))))))</f>
        <v/>
      </c>
      <c r="M81" s="5" t="n">
        <v>46300</v>
      </c>
      <c r="N81" s="4" t="inlineStr">
        <is>
          <t>Fatima Saad</t>
        </is>
      </c>
      <c r="O81" s="4" t="inlineStr">
        <is>
          <t>Open</t>
        </is>
      </c>
      <c r="P81" s="8">
        <f>IF(OR($F81="",$M81=""),"",IF(AND($M81&lt;'Settings'!$B$6,$J81&gt;0,$O81&lt;&gt;"Written off"),"Overdue",""))</f>
        <v/>
      </c>
      <c r="Q81" s="15">
        <f>IF($E81="","",COUNTIFS('Follow-ups'!$B$3:$B$1002,$E81))</f>
        <v/>
      </c>
      <c r="R81" s="16">
        <f>IF(OR($F81="",$O81="Written off"),0,IF($J81&gt;0,$J81+ROW()/1000000,0))</f>
        <v/>
      </c>
      <c r="S81" s="15">
        <f>IF($P81="Overdue",COUNTIFS($P$3:$P81,"Overdue"),"")</f>
        <v/>
      </c>
    </row>
    <row r="82">
      <c r="A82" s="4" t="inlineStr">
        <is>
          <t>P-3194</t>
        </is>
      </c>
      <c r="B82" s="4" t="inlineStr">
        <is>
          <t>Mohammed Al Dossari</t>
        </is>
      </c>
      <c r="C82" s="4" t="inlineStr">
        <is>
          <t>0563279189</t>
        </is>
      </c>
      <c r="D82" s="4" t="inlineStr">
        <is>
          <t>Main branch</t>
        </is>
      </c>
      <c r="E82" s="4" t="inlineStr">
        <is>
          <t>INV-26091</t>
        </is>
      </c>
      <c r="F82" s="5" t="n">
        <v>46289</v>
      </c>
      <c r="G82" s="13" t="n">
        <v>2400</v>
      </c>
      <c r="H82" s="13" t="n"/>
      <c r="I82" s="14">
        <f>IF($E82="","",SUMIFS('Follow-ups'!$H$3:$H$1002,'Follow-ups'!$B$3:$B$1002,$E82))</f>
        <v/>
      </c>
      <c r="J82" s="14">
        <f>IF($F82="","",$G82-$H82-$I82)</f>
        <v/>
      </c>
      <c r="K82" s="15">
        <f>IF($F82="","",'Settings'!$B$6-$F82)</f>
        <v/>
      </c>
      <c r="L82" s="8">
        <f>IF($F82="","",IF($J82&lt;=0,"Settled",IF($O82="Written off","Written off",IF($K82&lt;=30,"0–30",IF($K82&lt;=60,"31–60",IF($K82&lt;=90,"61–90","90+"))))))</f>
        <v/>
      </c>
      <c r="M82" s="5" t="n">
        <v>46295</v>
      </c>
      <c r="N82" s="4" t="inlineStr">
        <is>
          <t>Hala Samir</t>
        </is>
      </c>
      <c r="O82" s="4" t="inlineStr">
        <is>
          <t>Open</t>
        </is>
      </c>
      <c r="P82" s="8">
        <f>IF(OR($F82="",$M82=""),"",IF(AND($M82&lt;'Settings'!$B$6,$J82&gt;0,$O82&lt;&gt;"Written off"),"Overdue",""))</f>
        <v/>
      </c>
      <c r="Q82" s="15">
        <f>IF($E82="","",COUNTIFS('Follow-ups'!$B$3:$B$1002,$E82))</f>
        <v/>
      </c>
      <c r="R82" s="16">
        <f>IF(OR($F82="",$O82="Written off"),0,IF($J82&gt;0,$J82+ROW()/1000000,0))</f>
        <v/>
      </c>
      <c r="S82" s="15">
        <f>IF($P82="Overdue",COUNTIFS($P$3:$P82,"Overdue"),"")</f>
        <v/>
      </c>
    </row>
    <row r="83">
      <c r="A83" s="4" t="inlineStr">
        <is>
          <t>P-3789</t>
        </is>
      </c>
      <c r="B83" s="4" t="inlineStr">
        <is>
          <t>Munira Al Qarni</t>
        </is>
      </c>
      <c r="C83" s="4" t="inlineStr">
        <is>
          <t>0553956154</t>
        </is>
      </c>
      <c r="D83" s="4" t="inlineStr">
        <is>
          <t>North branch</t>
        </is>
      </c>
      <c r="E83" s="4" t="inlineStr">
        <is>
          <t>INV-26178</t>
        </is>
      </c>
      <c r="F83" s="5" t="n">
        <v>46290</v>
      </c>
      <c r="G83" s="13" t="n">
        <v>2400</v>
      </c>
      <c r="H83" s="13" t="n">
        <v>720</v>
      </c>
      <c r="I83" s="14">
        <f>IF($E83="","",SUMIFS('Follow-ups'!$H$3:$H$1002,'Follow-ups'!$B$3:$B$1002,$E83))</f>
        <v/>
      </c>
      <c r="J83" s="14">
        <f>IF($F83="","",$G83-$H83-$I83)</f>
        <v/>
      </c>
      <c r="K83" s="15">
        <f>IF($F83="","",'Settings'!$B$6-$F83)</f>
        <v/>
      </c>
      <c r="L83" s="8">
        <f>IF($F83="","",IF($J83&lt;=0,"Settled",IF($O83="Written off","Written off",IF($K83&lt;=30,"0–30",IF($K83&lt;=60,"31–60",IF($K83&lt;=90,"61–90","90+"))))))</f>
        <v/>
      </c>
      <c r="M83" s="5" t="n">
        <v>46315</v>
      </c>
      <c r="N83" s="4" t="inlineStr">
        <is>
          <t>Hala Samir</t>
        </is>
      </c>
      <c r="O83" s="4" t="inlineStr">
        <is>
          <t>Open</t>
        </is>
      </c>
      <c r="P83" s="8">
        <f>IF(OR($F83="",$M83=""),"",IF(AND($M83&lt;'Settings'!$B$6,$J83&gt;0,$O83&lt;&gt;"Written off"),"Overdue",""))</f>
        <v/>
      </c>
      <c r="Q83" s="15">
        <f>IF($E83="","",COUNTIFS('Follow-ups'!$B$3:$B$1002,$E83))</f>
        <v/>
      </c>
      <c r="R83" s="16">
        <f>IF(OR($F83="",$O83="Written off"),0,IF($J83&gt;0,$J83+ROW()/1000000,0))</f>
        <v/>
      </c>
      <c r="S83" s="15">
        <f>IF($P83="Overdue",COUNTIFS($P$3:$P83,"Overdue"),"")</f>
        <v/>
      </c>
    </row>
    <row r="84">
      <c r="A84" s="4" t="inlineStr">
        <is>
          <t>P-4442</t>
        </is>
      </c>
      <c r="B84" s="4" t="inlineStr">
        <is>
          <t>Munira Al Zahrani</t>
        </is>
      </c>
      <c r="C84" s="4" t="inlineStr">
        <is>
          <t>0589108941</t>
        </is>
      </c>
      <c r="D84" s="4" t="inlineStr">
        <is>
          <t>North branch</t>
        </is>
      </c>
      <c r="E84" s="4" t="inlineStr">
        <is>
          <t>INV-26174</t>
        </is>
      </c>
      <c r="F84" s="5" t="n">
        <v>46292</v>
      </c>
      <c r="G84" s="13" t="n">
        <v>2400</v>
      </c>
      <c r="H84" s="13" t="n"/>
      <c r="I84" s="14">
        <f>IF($E84="","",SUMIFS('Follow-ups'!$H$3:$H$1002,'Follow-ups'!$B$3:$B$1002,$E84))</f>
        <v/>
      </c>
      <c r="J84" s="14">
        <f>IF($F84="","",$G84-$H84-$I84)</f>
        <v/>
      </c>
      <c r="K84" s="15">
        <f>IF($F84="","",'Settings'!$B$6-$F84)</f>
        <v/>
      </c>
      <c r="L84" s="8">
        <f>IF($F84="","",IF($J84&lt;=0,"Settled",IF($O84="Written off","Written off",IF($K84&lt;=30,"0–30",IF($K84&lt;=60,"31–60",IF($K84&lt;=90,"61–90","90+"))))))</f>
        <v/>
      </c>
      <c r="M84" s="5" t="n">
        <v>46308</v>
      </c>
      <c r="N84" s="4" t="inlineStr">
        <is>
          <t>Fatima Saad</t>
        </is>
      </c>
      <c r="O84" s="4" t="inlineStr">
        <is>
          <t>Open</t>
        </is>
      </c>
      <c r="P84" s="8">
        <f>IF(OR($F84="",$M84=""),"",IF(AND($M84&lt;'Settings'!$B$6,$J84&gt;0,$O84&lt;&gt;"Written off"),"Overdue",""))</f>
        <v/>
      </c>
      <c r="Q84" s="15">
        <f>IF($E84="","",COUNTIFS('Follow-ups'!$B$3:$B$1002,$E84))</f>
        <v/>
      </c>
      <c r="R84" s="16">
        <f>IF(OR($F84="",$O84="Written off"),0,IF($J84&gt;0,$J84+ROW()/1000000,0))</f>
        <v/>
      </c>
      <c r="S84" s="15">
        <f>IF($P84="Overdue",COUNTIFS($P$3:$P84,"Overdue"),"")</f>
        <v/>
      </c>
    </row>
    <row r="85">
      <c r="A85" s="4" t="inlineStr">
        <is>
          <t>P-4926</t>
        </is>
      </c>
      <c r="B85" s="4" t="inlineStr">
        <is>
          <t>Majed Al Dossari</t>
        </is>
      </c>
      <c r="C85" s="4" t="inlineStr">
        <is>
          <t>0562703087</t>
        </is>
      </c>
      <c r="D85" s="4" t="inlineStr">
        <is>
          <t>Main branch</t>
        </is>
      </c>
      <c r="E85" s="4" t="inlineStr">
        <is>
          <t>INV-26227</t>
        </is>
      </c>
      <c r="F85" s="5" t="n">
        <v>46293</v>
      </c>
      <c r="G85" s="13" t="n">
        <v>6000</v>
      </c>
      <c r="H85" s="13" t="n">
        <v>1200</v>
      </c>
      <c r="I85" s="14">
        <f>IF($E85="","",SUMIFS('Follow-ups'!$H$3:$H$1002,'Follow-ups'!$B$3:$B$1002,$E85))</f>
        <v/>
      </c>
      <c r="J85" s="14">
        <f>IF($F85="","",$G85-$H85-$I85)</f>
        <v/>
      </c>
      <c r="K85" s="15">
        <f>IF($F85="","",'Settings'!$B$6-$F85)</f>
        <v/>
      </c>
      <c r="L85" s="8">
        <f>IF($F85="","",IF($J85&lt;=0,"Settled",IF($O85="Written off","Written off",IF($K85&lt;=30,"0–30",IF($K85&lt;=60,"31–60",IF($K85&lt;=90,"61–90","90+"))))))</f>
        <v/>
      </c>
      <c r="M85" s="5" t="n">
        <v>46294</v>
      </c>
      <c r="N85" s="4" t="inlineStr">
        <is>
          <t>Fatima Saad</t>
        </is>
      </c>
      <c r="O85" s="4" t="inlineStr">
        <is>
          <t>Open</t>
        </is>
      </c>
      <c r="P85" s="8">
        <f>IF(OR($F85="",$M85=""),"",IF(AND($M85&lt;'Settings'!$B$6,$J85&gt;0,$O85&lt;&gt;"Written off"),"Overdue",""))</f>
        <v/>
      </c>
      <c r="Q85" s="15">
        <f>IF($E85="","",COUNTIFS('Follow-ups'!$B$3:$B$1002,$E85))</f>
        <v/>
      </c>
      <c r="R85" s="16">
        <f>IF(OR($F85="",$O85="Written off"),0,IF($J85&gt;0,$J85+ROW()/1000000,0))</f>
        <v/>
      </c>
      <c r="S85" s="15">
        <f>IF($P85="Overdue",COUNTIFS($P$3:$P85,"Overdue"),"")</f>
        <v/>
      </c>
    </row>
    <row r="86">
      <c r="A86" s="4" t="inlineStr">
        <is>
          <t>P-3796</t>
        </is>
      </c>
      <c r="B86" s="4" t="inlineStr">
        <is>
          <t>Fahd Al Ghamdi</t>
        </is>
      </c>
      <c r="C86" s="4" t="inlineStr">
        <is>
          <t>0530961249</t>
        </is>
      </c>
      <c r="D86" s="4" t="inlineStr">
        <is>
          <t>Main branch</t>
        </is>
      </c>
      <c r="E86" s="4" t="inlineStr">
        <is>
          <t>INV-26128</t>
        </is>
      </c>
      <c r="F86" s="5" t="n">
        <v>46294</v>
      </c>
      <c r="G86" s="13" t="n">
        <v>6000</v>
      </c>
      <c r="H86" s="13" t="n">
        <v>1200</v>
      </c>
      <c r="I86" s="14">
        <f>IF($E86="","",SUMIFS('Follow-ups'!$H$3:$H$1002,'Follow-ups'!$B$3:$B$1002,$E86))</f>
        <v/>
      </c>
      <c r="J86" s="14">
        <f>IF($F86="","",$G86-$H86-$I86)</f>
        <v/>
      </c>
      <c r="K86" s="15">
        <f>IF($F86="","",'Settings'!$B$6-$F86)</f>
        <v/>
      </c>
      <c r="L86" s="8">
        <f>IF($F86="","",IF($J86&lt;=0,"Settled",IF($O86="Written off","Written off",IF($K86&lt;=30,"0–30",IF($K86&lt;=60,"31–60",IF($K86&lt;=90,"61–90","90+"))))))</f>
        <v/>
      </c>
      <c r="M86" s="5" t="n">
        <v>46299</v>
      </c>
      <c r="N86" s="4" t="inlineStr">
        <is>
          <t>Salma Nasser</t>
        </is>
      </c>
      <c r="O86" s="4" t="inlineStr">
        <is>
          <t>Open</t>
        </is>
      </c>
      <c r="P86" s="8">
        <f>IF(OR($F86="",$M86=""),"",IF(AND($M86&lt;'Settings'!$B$6,$J86&gt;0,$O86&lt;&gt;"Written off"),"Overdue",""))</f>
        <v/>
      </c>
      <c r="Q86" s="15">
        <f>IF($E86="","",COUNTIFS('Follow-ups'!$B$3:$B$1002,$E86))</f>
        <v/>
      </c>
      <c r="R86" s="16">
        <f>IF(OR($F86="",$O86="Written off"),0,IF($J86&gt;0,$J86+ROW()/1000000,0))</f>
        <v/>
      </c>
      <c r="S86" s="15">
        <f>IF($P86="Overdue",COUNTIFS($P$3:$P86,"Overdue"),"")</f>
        <v/>
      </c>
    </row>
    <row r="87">
      <c r="A87" s="4" t="inlineStr">
        <is>
          <t>P-4117</t>
        </is>
      </c>
      <c r="B87" s="4" t="inlineStr">
        <is>
          <t>Nasser Al Shehri</t>
        </is>
      </c>
      <c r="C87" s="4" t="inlineStr">
        <is>
          <t>0590688951</t>
        </is>
      </c>
      <c r="D87" s="4" t="inlineStr">
        <is>
          <t>North branch</t>
        </is>
      </c>
      <c r="E87" s="4" t="inlineStr">
        <is>
          <t>INV-26133</t>
        </is>
      </c>
      <c r="F87" s="5" t="n">
        <v>46294</v>
      </c>
      <c r="G87" s="13" t="n">
        <v>4500</v>
      </c>
      <c r="H87" s="13" t="n">
        <v>1350</v>
      </c>
      <c r="I87" s="14">
        <f>IF($E87="","",SUMIFS('Follow-ups'!$H$3:$H$1002,'Follow-ups'!$B$3:$B$1002,$E87))</f>
        <v/>
      </c>
      <c r="J87" s="14">
        <f>IF($F87="","",$G87-$H87-$I87)</f>
        <v/>
      </c>
      <c r="K87" s="15">
        <f>IF($F87="","",'Settings'!$B$6-$F87)</f>
        <v/>
      </c>
      <c r="L87" s="8">
        <f>IF($F87="","",IF($J87&lt;=0,"Settled",IF($O87="Written off","Written off",IF($K87&lt;=30,"0–30",IF($K87&lt;=60,"31–60",IF($K87&lt;=90,"61–90","90+"))))))</f>
        <v/>
      </c>
      <c r="M87" s="5" t="n">
        <v>46306</v>
      </c>
      <c r="N87" s="4" t="inlineStr">
        <is>
          <t>Salma Nasser</t>
        </is>
      </c>
      <c r="O87" s="4" t="inlineStr">
        <is>
          <t>Open</t>
        </is>
      </c>
      <c r="P87" s="8">
        <f>IF(OR($F87="",$M87=""),"",IF(AND($M87&lt;'Settings'!$B$6,$J87&gt;0,$O87&lt;&gt;"Written off"),"Overdue",""))</f>
        <v/>
      </c>
      <c r="Q87" s="15">
        <f>IF($E87="","",COUNTIFS('Follow-ups'!$B$3:$B$1002,$E87))</f>
        <v/>
      </c>
      <c r="R87" s="16">
        <f>IF(OR($F87="",$O87="Written off"),0,IF($J87&gt;0,$J87+ROW()/1000000,0))</f>
        <v/>
      </c>
      <c r="S87" s="15">
        <f>IF($P87="Overdue",COUNTIFS($P$3:$P87,"Overdue"),"")</f>
        <v/>
      </c>
    </row>
    <row r="88">
      <c r="A88" s="4" t="n"/>
      <c r="B88" s="4" t="n"/>
      <c r="C88" s="4" t="n"/>
      <c r="D88" s="4" t="n"/>
      <c r="E88" s="4" t="n"/>
      <c r="F88" s="5" t="n"/>
      <c r="G88" s="13" t="n"/>
      <c r="H88" s="13" t="n"/>
      <c r="I88" s="14">
        <f>IF($E88="","",SUMIFS('Follow-ups'!$H$3:$H$1002,'Follow-ups'!$B$3:$B$1002,$E88))</f>
        <v/>
      </c>
      <c r="J88" s="14">
        <f>IF($F88="","",$G88-$H88-$I88)</f>
        <v/>
      </c>
      <c r="K88" s="15">
        <f>IF($F88="","",'Settings'!$B$6-$F88)</f>
        <v/>
      </c>
      <c r="L88" s="8">
        <f>IF($F88="","",IF($J88&lt;=0,"Settled",IF($O88="Written off","Written off",IF($K88&lt;=30,"0–30",IF($K88&lt;=60,"31–60",IF($K88&lt;=90,"61–90","90+"))))))</f>
        <v/>
      </c>
      <c r="M88" s="5" t="n"/>
      <c r="N88" s="4" t="n"/>
      <c r="O88" s="4" t="n"/>
      <c r="P88" s="8">
        <f>IF(OR($F88="",$M88=""),"",IF(AND($M88&lt;'Settings'!$B$6,$J88&gt;0,$O88&lt;&gt;"Written off"),"Overdue",""))</f>
        <v/>
      </c>
      <c r="Q88" s="15">
        <f>IF($E88="","",COUNTIFS('Follow-ups'!$B$3:$B$1002,$E88))</f>
        <v/>
      </c>
      <c r="R88" s="16">
        <f>IF(OR($F88="",$O88="Written off"),0,IF($J88&gt;0,$J88+ROW()/1000000,0))</f>
        <v/>
      </c>
      <c r="S88" s="15">
        <f>IF($P88="Overdue",COUNTIFS($P$3:$P88,"Overdue"),"")</f>
        <v/>
      </c>
    </row>
    <row r="89">
      <c r="A89" s="4" t="n"/>
      <c r="B89" s="4" t="n"/>
      <c r="C89" s="4" t="n"/>
      <c r="D89" s="4" t="n"/>
      <c r="E89" s="4" t="n"/>
      <c r="F89" s="5" t="n"/>
      <c r="G89" s="13" t="n"/>
      <c r="H89" s="13" t="n"/>
      <c r="I89" s="14">
        <f>IF($E89="","",SUMIFS('Follow-ups'!$H$3:$H$1002,'Follow-ups'!$B$3:$B$1002,$E89))</f>
        <v/>
      </c>
      <c r="J89" s="14">
        <f>IF($F89="","",$G89-$H89-$I89)</f>
        <v/>
      </c>
      <c r="K89" s="15">
        <f>IF($F89="","",'Settings'!$B$6-$F89)</f>
        <v/>
      </c>
      <c r="L89" s="8">
        <f>IF($F89="","",IF($J89&lt;=0,"Settled",IF($O89="Written off","Written off",IF($K89&lt;=30,"0–30",IF($K89&lt;=60,"31–60",IF($K89&lt;=90,"61–90","90+"))))))</f>
        <v/>
      </c>
      <c r="M89" s="5" t="n"/>
      <c r="N89" s="4" t="n"/>
      <c r="O89" s="4" t="n"/>
      <c r="P89" s="8">
        <f>IF(OR($F89="",$M89=""),"",IF(AND($M89&lt;'Settings'!$B$6,$J89&gt;0,$O89&lt;&gt;"Written off"),"Overdue",""))</f>
        <v/>
      </c>
      <c r="Q89" s="15">
        <f>IF($E89="","",COUNTIFS('Follow-ups'!$B$3:$B$1002,$E89))</f>
        <v/>
      </c>
      <c r="R89" s="16">
        <f>IF(OR($F89="",$O89="Written off"),0,IF($J89&gt;0,$J89+ROW()/1000000,0))</f>
        <v/>
      </c>
      <c r="S89" s="15">
        <f>IF($P89="Overdue",COUNTIFS($P$3:$P89,"Overdue"),"")</f>
        <v/>
      </c>
    </row>
    <row r="90">
      <c r="A90" s="4" t="n"/>
      <c r="B90" s="4" t="n"/>
      <c r="C90" s="4" t="n"/>
      <c r="D90" s="4" t="n"/>
      <c r="E90" s="4" t="n"/>
      <c r="F90" s="5" t="n"/>
      <c r="G90" s="13" t="n"/>
      <c r="H90" s="13" t="n"/>
      <c r="I90" s="14">
        <f>IF($E90="","",SUMIFS('Follow-ups'!$H$3:$H$1002,'Follow-ups'!$B$3:$B$1002,$E90))</f>
        <v/>
      </c>
      <c r="J90" s="14">
        <f>IF($F90="","",$G90-$H90-$I90)</f>
        <v/>
      </c>
      <c r="K90" s="15">
        <f>IF($F90="","",'Settings'!$B$6-$F90)</f>
        <v/>
      </c>
      <c r="L90" s="8">
        <f>IF($F90="","",IF($J90&lt;=0,"Settled",IF($O90="Written off","Written off",IF($K90&lt;=30,"0–30",IF($K90&lt;=60,"31–60",IF($K90&lt;=90,"61–90","90+"))))))</f>
        <v/>
      </c>
      <c r="M90" s="5" t="n"/>
      <c r="N90" s="4" t="n"/>
      <c r="O90" s="4" t="n"/>
      <c r="P90" s="8">
        <f>IF(OR($F90="",$M90=""),"",IF(AND($M90&lt;'Settings'!$B$6,$J90&gt;0,$O90&lt;&gt;"Written off"),"Overdue",""))</f>
        <v/>
      </c>
      <c r="Q90" s="15">
        <f>IF($E90="","",COUNTIFS('Follow-ups'!$B$3:$B$1002,$E90))</f>
        <v/>
      </c>
      <c r="R90" s="16">
        <f>IF(OR($F90="",$O90="Written off"),0,IF($J90&gt;0,$J90+ROW()/1000000,0))</f>
        <v/>
      </c>
      <c r="S90" s="15">
        <f>IF($P90="Overdue",COUNTIFS($P$3:$P90,"Overdue"),"")</f>
        <v/>
      </c>
    </row>
    <row r="91">
      <c r="A91" s="4" t="n"/>
      <c r="B91" s="4" t="n"/>
      <c r="C91" s="4" t="n"/>
      <c r="D91" s="4" t="n"/>
      <c r="E91" s="4" t="n"/>
      <c r="F91" s="5" t="n"/>
      <c r="G91" s="13" t="n"/>
      <c r="H91" s="13" t="n"/>
      <c r="I91" s="14">
        <f>IF($E91="","",SUMIFS('Follow-ups'!$H$3:$H$1002,'Follow-ups'!$B$3:$B$1002,$E91))</f>
        <v/>
      </c>
      <c r="J91" s="14">
        <f>IF($F91="","",$G91-$H91-$I91)</f>
        <v/>
      </c>
      <c r="K91" s="15">
        <f>IF($F91="","",'Settings'!$B$6-$F91)</f>
        <v/>
      </c>
      <c r="L91" s="8">
        <f>IF($F91="","",IF($J91&lt;=0,"Settled",IF($O91="Written off","Written off",IF($K91&lt;=30,"0–30",IF($K91&lt;=60,"31–60",IF($K91&lt;=90,"61–90","90+"))))))</f>
        <v/>
      </c>
      <c r="M91" s="5" t="n"/>
      <c r="N91" s="4" t="n"/>
      <c r="O91" s="4" t="n"/>
      <c r="P91" s="8">
        <f>IF(OR($F91="",$M91=""),"",IF(AND($M91&lt;'Settings'!$B$6,$J91&gt;0,$O91&lt;&gt;"Written off"),"Overdue",""))</f>
        <v/>
      </c>
      <c r="Q91" s="15">
        <f>IF($E91="","",COUNTIFS('Follow-ups'!$B$3:$B$1002,$E91))</f>
        <v/>
      </c>
      <c r="R91" s="16">
        <f>IF(OR($F91="",$O91="Written off"),0,IF($J91&gt;0,$J91+ROW()/1000000,0))</f>
        <v/>
      </c>
      <c r="S91" s="15">
        <f>IF($P91="Overdue",COUNTIFS($P$3:$P91,"Overdue"),"")</f>
        <v/>
      </c>
    </row>
    <row r="92">
      <c r="A92" s="4" t="n"/>
      <c r="B92" s="4" t="n"/>
      <c r="C92" s="4" t="n"/>
      <c r="D92" s="4" t="n"/>
      <c r="E92" s="4" t="n"/>
      <c r="F92" s="5" t="n"/>
      <c r="G92" s="13" t="n"/>
      <c r="H92" s="13" t="n"/>
      <c r="I92" s="14">
        <f>IF($E92="","",SUMIFS('Follow-ups'!$H$3:$H$1002,'Follow-ups'!$B$3:$B$1002,$E92))</f>
        <v/>
      </c>
      <c r="J92" s="14">
        <f>IF($F92="","",$G92-$H92-$I92)</f>
        <v/>
      </c>
      <c r="K92" s="15">
        <f>IF($F92="","",'Settings'!$B$6-$F92)</f>
        <v/>
      </c>
      <c r="L92" s="8">
        <f>IF($F92="","",IF($J92&lt;=0,"Settled",IF($O92="Written off","Written off",IF($K92&lt;=30,"0–30",IF($K92&lt;=60,"31–60",IF($K92&lt;=90,"61–90","90+"))))))</f>
        <v/>
      </c>
      <c r="M92" s="5" t="n"/>
      <c r="N92" s="4" t="n"/>
      <c r="O92" s="4" t="n"/>
      <c r="P92" s="8">
        <f>IF(OR($F92="",$M92=""),"",IF(AND($M92&lt;'Settings'!$B$6,$J92&gt;0,$O92&lt;&gt;"Written off"),"Overdue",""))</f>
        <v/>
      </c>
      <c r="Q92" s="15">
        <f>IF($E92="","",COUNTIFS('Follow-ups'!$B$3:$B$1002,$E92))</f>
        <v/>
      </c>
      <c r="R92" s="16">
        <f>IF(OR($F92="",$O92="Written off"),0,IF($J92&gt;0,$J92+ROW()/1000000,0))</f>
        <v/>
      </c>
      <c r="S92" s="15">
        <f>IF($P92="Overdue",COUNTIFS($P$3:$P92,"Overdue"),"")</f>
        <v/>
      </c>
    </row>
    <row r="93">
      <c r="A93" s="4" t="n"/>
      <c r="B93" s="4" t="n"/>
      <c r="C93" s="4" t="n"/>
      <c r="D93" s="4" t="n"/>
      <c r="E93" s="4" t="n"/>
      <c r="F93" s="5" t="n"/>
      <c r="G93" s="13" t="n"/>
      <c r="H93" s="13" t="n"/>
      <c r="I93" s="14">
        <f>IF($E93="","",SUMIFS('Follow-ups'!$H$3:$H$1002,'Follow-ups'!$B$3:$B$1002,$E93))</f>
        <v/>
      </c>
      <c r="J93" s="14">
        <f>IF($F93="","",$G93-$H93-$I93)</f>
        <v/>
      </c>
      <c r="K93" s="15">
        <f>IF($F93="","",'Settings'!$B$6-$F93)</f>
        <v/>
      </c>
      <c r="L93" s="8">
        <f>IF($F93="","",IF($J93&lt;=0,"Settled",IF($O93="Written off","Written off",IF($K93&lt;=30,"0–30",IF($K93&lt;=60,"31–60",IF($K93&lt;=90,"61–90","90+"))))))</f>
        <v/>
      </c>
      <c r="M93" s="5" t="n"/>
      <c r="N93" s="4" t="n"/>
      <c r="O93" s="4" t="n"/>
      <c r="P93" s="8">
        <f>IF(OR($F93="",$M93=""),"",IF(AND($M93&lt;'Settings'!$B$6,$J93&gt;0,$O93&lt;&gt;"Written off"),"Overdue",""))</f>
        <v/>
      </c>
      <c r="Q93" s="15">
        <f>IF($E93="","",COUNTIFS('Follow-ups'!$B$3:$B$1002,$E93))</f>
        <v/>
      </c>
      <c r="R93" s="16">
        <f>IF(OR($F93="",$O93="Written off"),0,IF($J93&gt;0,$J93+ROW()/1000000,0))</f>
        <v/>
      </c>
      <c r="S93" s="15">
        <f>IF($P93="Overdue",COUNTIFS($P$3:$P93,"Overdue"),"")</f>
        <v/>
      </c>
    </row>
    <row r="94">
      <c r="A94" s="4" t="n"/>
      <c r="B94" s="4" t="n"/>
      <c r="C94" s="4" t="n"/>
      <c r="D94" s="4" t="n"/>
      <c r="E94" s="4" t="n"/>
      <c r="F94" s="5" t="n"/>
      <c r="G94" s="13" t="n"/>
      <c r="H94" s="13" t="n"/>
      <c r="I94" s="14">
        <f>IF($E94="","",SUMIFS('Follow-ups'!$H$3:$H$1002,'Follow-ups'!$B$3:$B$1002,$E94))</f>
        <v/>
      </c>
      <c r="J94" s="14">
        <f>IF($F94="","",$G94-$H94-$I94)</f>
        <v/>
      </c>
      <c r="K94" s="15">
        <f>IF($F94="","",'Settings'!$B$6-$F94)</f>
        <v/>
      </c>
      <c r="L94" s="8">
        <f>IF($F94="","",IF($J94&lt;=0,"Settled",IF($O94="Written off","Written off",IF($K94&lt;=30,"0–30",IF($K94&lt;=60,"31–60",IF($K94&lt;=90,"61–90","90+"))))))</f>
        <v/>
      </c>
      <c r="M94" s="5" t="n"/>
      <c r="N94" s="4" t="n"/>
      <c r="O94" s="4" t="n"/>
      <c r="P94" s="8">
        <f>IF(OR($F94="",$M94=""),"",IF(AND($M94&lt;'Settings'!$B$6,$J94&gt;0,$O94&lt;&gt;"Written off"),"Overdue",""))</f>
        <v/>
      </c>
      <c r="Q94" s="15">
        <f>IF($E94="","",COUNTIFS('Follow-ups'!$B$3:$B$1002,$E94))</f>
        <v/>
      </c>
      <c r="R94" s="16">
        <f>IF(OR($F94="",$O94="Written off"),0,IF($J94&gt;0,$J94+ROW()/1000000,0))</f>
        <v/>
      </c>
      <c r="S94" s="15">
        <f>IF($P94="Overdue",COUNTIFS($P$3:$P94,"Overdue"),"")</f>
        <v/>
      </c>
    </row>
    <row r="95">
      <c r="A95" s="4" t="n"/>
      <c r="B95" s="4" t="n"/>
      <c r="C95" s="4" t="n"/>
      <c r="D95" s="4" t="n"/>
      <c r="E95" s="4" t="n"/>
      <c r="F95" s="5" t="n"/>
      <c r="G95" s="13" t="n"/>
      <c r="H95" s="13" t="n"/>
      <c r="I95" s="14">
        <f>IF($E95="","",SUMIFS('Follow-ups'!$H$3:$H$1002,'Follow-ups'!$B$3:$B$1002,$E95))</f>
        <v/>
      </c>
      <c r="J95" s="14">
        <f>IF($F95="","",$G95-$H95-$I95)</f>
        <v/>
      </c>
      <c r="K95" s="15">
        <f>IF($F95="","",'Settings'!$B$6-$F95)</f>
        <v/>
      </c>
      <c r="L95" s="8">
        <f>IF($F95="","",IF($J95&lt;=0,"Settled",IF($O95="Written off","Written off",IF($K95&lt;=30,"0–30",IF($K95&lt;=60,"31–60",IF($K95&lt;=90,"61–90","90+"))))))</f>
        <v/>
      </c>
      <c r="M95" s="5" t="n"/>
      <c r="N95" s="4" t="n"/>
      <c r="O95" s="4" t="n"/>
      <c r="P95" s="8">
        <f>IF(OR($F95="",$M95=""),"",IF(AND($M95&lt;'Settings'!$B$6,$J95&gt;0,$O95&lt;&gt;"Written off"),"Overdue",""))</f>
        <v/>
      </c>
      <c r="Q95" s="15">
        <f>IF($E95="","",COUNTIFS('Follow-ups'!$B$3:$B$1002,$E95))</f>
        <v/>
      </c>
      <c r="R95" s="16">
        <f>IF(OR($F95="",$O95="Written off"),0,IF($J95&gt;0,$J95+ROW()/1000000,0))</f>
        <v/>
      </c>
      <c r="S95" s="15">
        <f>IF($P95="Overdue",COUNTIFS($P$3:$P95,"Overdue"),"")</f>
        <v/>
      </c>
    </row>
    <row r="96">
      <c r="A96" s="4" t="n"/>
      <c r="B96" s="4" t="n"/>
      <c r="C96" s="4" t="n"/>
      <c r="D96" s="4" t="n"/>
      <c r="E96" s="4" t="n"/>
      <c r="F96" s="5" t="n"/>
      <c r="G96" s="13" t="n"/>
      <c r="H96" s="13" t="n"/>
      <c r="I96" s="14">
        <f>IF($E96="","",SUMIFS('Follow-ups'!$H$3:$H$1002,'Follow-ups'!$B$3:$B$1002,$E96))</f>
        <v/>
      </c>
      <c r="J96" s="14">
        <f>IF($F96="","",$G96-$H96-$I96)</f>
        <v/>
      </c>
      <c r="K96" s="15">
        <f>IF($F96="","",'Settings'!$B$6-$F96)</f>
        <v/>
      </c>
      <c r="L96" s="8">
        <f>IF($F96="","",IF($J96&lt;=0,"Settled",IF($O96="Written off","Written off",IF($K96&lt;=30,"0–30",IF($K96&lt;=60,"31–60",IF($K96&lt;=90,"61–90","90+"))))))</f>
        <v/>
      </c>
      <c r="M96" s="5" t="n"/>
      <c r="N96" s="4" t="n"/>
      <c r="O96" s="4" t="n"/>
      <c r="P96" s="8">
        <f>IF(OR($F96="",$M96=""),"",IF(AND($M96&lt;'Settings'!$B$6,$J96&gt;0,$O96&lt;&gt;"Written off"),"Overdue",""))</f>
        <v/>
      </c>
      <c r="Q96" s="15">
        <f>IF($E96="","",COUNTIFS('Follow-ups'!$B$3:$B$1002,$E96))</f>
        <v/>
      </c>
      <c r="R96" s="16">
        <f>IF(OR($F96="",$O96="Written off"),0,IF($J96&gt;0,$J96+ROW()/1000000,0))</f>
        <v/>
      </c>
      <c r="S96" s="15">
        <f>IF($P96="Overdue",COUNTIFS($P$3:$P96,"Overdue"),"")</f>
        <v/>
      </c>
    </row>
    <row r="97">
      <c r="A97" s="4" t="n"/>
      <c r="B97" s="4" t="n"/>
      <c r="C97" s="4" t="n"/>
      <c r="D97" s="4" t="n"/>
      <c r="E97" s="4" t="n"/>
      <c r="F97" s="5" t="n"/>
      <c r="G97" s="13" t="n"/>
      <c r="H97" s="13" t="n"/>
      <c r="I97" s="14">
        <f>IF($E97="","",SUMIFS('Follow-ups'!$H$3:$H$1002,'Follow-ups'!$B$3:$B$1002,$E97))</f>
        <v/>
      </c>
      <c r="J97" s="14">
        <f>IF($F97="","",$G97-$H97-$I97)</f>
        <v/>
      </c>
      <c r="K97" s="15">
        <f>IF($F97="","",'Settings'!$B$6-$F97)</f>
        <v/>
      </c>
      <c r="L97" s="8">
        <f>IF($F97="","",IF($J97&lt;=0,"Settled",IF($O97="Written off","Written off",IF($K97&lt;=30,"0–30",IF($K97&lt;=60,"31–60",IF($K97&lt;=90,"61–90","90+"))))))</f>
        <v/>
      </c>
      <c r="M97" s="5" t="n"/>
      <c r="N97" s="4" t="n"/>
      <c r="O97" s="4" t="n"/>
      <c r="P97" s="8">
        <f>IF(OR($F97="",$M97=""),"",IF(AND($M97&lt;'Settings'!$B$6,$J97&gt;0,$O97&lt;&gt;"Written off"),"Overdue",""))</f>
        <v/>
      </c>
      <c r="Q97" s="15">
        <f>IF($E97="","",COUNTIFS('Follow-ups'!$B$3:$B$1002,$E97))</f>
        <v/>
      </c>
      <c r="R97" s="16">
        <f>IF(OR($F97="",$O97="Written off"),0,IF($J97&gt;0,$J97+ROW()/1000000,0))</f>
        <v/>
      </c>
      <c r="S97" s="15">
        <f>IF($P97="Overdue",COUNTIFS($P$3:$P97,"Overdue"),"")</f>
        <v/>
      </c>
    </row>
    <row r="98">
      <c r="A98" s="4" t="n"/>
      <c r="B98" s="4" t="n"/>
      <c r="C98" s="4" t="n"/>
      <c r="D98" s="4" t="n"/>
      <c r="E98" s="4" t="n"/>
      <c r="F98" s="5" t="n"/>
      <c r="G98" s="13" t="n"/>
      <c r="H98" s="13" t="n"/>
      <c r="I98" s="14">
        <f>IF($E98="","",SUMIFS('Follow-ups'!$H$3:$H$1002,'Follow-ups'!$B$3:$B$1002,$E98))</f>
        <v/>
      </c>
      <c r="J98" s="14">
        <f>IF($F98="","",$G98-$H98-$I98)</f>
        <v/>
      </c>
      <c r="K98" s="15">
        <f>IF($F98="","",'Settings'!$B$6-$F98)</f>
        <v/>
      </c>
      <c r="L98" s="8">
        <f>IF($F98="","",IF($J98&lt;=0,"Settled",IF($O98="Written off","Written off",IF($K98&lt;=30,"0–30",IF($K98&lt;=60,"31–60",IF($K98&lt;=90,"61–90","90+"))))))</f>
        <v/>
      </c>
      <c r="M98" s="5" t="n"/>
      <c r="N98" s="4" t="n"/>
      <c r="O98" s="4" t="n"/>
      <c r="P98" s="8">
        <f>IF(OR($F98="",$M98=""),"",IF(AND($M98&lt;'Settings'!$B$6,$J98&gt;0,$O98&lt;&gt;"Written off"),"Overdue",""))</f>
        <v/>
      </c>
      <c r="Q98" s="15">
        <f>IF($E98="","",COUNTIFS('Follow-ups'!$B$3:$B$1002,$E98))</f>
        <v/>
      </c>
      <c r="R98" s="16">
        <f>IF(OR($F98="",$O98="Written off"),0,IF($J98&gt;0,$J98+ROW()/1000000,0))</f>
        <v/>
      </c>
      <c r="S98" s="15">
        <f>IF($P98="Overdue",COUNTIFS($P$3:$P98,"Overdue"),"")</f>
        <v/>
      </c>
    </row>
    <row r="99">
      <c r="A99" s="4" t="n"/>
      <c r="B99" s="4" t="n"/>
      <c r="C99" s="4" t="n"/>
      <c r="D99" s="4" t="n"/>
      <c r="E99" s="4" t="n"/>
      <c r="F99" s="5" t="n"/>
      <c r="G99" s="13" t="n"/>
      <c r="H99" s="13" t="n"/>
      <c r="I99" s="14">
        <f>IF($E99="","",SUMIFS('Follow-ups'!$H$3:$H$1002,'Follow-ups'!$B$3:$B$1002,$E99))</f>
        <v/>
      </c>
      <c r="J99" s="14">
        <f>IF($F99="","",$G99-$H99-$I99)</f>
        <v/>
      </c>
      <c r="K99" s="15">
        <f>IF($F99="","",'Settings'!$B$6-$F99)</f>
        <v/>
      </c>
      <c r="L99" s="8">
        <f>IF($F99="","",IF($J99&lt;=0,"Settled",IF($O99="Written off","Written off",IF($K99&lt;=30,"0–30",IF($K99&lt;=60,"31–60",IF($K99&lt;=90,"61–90","90+"))))))</f>
        <v/>
      </c>
      <c r="M99" s="5" t="n"/>
      <c r="N99" s="4" t="n"/>
      <c r="O99" s="4" t="n"/>
      <c r="P99" s="8">
        <f>IF(OR($F99="",$M99=""),"",IF(AND($M99&lt;'Settings'!$B$6,$J99&gt;0,$O99&lt;&gt;"Written off"),"Overdue",""))</f>
        <v/>
      </c>
      <c r="Q99" s="15">
        <f>IF($E99="","",COUNTIFS('Follow-ups'!$B$3:$B$1002,$E99))</f>
        <v/>
      </c>
      <c r="R99" s="16">
        <f>IF(OR($F99="",$O99="Written off"),0,IF($J99&gt;0,$J99+ROW()/1000000,0))</f>
        <v/>
      </c>
      <c r="S99" s="15">
        <f>IF($P99="Overdue",COUNTIFS($P$3:$P99,"Overdue"),"")</f>
        <v/>
      </c>
    </row>
    <row r="100">
      <c r="A100" s="4" t="n"/>
      <c r="B100" s="4" t="n"/>
      <c r="C100" s="4" t="n"/>
      <c r="D100" s="4" t="n"/>
      <c r="E100" s="4" t="n"/>
      <c r="F100" s="5" t="n"/>
      <c r="G100" s="13" t="n"/>
      <c r="H100" s="13" t="n"/>
      <c r="I100" s="14">
        <f>IF($E100="","",SUMIFS('Follow-ups'!$H$3:$H$1002,'Follow-ups'!$B$3:$B$1002,$E100))</f>
        <v/>
      </c>
      <c r="J100" s="14">
        <f>IF($F100="","",$G100-$H100-$I100)</f>
        <v/>
      </c>
      <c r="K100" s="15">
        <f>IF($F100="","",'Settings'!$B$6-$F100)</f>
        <v/>
      </c>
      <c r="L100" s="8">
        <f>IF($F100="","",IF($J100&lt;=0,"Settled",IF($O100="Written off","Written off",IF($K100&lt;=30,"0–30",IF($K100&lt;=60,"31–60",IF($K100&lt;=90,"61–90","90+"))))))</f>
        <v/>
      </c>
      <c r="M100" s="5" t="n"/>
      <c r="N100" s="4" t="n"/>
      <c r="O100" s="4" t="n"/>
      <c r="P100" s="8">
        <f>IF(OR($F100="",$M100=""),"",IF(AND($M100&lt;'Settings'!$B$6,$J100&gt;0,$O100&lt;&gt;"Written off"),"Overdue",""))</f>
        <v/>
      </c>
      <c r="Q100" s="15">
        <f>IF($E100="","",COUNTIFS('Follow-ups'!$B$3:$B$1002,$E100))</f>
        <v/>
      </c>
      <c r="R100" s="16">
        <f>IF(OR($F100="",$O100="Written off"),0,IF($J100&gt;0,$J100+ROW()/1000000,0))</f>
        <v/>
      </c>
      <c r="S100" s="15">
        <f>IF($P100="Overdue",COUNTIFS($P$3:$P100,"Overdue"),"")</f>
        <v/>
      </c>
    </row>
    <row r="101">
      <c r="A101" s="4" t="n"/>
      <c r="B101" s="4" t="n"/>
      <c r="C101" s="4" t="n"/>
      <c r="D101" s="4" t="n"/>
      <c r="E101" s="4" t="n"/>
      <c r="F101" s="5" t="n"/>
      <c r="G101" s="13" t="n"/>
      <c r="H101" s="13" t="n"/>
      <c r="I101" s="14">
        <f>IF($E101="","",SUMIFS('Follow-ups'!$H$3:$H$1002,'Follow-ups'!$B$3:$B$1002,$E101))</f>
        <v/>
      </c>
      <c r="J101" s="14">
        <f>IF($F101="","",$G101-$H101-$I101)</f>
        <v/>
      </c>
      <c r="K101" s="15">
        <f>IF($F101="","",'Settings'!$B$6-$F101)</f>
        <v/>
      </c>
      <c r="L101" s="8">
        <f>IF($F101="","",IF($J101&lt;=0,"Settled",IF($O101="Written off","Written off",IF($K101&lt;=30,"0–30",IF($K101&lt;=60,"31–60",IF($K101&lt;=90,"61–90","90+"))))))</f>
        <v/>
      </c>
      <c r="M101" s="5" t="n"/>
      <c r="N101" s="4" t="n"/>
      <c r="O101" s="4" t="n"/>
      <c r="P101" s="8">
        <f>IF(OR($F101="",$M101=""),"",IF(AND($M101&lt;'Settings'!$B$6,$J101&gt;0,$O101&lt;&gt;"Written off"),"Overdue",""))</f>
        <v/>
      </c>
      <c r="Q101" s="15">
        <f>IF($E101="","",COUNTIFS('Follow-ups'!$B$3:$B$1002,$E101))</f>
        <v/>
      </c>
      <c r="R101" s="16">
        <f>IF(OR($F101="",$O101="Written off"),0,IF($J101&gt;0,$J101+ROW()/1000000,0))</f>
        <v/>
      </c>
      <c r="S101" s="15">
        <f>IF($P101="Overdue",COUNTIFS($P$3:$P101,"Overdue"),"")</f>
        <v/>
      </c>
    </row>
    <row r="102">
      <c r="A102" s="4" t="n"/>
      <c r="B102" s="4" t="n"/>
      <c r="C102" s="4" t="n"/>
      <c r="D102" s="4" t="n"/>
      <c r="E102" s="4" t="n"/>
      <c r="F102" s="5" t="n"/>
      <c r="G102" s="13" t="n"/>
      <c r="H102" s="13" t="n"/>
      <c r="I102" s="14">
        <f>IF($E102="","",SUMIFS('Follow-ups'!$H$3:$H$1002,'Follow-ups'!$B$3:$B$1002,$E102))</f>
        <v/>
      </c>
      <c r="J102" s="14">
        <f>IF($F102="","",$G102-$H102-$I102)</f>
        <v/>
      </c>
      <c r="K102" s="15">
        <f>IF($F102="","",'Settings'!$B$6-$F102)</f>
        <v/>
      </c>
      <c r="L102" s="8">
        <f>IF($F102="","",IF($J102&lt;=0,"Settled",IF($O102="Written off","Written off",IF($K102&lt;=30,"0–30",IF($K102&lt;=60,"31–60",IF($K102&lt;=90,"61–90","90+"))))))</f>
        <v/>
      </c>
      <c r="M102" s="5" t="n"/>
      <c r="N102" s="4" t="n"/>
      <c r="O102" s="4" t="n"/>
      <c r="P102" s="8">
        <f>IF(OR($F102="",$M102=""),"",IF(AND($M102&lt;'Settings'!$B$6,$J102&gt;0,$O102&lt;&gt;"Written off"),"Overdue",""))</f>
        <v/>
      </c>
      <c r="Q102" s="15">
        <f>IF($E102="","",COUNTIFS('Follow-ups'!$B$3:$B$1002,$E102))</f>
        <v/>
      </c>
      <c r="R102" s="16">
        <f>IF(OR($F102="",$O102="Written off"),0,IF($J102&gt;0,$J102+ROW()/1000000,0))</f>
        <v/>
      </c>
      <c r="S102" s="15">
        <f>IF($P102="Overdue",COUNTIFS($P$3:$P102,"Overdue"),"")</f>
        <v/>
      </c>
    </row>
    <row r="103">
      <c r="A103" s="4" t="n"/>
      <c r="B103" s="4" t="n"/>
      <c r="C103" s="4" t="n"/>
      <c r="D103" s="4" t="n"/>
      <c r="E103" s="4" t="n"/>
      <c r="F103" s="5" t="n"/>
      <c r="G103" s="13" t="n"/>
      <c r="H103" s="13" t="n"/>
      <c r="I103" s="14">
        <f>IF($E103="","",SUMIFS('Follow-ups'!$H$3:$H$1002,'Follow-ups'!$B$3:$B$1002,$E103))</f>
        <v/>
      </c>
      <c r="J103" s="14">
        <f>IF($F103="","",$G103-$H103-$I103)</f>
        <v/>
      </c>
      <c r="K103" s="15">
        <f>IF($F103="","",'Settings'!$B$6-$F103)</f>
        <v/>
      </c>
      <c r="L103" s="8">
        <f>IF($F103="","",IF($J103&lt;=0,"Settled",IF($O103="Written off","Written off",IF($K103&lt;=30,"0–30",IF($K103&lt;=60,"31–60",IF($K103&lt;=90,"61–90","90+"))))))</f>
        <v/>
      </c>
      <c r="M103" s="5" t="n"/>
      <c r="N103" s="4" t="n"/>
      <c r="O103" s="4" t="n"/>
      <c r="P103" s="8">
        <f>IF(OR($F103="",$M103=""),"",IF(AND($M103&lt;'Settings'!$B$6,$J103&gt;0,$O103&lt;&gt;"Written off"),"Overdue",""))</f>
        <v/>
      </c>
      <c r="Q103" s="15">
        <f>IF($E103="","",COUNTIFS('Follow-ups'!$B$3:$B$1002,$E103))</f>
        <v/>
      </c>
      <c r="R103" s="16">
        <f>IF(OR($F103="",$O103="Written off"),0,IF($J103&gt;0,$J103+ROW()/1000000,0))</f>
        <v/>
      </c>
      <c r="S103" s="15">
        <f>IF($P103="Overdue",COUNTIFS($P$3:$P103,"Overdue"),"")</f>
        <v/>
      </c>
    </row>
    <row r="104">
      <c r="A104" s="4" t="n"/>
      <c r="B104" s="4" t="n"/>
      <c r="C104" s="4" t="n"/>
      <c r="D104" s="4" t="n"/>
      <c r="E104" s="4" t="n"/>
      <c r="F104" s="5" t="n"/>
      <c r="G104" s="13" t="n"/>
      <c r="H104" s="13" t="n"/>
      <c r="I104" s="14">
        <f>IF($E104="","",SUMIFS('Follow-ups'!$H$3:$H$1002,'Follow-ups'!$B$3:$B$1002,$E104))</f>
        <v/>
      </c>
      <c r="J104" s="14">
        <f>IF($F104="","",$G104-$H104-$I104)</f>
        <v/>
      </c>
      <c r="K104" s="15">
        <f>IF($F104="","",'Settings'!$B$6-$F104)</f>
        <v/>
      </c>
      <c r="L104" s="8">
        <f>IF($F104="","",IF($J104&lt;=0,"Settled",IF($O104="Written off","Written off",IF($K104&lt;=30,"0–30",IF($K104&lt;=60,"31–60",IF($K104&lt;=90,"61–90","90+"))))))</f>
        <v/>
      </c>
      <c r="M104" s="5" t="n"/>
      <c r="N104" s="4" t="n"/>
      <c r="O104" s="4" t="n"/>
      <c r="P104" s="8">
        <f>IF(OR($F104="",$M104=""),"",IF(AND($M104&lt;'Settings'!$B$6,$J104&gt;0,$O104&lt;&gt;"Written off"),"Overdue",""))</f>
        <v/>
      </c>
      <c r="Q104" s="15">
        <f>IF($E104="","",COUNTIFS('Follow-ups'!$B$3:$B$1002,$E104))</f>
        <v/>
      </c>
      <c r="R104" s="16">
        <f>IF(OR($F104="",$O104="Written off"),0,IF($J104&gt;0,$J104+ROW()/1000000,0))</f>
        <v/>
      </c>
      <c r="S104" s="15">
        <f>IF($P104="Overdue",COUNTIFS($P$3:$P104,"Overdue"),"")</f>
        <v/>
      </c>
    </row>
    <row r="105">
      <c r="A105" s="4" t="n"/>
      <c r="B105" s="4" t="n"/>
      <c r="C105" s="4" t="n"/>
      <c r="D105" s="4" t="n"/>
      <c r="E105" s="4" t="n"/>
      <c r="F105" s="5" t="n"/>
      <c r="G105" s="13" t="n"/>
      <c r="H105" s="13" t="n"/>
      <c r="I105" s="14">
        <f>IF($E105="","",SUMIFS('Follow-ups'!$H$3:$H$1002,'Follow-ups'!$B$3:$B$1002,$E105))</f>
        <v/>
      </c>
      <c r="J105" s="14">
        <f>IF($F105="","",$G105-$H105-$I105)</f>
        <v/>
      </c>
      <c r="K105" s="15">
        <f>IF($F105="","",'Settings'!$B$6-$F105)</f>
        <v/>
      </c>
      <c r="L105" s="8">
        <f>IF($F105="","",IF($J105&lt;=0,"Settled",IF($O105="Written off","Written off",IF($K105&lt;=30,"0–30",IF($K105&lt;=60,"31–60",IF($K105&lt;=90,"61–90","90+"))))))</f>
        <v/>
      </c>
      <c r="M105" s="5" t="n"/>
      <c r="N105" s="4" t="n"/>
      <c r="O105" s="4" t="n"/>
      <c r="P105" s="8">
        <f>IF(OR($F105="",$M105=""),"",IF(AND($M105&lt;'Settings'!$B$6,$J105&gt;0,$O105&lt;&gt;"Written off"),"Overdue",""))</f>
        <v/>
      </c>
      <c r="Q105" s="15">
        <f>IF($E105="","",COUNTIFS('Follow-ups'!$B$3:$B$1002,$E105))</f>
        <v/>
      </c>
      <c r="R105" s="16">
        <f>IF(OR($F105="",$O105="Written off"),0,IF($J105&gt;0,$J105+ROW()/1000000,0))</f>
        <v/>
      </c>
      <c r="S105" s="15">
        <f>IF($P105="Overdue",COUNTIFS($P$3:$P105,"Overdue"),"")</f>
        <v/>
      </c>
    </row>
    <row r="106">
      <c r="A106" s="4" t="n"/>
      <c r="B106" s="4" t="n"/>
      <c r="C106" s="4" t="n"/>
      <c r="D106" s="4" t="n"/>
      <c r="E106" s="4" t="n"/>
      <c r="F106" s="5" t="n"/>
      <c r="G106" s="13" t="n"/>
      <c r="H106" s="13" t="n"/>
      <c r="I106" s="14">
        <f>IF($E106="","",SUMIFS('Follow-ups'!$H$3:$H$1002,'Follow-ups'!$B$3:$B$1002,$E106))</f>
        <v/>
      </c>
      <c r="J106" s="14">
        <f>IF($F106="","",$G106-$H106-$I106)</f>
        <v/>
      </c>
      <c r="K106" s="15">
        <f>IF($F106="","",'Settings'!$B$6-$F106)</f>
        <v/>
      </c>
      <c r="L106" s="8">
        <f>IF($F106="","",IF($J106&lt;=0,"Settled",IF($O106="Written off","Written off",IF($K106&lt;=30,"0–30",IF($K106&lt;=60,"31–60",IF($K106&lt;=90,"61–90","90+"))))))</f>
        <v/>
      </c>
      <c r="M106" s="5" t="n"/>
      <c r="N106" s="4" t="n"/>
      <c r="O106" s="4" t="n"/>
      <c r="P106" s="8">
        <f>IF(OR($F106="",$M106=""),"",IF(AND($M106&lt;'Settings'!$B$6,$J106&gt;0,$O106&lt;&gt;"Written off"),"Overdue",""))</f>
        <v/>
      </c>
      <c r="Q106" s="15">
        <f>IF($E106="","",COUNTIFS('Follow-ups'!$B$3:$B$1002,$E106))</f>
        <v/>
      </c>
      <c r="R106" s="16">
        <f>IF(OR($F106="",$O106="Written off"),0,IF($J106&gt;0,$J106+ROW()/1000000,0))</f>
        <v/>
      </c>
      <c r="S106" s="15">
        <f>IF($P106="Overdue",COUNTIFS($P$3:$P106,"Overdue"),"")</f>
        <v/>
      </c>
    </row>
    <row r="107">
      <c r="A107" s="4" t="n"/>
      <c r="B107" s="4" t="n"/>
      <c r="C107" s="4" t="n"/>
      <c r="D107" s="4" t="n"/>
      <c r="E107" s="4" t="n"/>
      <c r="F107" s="5" t="n"/>
      <c r="G107" s="13" t="n"/>
      <c r="H107" s="13" t="n"/>
      <c r="I107" s="14">
        <f>IF($E107="","",SUMIFS('Follow-ups'!$H$3:$H$1002,'Follow-ups'!$B$3:$B$1002,$E107))</f>
        <v/>
      </c>
      <c r="J107" s="14">
        <f>IF($F107="","",$G107-$H107-$I107)</f>
        <v/>
      </c>
      <c r="K107" s="15">
        <f>IF($F107="","",'Settings'!$B$6-$F107)</f>
        <v/>
      </c>
      <c r="L107" s="8">
        <f>IF($F107="","",IF($J107&lt;=0,"Settled",IF($O107="Written off","Written off",IF($K107&lt;=30,"0–30",IF($K107&lt;=60,"31–60",IF($K107&lt;=90,"61–90","90+"))))))</f>
        <v/>
      </c>
      <c r="M107" s="5" t="n"/>
      <c r="N107" s="4" t="n"/>
      <c r="O107" s="4" t="n"/>
      <c r="P107" s="8">
        <f>IF(OR($F107="",$M107=""),"",IF(AND($M107&lt;'Settings'!$B$6,$J107&gt;0,$O107&lt;&gt;"Written off"),"Overdue",""))</f>
        <v/>
      </c>
      <c r="Q107" s="15">
        <f>IF($E107="","",COUNTIFS('Follow-ups'!$B$3:$B$1002,$E107))</f>
        <v/>
      </c>
      <c r="R107" s="16">
        <f>IF(OR($F107="",$O107="Written off"),0,IF($J107&gt;0,$J107+ROW()/1000000,0))</f>
        <v/>
      </c>
      <c r="S107" s="15">
        <f>IF($P107="Overdue",COUNTIFS($P$3:$P107,"Overdue"),"")</f>
        <v/>
      </c>
    </row>
    <row r="108">
      <c r="A108" s="4" t="n"/>
      <c r="B108" s="4" t="n"/>
      <c r="C108" s="4" t="n"/>
      <c r="D108" s="4" t="n"/>
      <c r="E108" s="4" t="n"/>
      <c r="F108" s="5" t="n"/>
      <c r="G108" s="13" t="n"/>
      <c r="H108" s="13" t="n"/>
      <c r="I108" s="14">
        <f>IF($E108="","",SUMIFS('Follow-ups'!$H$3:$H$1002,'Follow-ups'!$B$3:$B$1002,$E108))</f>
        <v/>
      </c>
      <c r="J108" s="14">
        <f>IF($F108="","",$G108-$H108-$I108)</f>
        <v/>
      </c>
      <c r="K108" s="15">
        <f>IF($F108="","",'Settings'!$B$6-$F108)</f>
        <v/>
      </c>
      <c r="L108" s="8">
        <f>IF($F108="","",IF($J108&lt;=0,"Settled",IF($O108="Written off","Written off",IF($K108&lt;=30,"0–30",IF($K108&lt;=60,"31–60",IF($K108&lt;=90,"61–90","90+"))))))</f>
        <v/>
      </c>
      <c r="M108" s="5" t="n"/>
      <c r="N108" s="4" t="n"/>
      <c r="O108" s="4" t="n"/>
      <c r="P108" s="8">
        <f>IF(OR($F108="",$M108=""),"",IF(AND($M108&lt;'Settings'!$B$6,$J108&gt;0,$O108&lt;&gt;"Written off"),"Overdue",""))</f>
        <v/>
      </c>
      <c r="Q108" s="15">
        <f>IF($E108="","",COUNTIFS('Follow-ups'!$B$3:$B$1002,$E108))</f>
        <v/>
      </c>
      <c r="R108" s="16">
        <f>IF(OR($F108="",$O108="Written off"),0,IF($J108&gt;0,$J108+ROW()/1000000,0))</f>
        <v/>
      </c>
      <c r="S108" s="15">
        <f>IF($P108="Overdue",COUNTIFS($P$3:$P108,"Overdue"),"")</f>
        <v/>
      </c>
    </row>
    <row r="109">
      <c r="A109" s="4" t="n"/>
      <c r="B109" s="4" t="n"/>
      <c r="C109" s="4" t="n"/>
      <c r="D109" s="4" t="n"/>
      <c r="E109" s="4" t="n"/>
      <c r="F109" s="5" t="n"/>
      <c r="G109" s="13" t="n"/>
      <c r="H109" s="13" t="n"/>
      <c r="I109" s="14">
        <f>IF($E109="","",SUMIFS('Follow-ups'!$H$3:$H$1002,'Follow-ups'!$B$3:$B$1002,$E109))</f>
        <v/>
      </c>
      <c r="J109" s="14">
        <f>IF($F109="","",$G109-$H109-$I109)</f>
        <v/>
      </c>
      <c r="K109" s="15">
        <f>IF($F109="","",'Settings'!$B$6-$F109)</f>
        <v/>
      </c>
      <c r="L109" s="8">
        <f>IF($F109="","",IF($J109&lt;=0,"Settled",IF($O109="Written off","Written off",IF($K109&lt;=30,"0–30",IF($K109&lt;=60,"31–60",IF($K109&lt;=90,"61–90","90+"))))))</f>
        <v/>
      </c>
      <c r="M109" s="5" t="n"/>
      <c r="N109" s="4" t="n"/>
      <c r="O109" s="4" t="n"/>
      <c r="P109" s="8">
        <f>IF(OR($F109="",$M109=""),"",IF(AND($M109&lt;'Settings'!$B$6,$J109&gt;0,$O109&lt;&gt;"Written off"),"Overdue",""))</f>
        <v/>
      </c>
      <c r="Q109" s="15">
        <f>IF($E109="","",COUNTIFS('Follow-ups'!$B$3:$B$1002,$E109))</f>
        <v/>
      </c>
      <c r="R109" s="16">
        <f>IF(OR($F109="",$O109="Written off"),0,IF($J109&gt;0,$J109+ROW()/1000000,0))</f>
        <v/>
      </c>
      <c r="S109" s="15">
        <f>IF($P109="Overdue",COUNTIFS($P$3:$P109,"Overdue"),"")</f>
        <v/>
      </c>
    </row>
    <row r="110">
      <c r="A110" s="4" t="n"/>
      <c r="B110" s="4" t="n"/>
      <c r="C110" s="4" t="n"/>
      <c r="D110" s="4" t="n"/>
      <c r="E110" s="4" t="n"/>
      <c r="F110" s="5" t="n"/>
      <c r="G110" s="13" t="n"/>
      <c r="H110" s="13" t="n"/>
      <c r="I110" s="14">
        <f>IF($E110="","",SUMIFS('Follow-ups'!$H$3:$H$1002,'Follow-ups'!$B$3:$B$1002,$E110))</f>
        <v/>
      </c>
      <c r="J110" s="14">
        <f>IF($F110="","",$G110-$H110-$I110)</f>
        <v/>
      </c>
      <c r="K110" s="15">
        <f>IF($F110="","",'Settings'!$B$6-$F110)</f>
        <v/>
      </c>
      <c r="L110" s="8">
        <f>IF($F110="","",IF($J110&lt;=0,"Settled",IF($O110="Written off","Written off",IF($K110&lt;=30,"0–30",IF($K110&lt;=60,"31–60",IF($K110&lt;=90,"61–90","90+"))))))</f>
        <v/>
      </c>
      <c r="M110" s="5" t="n"/>
      <c r="N110" s="4" t="n"/>
      <c r="O110" s="4" t="n"/>
      <c r="P110" s="8">
        <f>IF(OR($F110="",$M110=""),"",IF(AND($M110&lt;'Settings'!$B$6,$J110&gt;0,$O110&lt;&gt;"Written off"),"Overdue",""))</f>
        <v/>
      </c>
      <c r="Q110" s="15">
        <f>IF($E110="","",COUNTIFS('Follow-ups'!$B$3:$B$1002,$E110))</f>
        <v/>
      </c>
      <c r="R110" s="16">
        <f>IF(OR($F110="",$O110="Written off"),0,IF($J110&gt;0,$J110+ROW()/1000000,0))</f>
        <v/>
      </c>
      <c r="S110" s="15">
        <f>IF($P110="Overdue",COUNTIFS($P$3:$P110,"Overdue"),"")</f>
        <v/>
      </c>
    </row>
    <row r="111">
      <c r="A111" s="4" t="n"/>
      <c r="B111" s="4" t="n"/>
      <c r="C111" s="4" t="n"/>
      <c r="D111" s="4" t="n"/>
      <c r="E111" s="4" t="n"/>
      <c r="F111" s="5" t="n"/>
      <c r="G111" s="13" t="n"/>
      <c r="H111" s="13" t="n"/>
      <c r="I111" s="14">
        <f>IF($E111="","",SUMIFS('Follow-ups'!$H$3:$H$1002,'Follow-ups'!$B$3:$B$1002,$E111))</f>
        <v/>
      </c>
      <c r="J111" s="14">
        <f>IF($F111="","",$G111-$H111-$I111)</f>
        <v/>
      </c>
      <c r="K111" s="15">
        <f>IF($F111="","",'Settings'!$B$6-$F111)</f>
        <v/>
      </c>
      <c r="L111" s="8">
        <f>IF($F111="","",IF($J111&lt;=0,"Settled",IF($O111="Written off","Written off",IF($K111&lt;=30,"0–30",IF($K111&lt;=60,"31–60",IF($K111&lt;=90,"61–90","90+"))))))</f>
        <v/>
      </c>
      <c r="M111" s="5" t="n"/>
      <c r="N111" s="4" t="n"/>
      <c r="O111" s="4" t="n"/>
      <c r="P111" s="8">
        <f>IF(OR($F111="",$M111=""),"",IF(AND($M111&lt;'Settings'!$B$6,$J111&gt;0,$O111&lt;&gt;"Written off"),"Overdue",""))</f>
        <v/>
      </c>
      <c r="Q111" s="15">
        <f>IF($E111="","",COUNTIFS('Follow-ups'!$B$3:$B$1002,$E111))</f>
        <v/>
      </c>
      <c r="R111" s="16">
        <f>IF(OR($F111="",$O111="Written off"),0,IF($J111&gt;0,$J111+ROW()/1000000,0))</f>
        <v/>
      </c>
      <c r="S111" s="15">
        <f>IF($P111="Overdue",COUNTIFS($P$3:$P111,"Overdue"),"")</f>
        <v/>
      </c>
    </row>
    <row r="112">
      <c r="A112" s="4" t="n"/>
      <c r="B112" s="4" t="n"/>
      <c r="C112" s="4" t="n"/>
      <c r="D112" s="4" t="n"/>
      <c r="E112" s="4" t="n"/>
      <c r="F112" s="5" t="n"/>
      <c r="G112" s="13" t="n"/>
      <c r="H112" s="13" t="n"/>
      <c r="I112" s="14">
        <f>IF($E112="","",SUMIFS('Follow-ups'!$H$3:$H$1002,'Follow-ups'!$B$3:$B$1002,$E112))</f>
        <v/>
      </c>
      <c r="J112" s="14">
        <f>IF($F112="","",$G112-$H112-$I112)</f>
        <v/>
      </c>
      <c r="K112" s="15">
        <f>IF($F112="","",'Settings'!$B$6-$F112)</f>
        <v/>
      </c>
      <c r="L112" s="8">
        <f>IF($F112="","",IF($J112&lt;=0,"Settled",IF($O112="Written off","Written off",IF($K112&lt;=30,"0–30",IF($K112&lt;=60,"31–60",IF($K112&lt;=90,"61–90","90+"))))))</f>
        <v/>
      </c>
      <c r="M112" s="5" t="n"/>
      <c r="N112" s="4" t="n"/>
      <c r="O112" s="4" t="n"/>
      <c r="P112" s="8">
        <f>IF(OR($F112="",$M112=""),"",IF(AND($M112&lt;'Settings'!$B$6,$J112&gt;0,$O112&lt;&gt;"Written off"),"Overdue",""))</f>
        <v/>
      </c>
      <c r="Q112" s="15">
        <f>IF($E112="","",COUNTIFS('Follow-ups'!$B$3:$B$1002,$E112))</f>
        <v/>
      </c>
      <c r="R112" s="16">
        <f>IF(OR($F112="",$O112="Written off"),0,IF($J112&gt;0,$J112+ROW()/1000000,0))</f>
        <v/>
      </c>
      <c r="S112" s="15">
        <f>IF($P112="Overdue",COUNTIFS($P$3:$P112,"Overdue"),"")</f>
        <v/>
      </c>
    </row>
    <row r="113">
      <c r="A113" s="4" t="n"/>
      <c r="B113" s="4" t="n"/>
      <c r="C113" s="4" t="n"/>
      <c r="D113" s="4" t="n"/>
      <c r="E113" s="4" t="n"/>
      <c r="F113" s="5" t="n"/>
      <c r="G113" s="13" t="n"/>
      <c r="H113" s="13" t="n"/>
      <c r="I113" s="14">
        <f>IF($E113="","",SUMIFS('Follow-ups'!$H$3:$H$1002,'Follow-ups'!$B$3:$B$1002,$E113))</f>
        <v/>
      </c>
      <c r="J113" s="14">
        <f>IF($F113="","",$G113-$H113-$I113)</f>
        <v/>
      </c>
      <c r="K113" s="15">
        <f>IF($F113="","",'Settings'!$B$6-$F113)</f>
        <v/>
      </c>
      <c r="L113" s="8">
        <f>IF($F113="","",IF($J113&lt;=0,"Settled",IF($O113="Written off","Written off",IF($K113&lt;=30,"0–30",IF($K113&lt;=60,"31–60",IF($K113&lt;=90,"61–90","90+"))))))</f>
        <v/>
      </c>
      <c r="M113" s="5" t="n"/>
      <c r="N113" s="4" t="n"/>
      <c r="O113" s="4" t="n"/>
      <c r="P113" s="8">
        <f>IF(OR($F113="",$M113=""),"",IF(AND($M113&lt;'Settings'!$B$6,$J113&gt;0,$O113&lt;&gt;"Written off"),"Overdue",""))</f>
        <v/>
      </c>
      <c r="Q113" s="15">
        <f>IF($E113="","",COUNTIFS('Follow-ups'!$B$3:$B$1002,$E113))</f>
        <v/>
      </c>
      <c r="R113" s="16">
        <f>IF(OR($F113="",$O113="Written off"),0,IF($J113&gt;0,$J113+ROW()/1000000,0))</f>
        <v/>
      </c>
      <c r="S113" s="15">
        <f>IF($P113="Overdue",COUNTIFS($P$3:$P113,"Overdue"),"")</f>
        <v/>
      </c>
    </row>
    <row r="114">
      <c r="A114" s="4" t="n"/>
      <c r="B114" s="4" t="n"/>
      <c r="C114" s="4" t="n"/>
      <c r="D114" s="4" t="n"/>
      <c r="E114" s="4" t="n"/>
      <c r="F114" s="5" t="n"/>
      <c r="G114" s="13" t="n"/>
      <c r="H114" s="13" t="n"/>
      <c r="I114" s="14">
        <f>IF($E114="","",SUMIFS('Follow-ups'!$H$3:$H$1002,'Follow-ups'!$B$3:$B$1002,$E114))</f>
        <v/>
      </c>
      <c r="J114" s="14">
        <f>IF($F114="","",$G114-$H114-$I114)</f>
        <v/>
      </c>
      <c r="K114" s="15">
        <f>IF($F114="","",'Settings'!$B$6-$F114)</f>
        <v/>
      </c>
      <c r="L114" s="8">
        <f>IF($F114="","",IF($J114&lt;=0,"Settled",IF($O114="Written off","Written off",IF($K114&lt;=30,"0–30",IF($K114&lt;=60,"31–60",IF($K114&lt;=90,"61–90","90+"))))))</f>
        <v/>
      </c>
      <c r="M114" s="5" t="n"/>
      <c r="N114" s="4" t="n"/>
      <c r="O114" s="4" t="n"/>
      <c r="P114" s="8">
        <f>IF(OR($F114="",$M114=""),"",IF(AND($M114&lt;'Settings'!$B$6,$J114&gt;0,$O114&lt;&gt;"Written off"),"Overdue",""))</f>
        <v/>
      </c>
      <c r="Q114" s="15">
        <f>IF($E114="","",COUNTIFS('Follow-ups'!$B$3:$B$1002,$E114))</f>
        <v/>
      </c>
      <c r="R114" s="16">
        <f>IF(OR($F114="",$O114="Written off"),0,IF($J114&gt;0,$J114+ROW()/1000000,0))</f>
        <v/>
      </c>
      <c r="S114" s="15">
        <f>IF($P114="Overdue",COUNTIFS($P$3:$P114,"Overdue"),"")</f>
        <v/>
      </c>
    </row>
    <row r="115">
      <c r="A115" s="4" t="n"/>
      <c r="B115" s="4" t="n"/>
      <c r="C115" s="4" t="n"/>
      <c r="D115" s="4" t="n"/>
      <c r="E115" s="4" t="n"/>
      <c r="F115" s="5" t="n"/>
      <c r="G115" s="13" t="n"/>
      <c r="H115" s="13" t="n"/>
      <c r="I115" s="14">
        <f>IF($E115="","",SUMIFS('Follow-ups'!$H$3:$H$1002,'Follow-ups'!$B$3:$B$1002,$E115))</f>
        <v/>
      </c>
      <c r="J115" s="14">
        <f>IF($F115="","",$G115-$H115-$I115)</f>
        <v/>
      </c>
      <c r="K115" s="15">
        <f>IF($F115="","",'Settings'!$B$6-$F115)</f>
        <v/>
      </c>
      <c r="L115" s="8">
        <f>IF($F115="","",IF($J115&lt;=0,"Settled",IF($O115="Written off","Written off",IF($K115&lt;=30,"0–30",IF($K115&lt;=60,"31–60",IF($K115&lt;=90,"61–90","90+"))))))</f>
        <v/>
      </c>
      <c r="M115" s="5" t="n"/>
      <c r="N115" s="4" t="n"/>
      <c r="O115" s="4" t="n"/>
      <c r="P115" s="8">
        <f>IF(OR($F115="",$M115=""),"",IF(AND($M115&lt;'Settings'!$B$6,$J115&gt;0,$O115&lt;&gt;"Written off"),"Overdue",""))</f>
        <v/>
      </c>
      <c r="Q115" s="15">
        <f>IF($E115="","",COUNTIFS('Follow-ups'!$B$3:$B$1002,$E115))</f>
        <v/>
      </c>
      <c r="R115" s="16">
        <f>IF(OR($F115="",$O115="Written off"),0,IF($J115&gt;0,$J115+ROW()/1000000,0))</f>
        <v/>
      </c>
      <c r="S115" s="15">
        <f>IF($P115="Overdue",COUNTIFS($P$3:$P115,"Overdue"),"")</f>
        <v/>
      </c>
    </row>
    <row r="116">
      <c r="A116" s="4" t="n"/>
      <c r="B116" s="4" t="n"/>
      <c r="C116" s="4" t="n"/>
      <c r="D116" s="4" t="n"/>
      <c r="E116" s="4" t="n"/>
      <c r="F116" s="5" t="n"/>
      <c r="G116" s="13" t="n"/>
      <c r="H116" s="13" t="n"/>
      <c r="I116" s="14">
        <f>IF($E116="","",SUMIFS('Follow-ups'!$H$3:$H$1002,'Follow-ups'!$B$3:$B$1002,$E116))</f>
        <v/>
      </c>
      <c r="J116" s="14">
        <f>IF($F116="","",$G116-$H116-$I116)</f>
        <v/>
      </c>
      <c r="K116" s="15">
        <f>IF($F116="","",'Settings'!$B$6-$F116)</f>
        <v/>
      </c>
      <c r="L116" s="8">
        <f>IF($F116="","",IF($J116&lt;=0,"Settled",IF($O116="Written off","Written off",IF($K116&lt;=30,"0–30",IF($K116&lt;=60,"31–60",IF($K116&lt;=90,"61–90","90+"))))))</f>
        <v/>
      </c>
      <c r="M116" s="5" t="n"/>
      <c r="N116" s="4" t="n"/>
      <c r="O116" s="4" t="n"/>
      <c r="P116" s="8">
        <f>IF(OR($F116="",$M116=""),"",IF(AND($M116&lt;'Settings'!$B$6,$J116&gt;0,$O116&lt;&gt;"Written off"),"Overdue",""))</f>
        <v/>
      </c>
      <c r="Q116" s="15">
        <f>IF($E116="","",COUNTIFS('Follow-ups'!$B$3:$B$1002,$E116))</f>
        <v/>
      </c>
      <c r="R116" s="16">
        <f>IF(OR($F116="",$O116="Written off"),0,IF($J116&gt;0,$J116+ROW()/1000000,0))</f>
        <v/>
      </c>
      <c r="S116" s="15">
        <f>IF($P116="Overdue",COUNTIFS($P$3:$P116,"Overdue"),"")</f>
        <v/>
      </c>
    </row>
    <row r="117">
      <c r="A117" s="4" t="n"/>
      <c r="B117" s="4" t="n"/>
      <c r="C117" s="4" t="n"/>
      <c r="D117" s="4" t="n"/>
      <c r="E117" s="4" t="n"/>
      <c r="F117" s="5" t="n"/>
      <c r="G117" s="13" t="n"/>
      <c r="H117" s="13" t="n"/>
      <c r="I117" s="14">
        <f>IF($E117="","",SUMIFS('Follow-ups'!$H$3:$H$1002,'Follow-ups'!$B$3:$B$1002,$E117))</f>
        <v/>
      </c>
      <c r="J117" s="14">
        <f>IF($F117="","",$G117-$H117-$I117)</f>
        <v/>
      </c>
      <c r="K117" s="15">
        <f>IF($F117="","",'Settings'!$B$6-$F117)</f>
        <v/>
      </c>
      <c r="L117" s="8">
        <f>IF($F117="","",IF($J117&lt;=0,"Settled",IF($O117="Written off","Written off",IF($K117&lt;=30,"0–30",IF($K117&lt;=60,"31–60",IF($K117&lt;=90,"61–90","90+"))))))</f>
        <v/>
      </c>
      <c r="M117" s="5" t="n"/>
      <c r="N117" s="4" t="n"/>
      <c r="O117" s="4" t="n"/>
      <c r="P117" s="8">
        <f>IF(OR($F117="",$M117=""),"",IF(AND($M117&lt;'Settings'!$B$6,$J117&gt;0,$O117&lt;&gt;"Written off"),"Overdue",""))</f>
        <v/>
      </c>
      <c r="Q117" s="15">
        <f>IF($E117="","",COUNTIFS('Follow-ups'!$B$3:$B$1002,$E117))</f>
        <v/>
      </c>
      <c r="R117" s="16">
        <f>IF(OR($F117="",$O117="Written off"),0,IF($J117&gt;0,$J117+ROW()/1000000,0))</f>
        <v/>
      </c>
      <c r="S117" s="15">
        <f>IF($P117="Overdue",COUNTIFS($P$3:$P117,"Overdue"),"")</f>
        <v/>
      </c>
    </row>
    <row r="118">
      <c r="A118" s="4" t="n"/>
      <c r="B118" s="4" t="n"/>
      <c r="C118" s="4" t="n"/>
      <c r="D118" s="4" t="n"/>
      <c r="E118" s="4" t="n"/>
      <c r="F118" s="5" t="n"/>
      <c r="G118" s="13" t="n"/>
      <c r="H118" s="13" t="n"/>
      <c r="I118" s="14">
        <f>IF($E118="","",SUMIFS('Follow-ups'!$H$3:$H$1002,'Follow-ups'!$B$3:$B$1002,$E118))</f>
        <v/>
      </c>
      <c r="J118" s="14">
        <f>IF($F118="","",$G118-$H118-$I118)</f>
        <v/>
      </c>
      <c r="K118" s="15">
        <f>IF($F118="","",'Settings'!$B$6-$F118)</f>
        <v/>
      </c>
      <c r="L118" s="8">
        <f>IF($F118="","",IF($J118&lt;=0,"Settled",IF($O118="Written off","Written off",IF($K118&lt;=30,"0–30",IF($K118&lt;=60,"31–60",IF($K118&lt;=90,"61–90","90+"))))))</f>
        <v/>
      </c>
      <c r="M118" s="5" t="n"/>
      <c r="N118" s="4" t="n"/>
      <c r="O118" s="4" t="n"/>
      <c r="P118" s="8">
        <f>IF(OR($F118="",$M118=""),"",IF(AND($M118&lt;'Settings'!$B$6,$J118&gt;0,$O118&lt;&gt;"Written off"),"Overdue",""))</f>
        <v/>
      </c>
      <c r="Q118" s="15">
        <f>IF($E118="","",COUNTIFS('Follow-ups'!$B$3:$B$1002,$E118))</f>
        <v/>
      </c>
      <c r="R118" s="16">
        <f>IF(OR($F118="",$O118="Written off"),0,IF($J118&gt;0,$J118+ROW()/1000000,0))</f>
        <v/>
      </c>
      <c r="S118" s="15">
        <f>IF($P118="Overdue",COUNTIFS($P$3:$P118,"Overdue"),"")</f>
        <v/>
      </c>
    </row>
    <row r="119">
      <c r="A119" s="4" t="n"/>
      <c r="B119" s="4" t="n"/>
      <c r="C119" s="4" t="n"/>
      <c r="D119" s="4" t="n"/>
      <c r="E119" s="4" t="n"/>
      <c r="F119" s="5" t="n"/>
      <c r="G119" s="13" t="n"/>
      <c r="H119" s="13" t="n"/>
      <c r="I119" s="14">
        <f>IF($E119="","",SUMIFS('Follow-ups'!$H$3:$H$1002,'Follow-ups'!$B$3:$B$1002,$E119))</f>
        <v/>
      </c>
      <c r="J119" s="14">
        <f>IF($F119="","",$G119-$H119-$I119)</f>
        <v/>
      </c>
      <c r="K119" s="15">
        <f>IF($F119="","",'Settings'!$B$6-$F119)</f>
        <v/>
      </c>
      <c r="L119" s="8">
        <f>IF($F119="","",IF($J119&lt;=0,"Settled",IF($O119="Written off","Written off",IF($K119&lt;=30,"0–30",IF($K119&lt;=60,"31–60",IF($K119&lt;=90,"61–90","90+"))))))</f>
        <v/>
      </c>
      <c r="M119" s="5" t="n"/>
      <c r="N119" s="4" t="n"/>
      <c r="O119" s="4" t="n"/>
      <c r="P119" s="8">
        <f>IF(OR($F119="",$M119=""),"",IF(AND($M119&lt;'Settings'!$B$6,$J119&gt;0,$O119&lt;&gt;"Written off"),"Overdue",""))</f>
        <v/>
      </c>
      <c r="Q119" s="15">
        <f>IF($E119="","",COUNTIFS('Follow-ups'!$B$3:$B$1002,$E119))</f>
        <v/>
      </c>
      <c r="R119" s="16">
        <f>IF(OR($F119="",$O119="Written off"),0,IF($J119&gt;0,$J119+ROW()/1000000,0))</f>
        <v/>
      </c>
      <c r="S119" s="15">
        <f>IF($P119="Overdue",COUNTIFS($P$3:$P119,"Overdue"),"")</f>
        <v/>
      </c>
    </row>
    <row r="120">
      <c r="A120" s="4" t="n"/>
      <c r="B120" s="4" t="n"/>
      <c r="C120" s="4" t="n"/>
      <c r="D120" s="4" t="n"/>
      <c r="E120" s="4" t="n"/>
      <c r="F120" s="5" t="n"/>
      <c r="G120" s="13" t="n"/>
      <c r="H120" s="13" t="n"/>
      <c r="I120" s="14">
        <f>IF($E120="","",SUMIFS('Follow-ups'!$H$3:$H$1002,'Follow-ups'!$B$3:$B$1002,$E120))</f>
        <v/>
      </c>
      <c r="J120" s="14">
        <f>IF($F120="","",$G120-$H120-$I120)</f>
        <v/>
      </c>
      <c r="K120" s="15">
        <f>IF($F120="","",'Settings'!$B$6-$F120)</f>
        <v/>
      </c>
      <c r="L120" s="8">
        <f>IF($F120="","",IF($J120&lt;=0,"Settled",IF($O120="Written off","Written off",IF($K120&lt;=30,"0–30",IF($K120&lt;=60,"31–60",IF($K120&lt;=90,"61–90","90+"))))))</f>
        <v/>
      </c>
      <c r="M120" s="5" t="n"/>
      <c r="N120" s="4" t="n"/>
      <c r="O120" s="4" t="n"/>
      <c r="P120" s="8">
        <f>IF(OR($F120="",$M120=""),"",IF(AND($M120&lt;'Settings'!$B$6,$J120&gt;0,$O120&lt;&gt;"Written off"),"Overdue",""))</f>
        <v/>
      </c>
      <c r="Q120" s="15">
        <f>IF($E120="","",COUNTIFS('Follow-ups'!$B$3:$B$1002,$E120))</f>
        <v/>
      </c>
      <c r="R120" s="16">
        <f>IF(OR($F120="",$O120="Written off"),0,IF($J120&gt;0,$J120+ROW()/1000000,0))</f>
        <v/>
      </c>
      <c r="S120" s="15">
        <f>IF($P120="Overdue",COUNTIFS($P$3:$P120,"Overdue"),"")</f>
        <v/>
      </c>
    </row>
    <row r="121">
      <c r="A121" s="4" t="n"/>
      <c r="B121" s="4" t="n"/>
      <c r="C121" s="4" t="n"/>
      <c r="D121" s="4" t="n"/>
      <c r="E121" s="4" t="n"/>
      <c r="F121" s="5" t="n"/>
      <c r="G121" s="13" t="n"/>
      <c r="H121" s="13" t="n"/>
      <c r="I121" s="14">
        <f>IF($E121="","",SUMIFS('Follow-ups'!$H$3:$H$1002,'Follow-ups'!$B$3:$B$1002,$E121))</f>
        <v/>
      </c>
      <c r="J121" s="14">
        <f>IF($F121="","",$G121-$H121-$I121)</f>
        <v/>
      </c>
      <c r="K121" s="15">
        <f>IF($F121="","",'Settings'!$B$6-$F121)</f>
        <v/>
      </c>
      <c r="L121" s="8">
        <f>IF($F121="","",IF($J121&lt;=0,"Settled",IF($O121="Written off","Written off",IF($K121&lt;=30,"0–30",IF($K121&lt;=60,"31–60",IF($K121&lt;=90,"61–90","90+"))))))</f>
        <v/>
      </c>
      <c r="M121" s="5" t="n"/>
      <c r="N121" s="4" t="n"/>
      <c r="O121" s="4" t="n"/>
      <c r="P121" s="8">
        <f>IF(OR($F121="",$M121=""),"",IF(AND($M121&lt;'Settings'!$B$6,$J121&gt;0,$O121&lt;&gt;"Written off"),"Overdue",""))</f>
        <v/>
      </c>
      <c r="Q121" s="15">
        <f>IF($E121="","",COUNTIFS('Follow-ups'!$B$3:$B$1002,$E121))</f>
        <v/>
      </c>
      <c r="R121" s="16">
        <f>IF(OR($F121="",$O121="Written off"),0,IF($J121&gt;0,$J121+ROW()/1000000,0))</f>
        <v/>
      </c>
      <c r="S121" s="15">
        <f>IF($P121="Overdue",COUNTIFS($P$3:$P121,"Overdue"),"")</f>
        <v/>
      </c>
    </row>
    <row r="122">
      <c r="A122" s="4" t="n"/>
      <c r="B122" s="4" t="n"/>
      <c r="C122" s="4" t="n"/>
      <c r="D122" s="4" t="n"/>
      <c r="E122" s="4" t="n"/>
      <c r="F122" s="5" t="n"/>
      <c r="G122" s="13" t="n"/>
      <c r="H122" s="13" t="n"/>
      <c r="I122" s="14">
        <f>IF($E122="","",SUMIFS('Follow-ups'!$H$3:$H$1002,'Follow-ups'!$B$3:$B$1002,$E122))</f>
        <v/>
      </c>
      <c r="J122" s="14">
        <f>IF($F122="","",$G122-$H122-$I122)</f>
        <v/>
      </c>
      <c r="K122" s="15">
        <f>IF($F122="","",'Settings'!$B$6-$F122)</f>
        <v/>
      </c>
      <c r="L122" s="8">
        <f>IF($F122="","",IF($J122&lt;=0,"Settled",IF($O122="Written off","Written off",IF($K122&lt;=30,"0–30",IF($K122&lt;=60,"31–60",IF($K122&lt;=90,"61–90","90+"))))))</f>
        <v/>
      </c>
      <c r="M122" s="5" t="n"/>
      <c r="N122" s="4" t="n"/>
      <c r="O122" s="4" t="n"/>
      <c r="P122" s="8">
        <f>IF(OR($F122="",$M122=""),"",IF(AND($M122&lt;'Settings'!$B$6,$J122&gt;0,$O122&lt;&gt;"Written off"),"Overdue",""))</f>
        <v/>
      </c>
      <c r="Q122" s="15">
        <f>IF($E122="","",COUNTIFS('Follow-ups'!$B$3:$B$1002,$E122))</f>
        <v/>
      </c>
      <c r="R122" s="16">
        <f>IF(OR($F122="",$O122="Written off"),0,IF($J122&gt;0,$J122+ROW()/1000000,0))</f>
        <v/>
      </c>
      <c r="S122" s="15">
        <f>IF($P122="Overdue",COUNTIFS($P$3:$P122,"Overdue"),"")</f>
        <v/>
      </c>
    </row>
    <row r="123">
      <c r="A123" s="4" t="n"/>
      <c r="B123" s="4" t="n"/>
      <c r="C123" s="4" t="n"/>
      <c r="D123" s="4" t="n"/>
      <c r="E123" s="4" t="n"/>
      <c r="F123" s="5" t="n"/>
      <c r="G123" s="13" t="n"/>
      <c r="H123" s="13" t="n"/>
      <c r="I123" s="14">
        <f>IF($E123="","",SUMIFS('Follow-ups'!$H$3:$H$1002,'Follow-ups'!$B$3:$B$1002,$E123))</f>
        <v/>
      </c>
      <c r="J123" s="14">
        <f>IF($F123="","",$G123-$H123-$I123)</f>
        <v/>
      </c>
      <c r="K123" s="15">
        <f>IF($F123="","",'Settings'!$B$6-$F123)</f>
        <v/>
      </c>
      <c r="L123" s="8">
        <f>IF($F123="","",IF($J123&lt;=0,"Settled",IF($O123="Written off","Written off",IF($K123&lt;=30,"0–30",IF($K123&lt;=60,"31–60",IF($K123&lt;=90,"61–90","90+"))))))</f>
        <v/>
      </c>
      <c r="M123" s="5" t="n"/>
      <c r="N123" s="4" t="n"/>
      <c r="O123" s="4" t="n"/>
      <c r="P123" s="8">
        <f>IF(OR($F123="",$M123=""),"",IF(AND($M123&lt;'Settings'!$B$6,$J123&gt;0,$O123&lt;&gt;"Written off"),"Overdue",""))</f>
        <v/>
      </c>
      <c r="Q123" s="15">
        <f>IF($E123="","",COUNTIFS('Follow-ups'!$B$3:$B$1002,$E123))</f>
        <v/>
      </c>
      <c r="R123" s="16">
        <f>IF(OR($F123="",$O123="Written off"),0,IF($J123&gt;0,$J123+ROW()/1000000,0))</f>
        <v/>
      </c>
      <c r="S123" s="15">
        <f>IF($P123="Overdue",COUNTIFS($P$3:$P123,"Overdue"),"")</f>
        <v/>
      </c>
    </row>
    <row r="124">
      <c r="A124" s="4" t="n"/>
      <c r="B124" s="4" t="n"/>
      <c r="C124" s="4" t="n"/>
      <c r="D124" s="4" t="n"/>
      <c r="E124" s="4" t="n"/>
      <c r="F124" s="5" t="n"/>
      <c r="G124" s="13" t="n"/>
      <c r="H124" s="13" t="n"/>
      <c r="I124" s="14">
        <f>IF($E124="","",SUMIFS('Follow-ups'!$H$3:$H$1002,'Follow-ups'!$B$3:$B$1002,$E124))</f>
        <v/>
      </c>
      <c r="J124" s="14">
        <f>IF($F124="","",$G124-$H124-$I124)</f>
        <v/>
      </c>
      <c r="K124" s="15">
        <f>IF($F124="","",'Settings'!$B$6-$F124)</f>
        <v/>
      </c>
      <c r="L124" s="8">
        <f>IF($F124="","",IF($J124&lt;=0,"Settled",IF($O124="Written off","Written off",IF($K124&lt;=30,"0–30",IF($K124&lt;=60,"31–60",IF($K124&lt;=90,"61–90","90+"))))))</f>
        <v/>
      </c>
      <c r="M124" s="5" t="n"/>
      <c r="N124" s="4" t="n"/>
      <c r="O124" s="4" t="n"/>
      <c r="P124" s="8">
        <f>IF(OR($F124="",$M124=""),"",IF(AND($M124&lt;'Settings'!$B$6,$J124&gt;0,$O124&lt;&gt;"Written off"),"Overdue",""))</f>
        <v/>
      </c>
      <c r="Q124" s="15">
        <f>IF($E124="","",COUNTIFS('Follow-ups'!$B$3:$B$1002,$E124))</f>
        <v/>
      </c>
      <c r="R124" s="16">
        <f>IF(OR($F124="",$O124="Written off"),0,IF($J124&gt;0,$J124+ROW()/1000000,0))</f>
        <v/>
      </c>
      <c r="S124" s="15">
        <f>IF($P124="Overdue",COUNTIFS($P$3:$P124,"Overdue"),"")</f>
        <v/>
      </c>
    </row>
    <row r="125">
      <c r="A125" s="4" t="n"/>
      <c r="B125" s="4" t="n"/>
      <c r="C125" s="4" t="n"/>
      <c r="D125" s="4" t="n"/>
      <c r="E125" s="4" t="n"/>
      <c r="F125" s="5" t="n"/>
      <c r="G125" s="13" t="n"/>
      <c r="H125" s="13" t="n"/>
      <c r="I125" s="14">
        <f>IF($E125="","",SUMIFS('Follow-ups'!$H$3:$H$1002,'Follow-ups'!$B$3:$B$1002,$E125))</f>
        <v/>
      </c>
      <c r="J125" s="14">
        <f>IF($F125="","",$G125-$H125-$I125)</f>
        <v/>
      </c>
      <c r="K125" s="15">
        <f>IF($F125="","",'Settings'!$B$6-$F125)</f>
        <v/>
      </c>
      <c r="L125" s="8">
        <f>IF($F125="","",IF($J125&lt;=0,"Settled",IF($O125="Written off","Written off",IF($K125&lt;=30,"0–30",IF($K125&lt;=60,"31–60",IF($K125&lt;=90,"61–90","90+"))))))</f>
        <v/>
      </c>
      <c r="M125" s="5" t="n"/>
      <c r="N125" s="4" t="n"/>
      <c r="O125" s="4" t="n"/>
      <c r="P125" s="8">
        <f>IF(OR($F125="",$M125=""),"",IF(AND($M125&lt;'Settings'!$B$6,$J125&gt;0,$O125&lt;&gt;"Written off"),"Overdue",""))</f>
        <v/>
      </c>
      <c r="Q125" s="15">
        <f>IF($E125="","",COUNTIFS('Follow-ups'!$B$3:$B$1002,$E125))</f>
        <v/>
      </c>
      <c r="R125" s="16">
        <f>IF(OR($F125="",$O125="Written off"),0,IF($J125&gt;0,$J125+ROW()/1000000,0))</f>
        <v/>
      </c>
      <c r="S125" s="15">
        <f>IF($P125="Overdue",COUNTIFS($P$3:$P125,"Overdue"),"")</f>
        <v/>
      </c>
    </row>
    <row r="126">
      <c r="A126" s="4" t="n"/>
      <c r="B126" s="4" t="n"/>
      <c r="C126" s="4" t="n"/>
      <c r="D126" s="4" t="n"/>
      <c r="E126" s="4" t="n"/>
      <c r="F126" s="5" t="n"/>
      <c r="G126" s="13" t="n"/>
      <c r="H126" s="13" t="n"/>
      <c r="I126" s="14">
        <f>IF($E126="","",SUMIFS('Follow-ups'!$H$3:$H$1002,'Follow-ups'!$B$3:$B$1002,$E126))</f>
        <v/>
      </c>
      <c r="J126" s="14">
        <f>IF($F126="","",$G126-$H126-$I126)</f>
        <v/>
      </c>
      <c r="K126" s="15">
        <f>IF($F126="","",'Settings'!$B$6-$F126)</f>
        <v/>
      </c>
      <c r="L126" s="8">
        <f>IF($F126="","",IF($J126&lt;=0,"Settled",IF($O126="Written off","Written off",IF($K126&lt;=30,"0–30",IF($K126&lt;=60,"31–60",IF($K126&lt;=90,"61–90","90+"))))))</f>
        <v/>
      </c>
      <c r="M126" s="5" t="n"/>
      <c r="N126" s="4" t="n"/>
      <c r="O126" s="4" t="n"/>
      <c r="P126" s="8">
        <f>IF(OR($F126="",$M126=""),"",IF(AND($M126&lt;'Settings'!$B$6,$J126&gt;0,$O126&lt;&gt;"Written off"),"Overdue",""))</f>
        <v/>
      </c>
      <c r="Q126" s="15">
        <f>IF($E126="","",COUNTIFS('Follow-ups'!$B$3:$B$1002,$E126))</f>
        <v/>
      </c>
      <c r="R126" s="16">
        <f>IF(OR($F126="",$O126="Written off"),0,IF($J126&gt;0,$J126+ROW()/1000000,0))</f>
        <v/>
      </c>
      <c r="S126" s="15">
        <f>IF($P126="Overdue",COUNTIFS($P$3:$P126,"Overdue"),"")</f>
        <v/>
      </c>
    </row>
    <row r="127">
      <c r="A127" s="4" t="n"/>
      <c r="B127" s="4" t="n"/>
      <c r="C127" s="4" t="n"/>
      <c r="D127" s="4" t="n"/>
      <c r="E127" s="4" t="n"/>
      <c r="F127" s="5" t="n"/>
      <c r="G127" s="13" t="n"/>
      <c r="H127" s="13" t="n"/>
      <c r="I127" s="14">
        <f>IF($E127="","",SUMIFS('Follow-ups'!$H$3:$H$1002,'Follow-ups'!$B$3:$B$1002,$E127))</f>
        <v/>
      </c>
      <c r="J127" s="14">
        <f>IF($F127="","",$G127-$H127-$I127)</f>
        <v/>
      </c>
      <c r="K127" s="15">
        <f>IF($F127="","",'Settings'!$B$6-$F127)</f>
        <v/>
      </c>
      <c r="L127" s="8">
        <f>IF($F127="","",IF($J127&lt;=0,"Settled",IF($O127="Written off","Written off",IF($K127&lt;=30,"0–30",IF($K127&lt;=60,"31–60",IF($K127&lt;=90,"61–90","90+"))))))</f>
        <v/>
      </c>
      <c r="M127" s="5" t="n"/>
      <c r="N127" s="4" t="n"/>
      <c r="O127" s="4" t="n"/>
      <c r="P127" s="8">
        <f>IF(OR($F127="",$M127=""),"",IF(AND($M127&lt;'Settings'!$B$6,$J127&gt;0,$O127&lt;&gt;"Written off"),"Overdue",""))</f>
        <v/>
      </c>
      <c r="Q127" s="15">
        <f>IF($E127="","",COUNTIFS('Follow-ups'!$B$3:$B$1002,$E127))</f>
        <v/>
      </c>
      <c r="R127" s="16">
        <f>IF(OR($F127="",$O127="Written off"),0,IF($J127&gt;0,$J127+ROW()/1000000,0))</f>
        <v/>
      </c>
      <c r="S127" s="15">
        <f>IF($P127="Overdue",COUNTIFS($P$3:$P127,"Overdue"),"")</f>
        <v/>
      </c>
    </row>
    <row r="128">
      <c r="A128" s="4" t="n"/>
      <c r="B128" s="4" t="n"/>
      <c r="C128" s="4" t="n"/>
      <c r="D128" s="4" t="n"/>
      <c r="E128" s="4" t="n"/>
      <c r="F128" s="5" t="n"/>
      <c r="G128" s="13" t="n"/>
      <c r="H128" s="13" t="n"/>
      <c r="I128" s="14">
        <f>IF($E128="","",SUMIFS('Follow-ups'!$H$3:$H$1002,'Follow-ups'!$B$3:$B$1002,$E128))</f>
        <v/>
      </c>
      <c r="J128" s="14">
        <f>IF($F128="","",$G128-$H128-$I128)</f>
        <v/>
      </c>
      <c r="K128" s="15">
        <f>IF($F128="","",'Settings'!$B$6-$F128)</f>
        <v/>
      </c>
      <c r="L128" s="8">
        <f>IF($F128="","",IF($J128&lt;=0,"Settled",IF($O128="Written off","Written off",IF($K128&lt;=30,"0–30",IF($K128&lt;=60,"31–60",IF($K128&lt;=90,"61–90","90+"))))))</f>
        <v/>
      </c>
      <c r="M128" s="5" t="n"/>
      <c r="N128" s="4" t="n"/>
      <c r="O128" s="4" t="n"/>
      <c r="P128" s="8">
        <f>IF(OR($F128="",$M128=""),"",IF(AND($M128&lt;'Settings'!$B$6,$J128&gt;0,$O128&lt;&gt;"Written off"),"Overdue",""))</f>
        <v/>
      </c>
      <c r="Q128" s="15">
        <f>IF($E128="","",COUNTIFS('Follow-ups'!$B$3:$B$1002,$E128))</f>
        <v/>
      </c>
      <c r="R128" s="16">
        <f>IF(OR($F128="",$O128="Written off"),0,IF($J128&gt;0,$J128+ROW()/1000000,0))</f>
        <v/>
      </c>
      <c r="S128" s="15">
        <f>IF($P128="Overdue",COUNTIFS($P$3:$P128,"Overdue"),"")</f>
        <v/>
      </c>
    </row>
    <row r="129">
      <c r="A129" s="4" t="n"/>
      <c r="B129" s="4" t="n"/>
      <c r="C129" s="4" t="n"/>
      <c r="D129" s="4" t="n"/>
      <c r="E129" s="4" t="n"/>
      <c r="F129" s="5" t="n"/>
      <c r="G129" s="13" t="n"/>
      <c r="H129" s="13" t="n"/>
      <c r="I129" s="14">
        <f>IF($E129="","",SUMIFS('Follow-ups'!$H$3:$H$1002,'Follow-ups'!$B$3:$B$1002,$E129))</f>
        <v/>
      </c>
      <c r="J129" s="14">
        <f>IF($F129="","",$G129-$H129-$I129)</f>
        <v/>
      </c>
      <c r="K129" s="15">
        <f>IF($F129="","",'Settings'!$B$6-$F129)</f>
        <v/>
      </c>
      <c r="L129" s="8">
        <f>IF($F129="","",IF($J129&lt;=0,"Settled",IF($O129="Written off","Written off",IF($K129&lt;=30,"0–30",IF($K129&lt;=60,"31–60",IF($K129&lt;=90,"61–90","90+"))))))</f>
        <v/>
      </c>
      <c r="M129" s="5" t="n"/>
      <c r="N129" s="4" t="n"/>
      <c r="O129" s="4" t="n"/>
      <c r="P129" s="8">
        <f>IF(OR($F129="",$M129=""),"",IF(AND($M129&lt;'Settings'!$B$6,$J129&gt;0,$O129&lt;&gt;"Written off"),"Overdue",""))</f>
        <v/>
      </c>
      <c r="Q129" s="15">
        <f>IF($E129="","",COUNTIFS('Follow-ups'!$B$3:$B$1002,$E129))</f>
        <v/>
      </c>
      <c r="R129" s="16">
        <f>IF(OR($F129="",$O129="Written off"),0,IF($J129&gt;0,$J129+ROW()/1000000,0))</f>
        <v/>
      </c>
      <c r="S129" s="15">
        <f>IF($P129="Overdue",COUNTIFS($P$3:$P129,"Overdue"),"")</f>
        <v/>
      </c>
    </row>
    <row r="130">
      <c r="A130" s="4" t="n"/>
      <c r="B130" s="4" t="n"/>
      <c r="C130" s="4" t="n"/>
      <c r="D130" s="4" t="n"/>
      <c r="E130" s="4" t="n"/>
      <c r="F130" s="5" t="n"/>
      <c r="G130" s="13" t="n"/>
      <c r="H130" s="13" t="n"/>
      <c r="I130" s="14">
        <f>IF($E130="","",SUMIFS('Follow-ups'!$H$3:$H$1002,'Follow-ups'!$B$3:$B$1002,$E130))</f>
        <v/>
      </c>
      <c r="J130" s="14">
        <f>IF($F130="","",$G130-$H130-$I130)</f>
        <v/>
      </c>
      <c r="K130" s="15">
        <f>IF($F130="","",'Settings'!$B$6-$F130)</f>
        <v/>
      </c>
      <c r="L130" s="8">
        <f>IF($F130="","",IF($J130&lt;=0,"Settled",IF($O130="Written off","Written off",IF($K130&lt;=30,"0–30",IF($K130&lt;=60,"31–60",IF($K130&lt;=90,"61–90","90+"))))))</f>
        <v/>
      </c>
      <c r="M130" s="5" t="n"/>
      <c r="N130" s="4" t="n"/>
      <c r="O130" s="4" t="n"/>
      <c r="P130" s="8">
        <f>IF(OR($F130="",$M130=""),"",IF(AND($M130&lt;'Settings'!$B$6,$J130&gt;0,$O130&lt;&gt;"Written off"),"Overdue",""))</f>
        <v/>
      </c>
      <c r="Q130" s="15">
        <f>IF($E130="","",COUNTIFS('Follow-ups'!$B$3:$B$1002,$E130))</f>
        <v/>
      </c>
      <c r="R130" s="16">
        <f>IF(OR($F130="",$O130="Written off"),0,IF($J130&gt;0,$J130+ROW()/1000000,0))</f>
        <v/>
      </c>
      <c r="S130" s="15">
        <f>IF($P130="Overdue",COUNTIFS($P$3:$P130,"Overdue"),"")</f>
        <v/>
      </c>
    </row>
    <row r="131">
      <c r="A131" s="4" t="n"/>
      <c r="B131" s="4" t="n"/>
      <c r="C131" s="4" t="n"/>
      <c r="D131" s="4" t="n"/>
      <c r="E131" s="4" t="n"/>
      <c r="F131" s="5" t="n"/>
      <c r="G131" s="13" t="n"/>
      <c r="H131" s="13" t="n"/>
      <c r="I131" s="14">
        <f>IF($E131="","",SUMIFS('Follow-ups'!$H$3:$H$1002,'Follow-ups'!$B$3:$B$1002,$E131))</f>
        <v/>
      </c>
      <c r="J131" s="14">
        <f>IF($F131="","",$G131-$H131-$I131)</f>
        <v/>
      </c>
      <c r="K131" s="15">
        <f>IF($F131="","",'Settings'!$B$6-$F131)</f>
        <v/>
      </c>
      <c r="L131" s="8">
        <f>IF($F131="","",IF($J131&lt;=0,"Settled",IF($O131="Written off","Written off",IF($K131&lt;=30,"0–30",IF($K131&lt;=60,"31–60",IF($K131&lt;=90,"61–90","90+"))))))</f>
        <v/>
      </c>
      <c r="M131" s="5" t="n"/>
      <c r="N131" s="4" t="n"/>
      <c r="O131" s="4" t="n"/>
      <c r="P131" s="8">
        <f>IF(OR($F131="",$M131=""),"",IF(AND($M131&lt;'Settings'!$B$6,$J131&gt;0,$O131&lt;&gt;"Written off"),"Overdue",""))</f>
        <v/>
      </c>
      <c r="Q131" s="15">
        <f>IF($E131="","",COUNTIFS('Follow-ups'!$B$3:$B$1002,$E131))</f>
        <v/>
      </c>
      <c r="R131" s="16">
        <f>IF(OR($F131="",$O131="Written off"),0,IF($J131&gt;0,$J131+ROW()/1000000,0))</f>
        <v/>
      </c>
      <c r="S131" s="15">
        <f>IF($P131="Overdue",COUNTIFS($P$3:$P131,"Overdue"),"")</f>
        <v/>
      </c>
    </row>
    <row r="132">
      <c r="A132" s="4" t="n"/>
      <c r="B132" s="4" t="n"/>
      <c r="C132" s="4" t="n"/>
      <c r="D132" s="4" t="n"/>
      <c r="E132" s="4" t="n"/>
      <c r="F132" s="5" t="n"/>
      <c r="G132" s="13" t="n"/>
      <c r="H132" s="13" t="n"/>
      <c r="I132" s="14">
        <f>IF($E132="","",SUMIFS('Follow-ups'!$H$3:$H$1002,'Follow-ups'!$B$3:$B$1002,$E132))</f>
        <v/>
      </c>
      <c r="J132" s="14">
        <f>IF($F132="","",$G132-$H132-$I132)</f>
        <v/>
      </c>
      <c r="K132" s="15">
        <f>IF($F132="","",'Settings'!$B$6-$F132)</f>
        <v/>
      </c>
      <c r="L132" s="8">
        <f>IF($F132="","",IF($J132&lt;=0,"Settled",IF($O132="Written off","Written off",IF($K132&lt;=30,"0–30",IF($K132&lt;=60,"31–60",IF($K132&lt;=90,"61–90","90+"))))))</f>
        <v/>
      </c>
      <c r="M132" s="5" t="n"/>
      <c r="N132" s="4" t="n"/>
      <c r="O132" s="4" t="n"/>
      <c r="P132" s="8">
        <f>IF(OR($F132="",$M132=""),"",IF(AND($M132&lt;'Settings'!$B$6,$J132&gt;0,$O132&lt;&gt;"Written off"),"Overdue",""))</f>
        <v/>
      </c>
      <c r="Q132" s="15">
        <f>IF($E132="","",COUNTIFS('Follow-ups'!$B$3:$B$1002,$E132))</f>
        <v/>
      </c>
      <c r="R132" s="16">
        <f>IF(OR($F132="",$O132="Written off"),0,IF($J132&gt;0,$J132+ROW()/1000000,0))</f>
        <v/>
      </c>
      <c r="S132" s="15">
        <f>IF($P132="Overdue",COUNTIFS($P$3:$P132,"Overdue"),"")</f>
        <v/>
      </c>
    </row>
    <row r="133">
      <c r="A133" s="4" t="n"/>
      <c r="B133" s="4" t="n"/>
      <c r="C133" s="4" t="n"/>
      <c r="D133" s="4" t="n"/>
      <c r="E133" s="4" t="n"/>
      <c r="F133" s="5" t="n"/>
      <c r="G133" s="13" t="n"/>
      <c r="H133" s="13" t="n"/>
      <c r="I133" s="14">
        <f>IF($E133="","",SUMIFS('Follow-ups'!$H$3:$H$1002,'Follow-ups'!$B$3:$B$1002,$E133))</f>
        <v/>
      </c>
      <c r="J133" s="14">
        <f>IF($F133="","",$G133-$H133-$I133)</f>
        <v/>
      </c>
      <c r="K133" s="15">
        <f>IF($F133="","",'Settings'!$B$6-$F133)</f>
        <v/>
      </c>
      <c r="L133" s="8">
        <f>IF($F133="","",IF($J133&lt;=0,"Settled",IF($O133="Written off","Written off",IF($K133&lt;=30,"0–30",IF($K133&lt;=60,"31–60",IF($K133&lt;=90,"61–90","90+"))))))</f>
        <v/>
      </c>
      <c r="M133" s="5" t="n"/>
      <c r="N133" s="4" t="n"/>
      <c r="O133" s="4" t="n"/>
      <c r="P133" s="8">
        <f>IF(OR($F133="",$M133=""),"",IF(AND($M133&lt;'Settings'!$B$6,$J133&gt;0,$O133&lt;&gt;"Written off"),"Overdue",""))</f>
        <v/>
      </c>
      <c r="Q133" s="15">
        <f>IF($E133="","",COUNTIFS('Follow-ups'!$B$3:$B$1002,$E133))</f>
        <v/>
      </c>
      <c r="R133" s="16">
        <f>IF(OR($F133="",$O133="Written off"),0,IF($J133&gt;0,$J133+ROW()/1000000,0))</f>
        <v/>
      </c>
      <c r="S133" s="15">
        <f>IF($P133="Overdue",COUNTIFS($P$3:$P133,"Overdue"),"")</f>
        <v/>
      </c>
    </row>
    <row r="134">
      <c r="A134" s="4" t="n"/>
      <c r="B134" s="4" t="n"/>
      <c r="C134" s="4" t="n"/>
      <c r="D134" s="4" t="n"/>
      <c r="E134" s="4" t="n"/>
      <c r="F134" s="5" t="n"/>
      <c r="G134" s="13" t="n"/>
      <c r="H134" s="13" t="n"/>
      <c r="I134" s="14">
        <f>IF($E134="","",SUMIFS('Follow-ups'!$H$3:$H$1002,'Follow-ups'!$B$3:$B$1002,$E134))</f>
        <v/>
      </c>
      <c r="J134" s="14">
        <f>IF($F134="","",$G134-$H134-$I134)</f>
        <v/>
      </c>
      <c r="K134" s="15">
        <f>IF($F134="","",'Settings'!$B$6-$F134)</f>
        <v/>
      </c>
      <c r="L134" s="8">
        <f>IF($F134="","",IF($J134&lt;=0,"Settled",IF($O134="Written off","Written off",IF($K134&lt;=30,"0–30",IF($K134&lt;=60,"31–60",IF($K134&lt;=90,"61–90","90+"))))))</f>
        <v/>
      </c>
      <c r="M134" s="5" t="n"/>
      <c r="N134" s="4" t="n"/>
      <c r="O134" s="4" t="n"/>
      <c r="P134" s="8">
        <f>IF(OR($F134="",$M134=""),"",IF(AND($M134&lt;'Settings'!$B$6,$J134&gt;0,$O134&lt;&gt;"Written off"),"Overdue",""))</f>
        <v/>
      </c>
      <c r="Q134" s="15">
        <f>IF($E134="","",COUNTIFS('Follow-ups'!$B$3:$B$1002,$E134))</f>
        <v/>
      </c>
      <c r="R134" s="16">
        <f>IF(OR($F134="",$O134="Written off"),0,IF($J134&gt;0,$J134+ROW()/1000000,0))</f>
        <v/>
      </c>
      <c r="S134" s="15">
        <f>IF($P134="Overdue",COUNTIFS($P$3:$P134,"Overdue"),"")</f>
        <v/>
      </c>
    </row>
    <row r="135">
      <c r="A135" s="4" t="n"/>
      <c r="B135" s="4" t="n"/>
      <c r="C135" s="4" t="n"/>
      <c r="D135" s="4" t="n"/>
      <c r="E135" s="4" t="n"/>
      <c r="F135" s="5" t="n"/>
      <c r="G135" s="13" t="n"/>
      <c r="H135" s="13" t="n"/>
      <c r="I135" s="14">
        <f>IF($E135="","",SUMIFS('Follow-ups'!$H$3:$H$1002,'Follow-ups'!$B$3:$B$1002,$E135))</f>
        <v/>
      </c>
      <c r="J135" s="14">
        <f>IF($F135="","",$G135-$H135-$I135)</f>
        <v/>
      </c>
      <c r="K135" s="15">
        <f>IF($F135="","",'Settings'!$B$6-$F135)</f>
        <v/>
      </c>
      <c r="L135" s="8">
        <f>IF($F135="","",IF($J135&lt;=0,"Settled",IF($O135="Written off","Written off",IF($K135&lt;=30,"0–30",IF($K135&lt;=60,"31–60",IF($K135&lt;=90,"61–90","90+"))))))</f>
        <v/>
      </c>
      <c r="M135" s="5" t="n"/>
      <c r="N135" s="4" t="n"/>
      <c r="O135" s="4" t="n"/>
      <c r="P135" s="8">
        <f>IF(OR($F135="",$M135=""),"",IF(AND($M135&lt;'Settings'!$B$6,$J135&gt;0,$O135&lt;&gt;"Written off"),"Overdue",""))</f>
        <v/>
      </c>
      <c r="Q135" s="15">
        <f>IF($E135="","",COUNTIFS('Follow-ups'!$B$3:$B$1002,$E135))</f>
        <v/>
      </c>
      <c r="R135" s="16">
        <f>IF(OR($F135="",$O135="Written off"),0,IF($J135&gt;0,$J135+ROW()/1000000,0))</f>
        <v/>
      </c>
      <c r="S135" s="15">
        <f>IF($P135="Overdue",COUNTIFS($P$3:$P135,"Overdue"),"")</f>
        <v/>
      </c>
    </row>
    <row r="136">
      <c r="A136" s="4" t="n"/>
      <c r="B136" s="4" t="n"/>
      <c r="C136" s="4" t="n"/>
      <c r="D136" s="4" t="n"/>
      <c r="E136" s="4" t="n"/>
      <c r="F136" s="5" t="n"/>
      <c r="G136" s="13" t="n"/>
      <c r="H136" s="13" t="n"/>
      <c r="I136" s="14">
        <f>IF($E136="","",SUMIFS('Follow-ups'!$H$3:$H$1002,'Follow-ups'!$B$3:$B$1002,$E136))</f>
        <v/>
      </c>
      <c r="J136" s="14">
        <f>IF($F136="","",$G136-$H136-$I136)</f>
        <v/>
      </c>
      <c r="K136" s="15">
        <f>IF($F136="","",'Settings'!$B$6-$F136)</f>
        <v/>
      </c>
      <c r="L136" s="8">
        <f>IF($F136="","",IF($J136&lt;=0,"Settled",IF($O136="Written off","Written off",IF($K136&lt;=30,"0–30",IF($K136&lt;=60,"31–60",IF($K136&lt;=90,"61–90","90+"))))))</f>
        <v/>
      </c>
      <c r="M136" s="5" t="n"/>
      <c r="N136" s="4" t="n"/>
      <c r="O136" s="4" t="n"/>
      <c r="P136" s="8">
        <f>IF(OR($F136="",$M136=""),"",IF(AND($M136&lt;'Settings'!$B$6,$J136&gt;0,$O136&lt;&gt;"Written off"),"Overdue",""))</f>
        <v/>
      </c>
      <c r="Q136" s="15">
        <f>IF($E136="","",COUNTIFS('Follow-ups'!$B$3:$B$1002,$E136))</f>
        <v/>
      </c>
      <c r="R136" s="16">
        <f>IF(OR($F136="",$O136="Written off"),0,IF($J136&gt;0,$J136+ROW()/1000000,0))</f>
        <v/>
      </c>
      <c r="S136" s="15">
        <f>IF($P136="Overdue",COUNTIFS($P$3:$P136,"Overdue"),"")</f>
        <v/>
      </c>
    </row>
    <row r="137">
      <c r="A137" s="4" t="n"/>
      <c r="B137" s="4" t="n"/>
      <c r="C137" s="4" t="n"/>
      <c r="D137" s="4" t="n"/>
      <c r="E137" s="4" t="n"/>
      <c r="F137" s="5" t="n"/>
      <c r="G137" s="13" t="n"/>
      <c r="H137" s="13" t="n"/>
      <c r="I137" s="14">
        <f>IF($E137="","",SUMIFS('Follow-ups'!$H$3:$H$1002,'Follow-ups'!$B$3:$B$1002,$E137))</f>
        <v/>
      </c>
      <c r="J137" s="14">
        <f>IF($F137="","",$G137-$H137-$I137)</f>
        <v/>
      </c>
      <c r="K137" s="15">
        <f>IF($F137="","",'Settings'!$B$6-$F137)</f>
        <v/>
      </c>
      <c r="L137" s="8">
        <f>IF($F137="","",IF($J137&lt;=0,"Settled",IF($O137="Written off","Written off",IF($K137&lt;=30,"0–30",IF($K137&lt;=60,"31–60",IF($K137&lt;=90,"61–90","90+"))))))</f>
        <v/>
      </c>
      <c r="M137" s="5" t="n"/>
      <c r="N137" s="4" t="n"/>
      <c r="O137" s="4" t="n"/>
      <c r="P137" s="8">
        <f>IF(OR($F137="",$M137=""),"",IF(AND($M137&lt;'Settings'!$B$6,$J137&gt;0,$O137&lt;&gt;"Written off"),"Overdue",""))</f>
        <v/>
      </c>
      <c r="Q137" s="15">
        <f>IF($E137="","",COUNTIFS('Follow-ups'!$B$3:$B$1002,$E137))</f>
        <v/>
      </c>
      <c r="R137" s="16">
        <f>IF(OR($F137="",$O137="Written off"),0,IF($J137&gt;0,$J137+ROW()/1000000,0))</f>
        <v/>
      </c>
      <c r="S137" s="15">
        <f>IF($P137="Overdue",COUNTIFS($P$3:$P137,"Overdue"),"")</f>
        <v/>
      </c>
    </row>
    <row r="138">
      <c r="A138" s="4" t="n"/>
      <c r="B138" s="4" t="n"/>
      <c r="C138" s="4" t="n"/>
      <c r="D138" s="4" t="n"/>
      <c r="E138" s="4" t="n"/>
      <c r="F138" s="5" t="n"/>
      <c r="G138" s="13" t="n"/>
      <c r="H138" s="13" t="n"/>
      <c r="I138" s="14">
        <f>IF($E138="","",SUMIFS('Follow-ups'!$H$3:$H$1002,'Follow-ups'!$B$3:$B$1002,$E138))</f>
        <v/>
      </c>
      <c r="J138" s="14">
        <f>IF($F138="","",$G138-$H138-$I138)</f>
        <v/>
      </c>
      <c r="K138" s="15">
        <f>IF($F138="","",'Settings'!$B$6-$F138)</f>
        <v/>
      </c>
      <c r="L138" s="8">
        <f>IF($F138="","",IF($J138&lt;=0,"Settled",IF($O138="Written off","Written off",IF($K138&lt;=30,"0–30",IF($K138&lt;=60,"31–60",IF($K138&lt;=90,"61–90","90+"))))))</f>
        <v/>
      </c>
      <c r="M138" s="5" t="n"/>
      <c r="N138" s="4" t="n"/>
      <c r="O138" s="4" t="n"/>
      <c r="P138" s="8">
        <f>IF(OR($F138="",$M138=""),"",IF(AND($M138&lt;'Settings'!$B$6,$J138&gt;0,$O138&lt;&gt;"Written off"),"Overdue",""))</f>
        <v/>
      </c>
      <c r="Q138" s="15">
        <f>IF($E138="","",COUNTIFS('Follow-ups'!$B$3:$B$1002,$E138))</f>
        <v/>
      </c>
      <c r="R138" s="16">
        <f>IF(OR($F138="",$O138="Written off"),0,IF($J138&gt;0,$J138+ROW()/1000000,0))</f>
        <v/>
      </c>
      <c r="S138" s="15">
        <f>IF($P138="Overdue",COUNTIFS($P$3:$P138,"Overdue"),"")</f>
        <v/>
      </c>
    </row>
    <row r="139">
      <c r="A139" s="4" t="n"/>
      <c r="B139" s="4" t="n"/>
      <c r="C139" s="4" t="n"/>
      <c r="D139" s="4" t="n"/>
      <c r="E139" s="4" t="n"/>
      <c r="F139" s="5" t="n"/>
      <c r="G139" s="13" t="n"/>
      <c r="H139" s="13" t="n"/>
      <c r="I139" s="14">
        <f>IF($E139="","",SUMIFS('Follow-ups'!$H$3:$H$1002,'Follow-ups'!$B$3:$B$1002,$E139))</f>
        <v/>
      </c>
      <c r="J139" s="14">
        <f>IF($F139="","",$G139-$H139-$I139)</f>
        <v/>
      </c>
      <c r="K139" s="15">
        <f>IF($F139="","",'Settings'!$B$6-$F139)</f>
        <v/>
      </c>
      <c r="L139" s="8">
        <f>IF($F139="","",IF($J139&lt;=0,"Settled",IF($O139="Written off","Written off",IF($K139&lt;=30,"0–30",IF($K139&lt;=60,"31–60",IF($K139&lt;=90,"61–90","90+"))))))</f>
        <v/>
      </c>
      <c r="M139" s="5" t="n"/>
      <c r="N139" s="4" t="n"/>
      <c r="O139" s="4" t="n"/>
      <c r="P139" s="8">
        <f>IF(OR($F139="",$M139=""),"",IF(AND($M139&lt;'Settings'!$B$6,$J139&gt;0,$O139&lt;&gt;"Written off"),"Overdue",""))</f>
        <v/>
      </c>
      <c r="Q139" s="15">
        <f>IF($E139="","",COUNTIFS('Follow-ups'!$B$3:$B$1002,$E139))</f>
        <v/>
      </c>
      <c r="R139" s="16">
        <f>IF(OR($F139="",$O139="Written off"),0,IF($J139&gt;0,$J139+ROW()/1000000,0))</f>
        <v/>
      </c>
      <c r="S139" s="15">
        <f>IF($P139="Overdue",COUNTIFS($P$3:$P139,"Overdue"),"")</f>
        <v/>
      </c>
    </row>
    <row r="140">
      <c r="A140" s="4" t="n"/>
      <c r="B140" s="4" t="n"/>
      <c r="C140" s="4" t="n"/>
      <c r="D140" s="4" t="n"/>
      <c r="E140" s="4" t="n"/>
      <c r="F140" s="5" t="n"/>
      <c r="G140" s="13" t="n"/>
      <c r="H140" s="13" t="n"/>
      <c r="I140" s="14">
        <f>IF($E140="","",SUMIFS('Follow-ups'!$H$3:$H$1002,'Follow-ups'!$B$3:$B$1002,$E140))</f>
        <v/>
      </c>
      <c r="J140" s="14">
        <f>IF($F140="","",$G140-$H140-$I140)</f>
        <v/>
      </c>
      <c r="K140" s="15">
        <f>IF($F140="","",'Settings'!$B$6-$F140)</f>
        <v/>
      </c>
      <c r="L140" s="8">
        <f>IF($F140="","",IF($J140&lt;=0,"Settled",IF($O140="Written off","Written off",IF($K140&lt;=30,"0–30",IF($K140&lt;=60,"31–60",IF($K140&lt;=90,"61–90","90+"))))))</f>
        <v/>
      </c>
      <c r="M140" s="5" t="n"/>
      <c r="N140" s="4" t="n"/>
      <c r="O140" s="4" t="n"/>
      <c r="P140" s="8">
        <f>IF(OR($F140="",$M140=""),"",IF(AND($M140&lt;'Settings'!$B$6,$J140&gt;0,$O140&lt;&gt;"Written off"),"Overdue",""))</f>
        <v/>
      </c>
      <c r="Q140" s="15">
        <f>IF($E140="","",COUNTIFS('Follow-ups'!$B$3:$B$1002,$E140))</f>
        <v/>
      </c>
      <c r="R140" s="16">
        <f>IF(OR($F140="",$O140="Written off"),0,IF($J140&gt;0,$J140+ROW()/1000000,0))</f>
        <v/>
      </c>
      <c r="S140" s="15">
        <f>IF($P140="Overdue",COUNTIFS($P$3:$P140,"Overdue"),"")</f>
        <v/>
      </c>
    </row>
    <row r="141">
      <c r="A141" s="4" t="n"/>
      <c r="B141" s="4" t="n"/>
      <c r="C141" s="4" t="n"/>
      <c r="D141" s="4" t="n"/>
      <c r="E141" s="4" t="n"/>
      <c r="F141" s="5" t="n"/>
      <c r="G141" s="13" t="n"/>
      <c r="H141" s="13" t="n"/>
      <c r="I141" s="14">
        <f>IF($E141="","",SUMIFS('Follow-ups'!$H$3:$H$1002,'Follow-ups'!$B$3:$B$1002,$E141))</f>
        <v/>
      </c>
      <c r="J141" s="14">
        <f>IF($F141="","",$G141-$H141-$I141)</f>
        <v/>
      </c>
      <c r="K141" s="15">
        <f>IF($F141="","",'Settings'!$B$6-$F141)</f>
        <v/>
      </c>
      <c r="L141" s="8">
        <f>IF($F141="","",IF($J141&lt;=0,"Settled",IF($O141="Written off","Written off",IF($K141&lt;=30,"0–30",IF($K141&lt;=60,"31–60",IF($K141&lt;=90,"61–90","90+"))))))</f>
        <v/>
      </c>
      <c r="M141" s="5" t="n"/>
      <c r="N141" s="4" t="n"/>
      <c r="O141" s="4" t="n"/>
      <c r="P141" s="8">
        <f>IF(OR($F141="",$M141=""),"",IF(AND($M141&lt;'Settings'!$B$6,$J141&gt;0,$O141&lt;&gt;"Written off"),"Overdue",""))</f>
        <v/>
      </c>
      <c r="Q141" s="15">
        <f>IF($E141="","",COUNTIFS('Follow-ups'!$B$3:$B$1002,$E141))</f>
        <v/>
      </c>
      <c r="R141" s="16">
        <f>IF(OR($F141="",$O141="Written off"),0,IF($J141&gt;0,$J141+ROW()/1000000,0))</f>
        <v/>
      </c>
      <c r="S141" s="15">
        <f>IF($P141="Overdue",COUNTIFS($P$3:$P141,"Overdue"),"")</f>
        <v/>
      </c>
    </row>
    <row r="142">
      <c r="A142" s="4" t="n"/>
      <c r="B142" s="4" t="n"/>
      <c r="C142" s="4" t="n"/>
      <c r="D142" s="4" t="n"/>
      <c r="E142" s="4" t="n"/>
      <c r="F142" s="5" t="n"/>
      <c r="G142" s="13" t="n"/>
      <c r="H142" s="13" t="n"/>
      <c r="I142" s="14">
        <f>IF($E142="","",SUMIFS('Follow-ups'!$H$3:$H$1002,'Follow-ups'!$B$3:$B$1002,$E142))</f>
        <v/>
      </c>
      <c r="J142" s="14">
        <f>IF($F142="","",$G142-$H142-$I142)</f>
        <v/>
      </c>
      <c r="K142" s="15">
        <f>IF($F142="","",'Settings'!$B$6-$F142)</f>
        <v/>
      </c>
      <c r="L142" s="8">
        <f>IF($F142="","",IF($J142&lt;=0,"Settled",IF($O142="Written off","Written off",IF($K142&lt;=30,"0–30",IF($K142&lt;=60,"31–60",IF($K142&lt;=90,"61–90","90+"))))))</f>
        <v/>
      </c>
      <c r="M142" s="5" t="n"/>
      <c r="N142" s="4" t="n"/>
      <c r="O142" s="4" t="n"/>
      <c r="P142" s="8">
        <f>IF(OR($F142="",$M142=""),"",IF(AND($M142&lt;'Settings'!$B$6,$J142&gt;0,$O142&lt;&gt;"Written off"),"Overdue",""))</f>
        <v/>
      </c>
      <c r="Q142" s="15">
        <f>IF($E142="","",COUNTIFS('Follow-ups'!$B$3:$B$1002,$E142))</f>
        <v/>
      </c>
      <c r="R142" s="16">
        <f>IF(OR($F142="",$O142="Written off"),0,IF($J142&gt;0,$J142+ROW()/1000000,0))</f>
        <v/>
      </c>
      <c r="S142" s="15">
        <f>IF($P142="Overdue",COUNTIFS($P$3:$P142,"Overdue"),"")</f>
        <v/>
      </c>
    </row>
    <row r="143">
      <c r="A143" s="4" t="n"/>
      <c r="B143" s="4" t="n"/>
      <c r="C143" s="4" t="n"/>
      <c r="D143" s="4" t="n"/>
      <c r="E143" s="4" t="n"/>
      <c r="F143" s="5" t="n"/>
      <c r="G143" s="13" t="n"/>
      <c r="H143" s="13" t="n"/>
      <c r="I143" s="14">
        <f>IF($E143="","",SUMIFS('Follow-ups'!$H$3:$H$1002,'Follow-ups'!$B$3:$B$1002,$E143))</f>
        <v/>
      </c>
      <c r="J143" s="14">
        <f>IF($F143="","",$G143-$H143-$I143)</f>
        <v/>
      </c>
      <c r="K143" s="15">
        <f>IF($F143="","",'Settings'!$B$6-$F143)</f>
        <v/>
      </c>
      <c r="L143" s="8">
        <f>IF($F143="","",IF($J143&lt;=0,"Settled",IF($O143="Written off","Written off",IF($K143&lt;=30,"0–30",IF($K143&lt;=60,"31–60",IF($K143&lt;=90,"61–90","90+"))))))</f>
        <v/>
      </c>
      <c r="M143" s="5" t="n"/>
      <c r="N143" s="4" t="n"/>
      <c r="O143" s="4" t="n"/>
      <c r="P143" s="8">
        <f>IF(OR($F143="",$M143=""),"",IF(AND($M143&lt;'Settings'!$B$6,$J143&gt;0,$O143&lt;&gt;"Written off"),"Overdue",""))</f>
        <v/>
      </c>
      <c r="Q143" s="15">
        <f>IF($E143="","",COUNTIFS('Follow-ups'!$B$3:$B$1002,$E143))</f>
        <v/>
      </c>
      <c r="R143" s="16">
        <f>IF(OR($F143="",$O143="Written off"),0,IF($J143&gt;0,$J143+ROW()/1000000,0))</f>
        <v/>
      </c>
      <c r="S143" s="15">
        <f>IF($P143="Overdue",COUNTIFS($P$3:$P143,"Overdue"),"")</f>
        <v/>
      </c>
    </row>
    <row r="144">
      <c r="A144" s="4" t="n"/>
      <c r="B144" s="4" t="n"/>
      <c r="C144" s="4" t="n"/>
      <c r="D144" s="4" t="n"/>
      <c r="E144" s="4" t="n"/>
      <c r="F144" s="5" t="n"/>
      <c r="G144" s="13" t="n"/>
      <c r="H144" s="13" t="n"/>
      <c r="I144" s="14">
        <f>IF($E144="","",SUMIFS('Follow-ups'!$H$3:$H$1002,'Follow-ups'!$B$3:$B$1002,$E144))</f>
        <v/>
      </c>
      <c r="J144" s="14">
        <f>IF($F144="","",$G144-$H144-$I144)</f>
        <v/>
      </c>
      <c r="K144" s="15">
        <f>IF($F144="","",'Settings'!$B$6-$F144)</f>
        <v/>
      </c>
      <c r="L144" s="8">
        <f>IF($F144="","",IF($J144&lt;=0,"Settled",IF($O144="Written off","Written off",IF($K144&lt;=30,"0–30",IF($K144&lt;=60,"31–60",IF($K144&lt;=90,"61–90","90+"))))))</f>
        <v/>
      </c>
      <c r="M144" s="5" t="n"/>
      <c r="N144" s="4" t="n"/>
      <c r="O144" s="4" t="n"/>
      <c r="P144" s="8">
        <f>IF(OR($F144="",$M144=""),"",IF(AND($M144&lt;'Settings'!$B$6,$J144&gt;0,$O144&lt;&gt;"Written off"),"Overdue",""))</f>
        <v/>
      </c>
      <c r="Q144" s="15">
        <f>IF($E144="","",COUNTIFS('Follow-ups'!$B$3:$B$1002,$E144))</f>
        <v/>
      </c>
      <c r="R144" s="16">
        <f>IF(OR($F144="",$O144="Written off"),0,IF($J144&gt;0,$J144+ROW()/1000000,0))</f>
        <v/>
      </c>
      <c r="S144" s="15">
        <f>IF($P144="Overdue",COUNTIFS($P$3:$P144,"Overdue"),"")</f>
        <v/>
      </c>
    </row>
    <row r="145">
      <c r="A145" s="4" t="n"/>
      <c r="B145" s="4" t="n"/>
      <c r="C145" s="4" t="n"/>
      <c r="D145" s="4" t="n"/>
      <c r="E145" s="4" t="n"/>
      <c r="F145" s="5" t="n"/>
      <c r="G145" s="13" t="n"/>
      <c r="H145" s="13" t="n"/>
      <c r="I145" s="14">
        <f>IF($E145="","",SUMIFS('Follow-ups'!$H$3:$H$1002,'Follow-ups'!$B$3:$B$1002,$E145))</f>
        <v/>
      </c>
      <c r="J145" s="14">
        <f>IF($F145="","",$G145-$H145-$I145)</f>
        <v/>
      </c>
      <c r="K145" s="15">
        <f>IF($F145="","",'Settings'!$B$6-$F145)</f>
        <v/>
      </c>
      <c r="L145" s="8">
        <f>IF($F145="","",IF($J145&lt;=0,"Settled",IF($O145="Written off","Written off",IF($K145&lt;=30,"0–30",IF($K145&lt;=60,"31–60",IF($K145&lt;=90,"61–90","90+"))))))</f>
        <v/>
      </c>
      <c r="M145" s="5" t="n"/>
      <c r="N145" s="4" t="n"/>
      <c r="O145" s="4" t="n"/>
      <c r="P145" s="8">
        <f>IF(OR($F145="",$M145=""),"",IF(AND($M145&lt;'Settings'!$B$6,$J145&gt;0,$O145&lt;&gt;"Written off"),"Overdue",""))</f>
        <v/>
      </c>
      <c r="Q145" s="15">
        <f>IF($E145="","",COUNTIFS('Follow-ups'!$B$3:$B$1002,$E145))</f>
        <v/>
      </c>
      <c r="R145" s="16">
        <f>IF(OR($F145="",$O145="Written off"),0,IF($J145&gt;0,$J145+ROW()/1000000,0))</f>
        <v/>
      </c>
      <c r="S145" s="15">
        <f>IF($P145="Overdue",COUNTIFS($P$3:$P145,"Overdue"),"")</f>
        <v/>
      </c>
    </row>
    <row r="146">
      <c r="A146" s="4" t="n"/>
      <c r="B146" s="4" t="n"/>
      <c r="C146" s="4" t="n"/>
      <c r="D146" s="4" t="n"/>
      <c r="E146" s="4" t="n"/>
      <c r="F146" s="5" t="n"/>
      <c r="G146" s="13" t="n"/>
      <c r="H146" s="13" t="n"/>
      <c r="I146" s="14">
        <f>IF($E146="","",SUMIFS('Follow-ups'!$H$3:$H$1002,'Follow-ups'!$B$3:$B$1002,$E146))</f>
        <v/>
      </c>
      <c r="J146" s="14">
        <f>IF($F146="","",$G146-$H146-$I146)</f>
        <v/>
      </c>
      <c r="K146" s="15">
        <f>IF($F146="","",'Settings'!$B$6-$F146)</f>
        <v/>
      </c>
      <c r="L146" s="8">
        <f>IF($F146="","",IF($J146&lt;=0,"Settled",IF($O146="Written off","Written off",IF($K146&lt;=30,"0–30",IF($K146&lt;=60,"31–60",IF($K146&lt;=90,"61–90","90+"))))))</f>
        <v/>
      </c>
      <c r="M146" s="5" t="n"/>
      <c r="N146" s="4" t="n"/>
      <c r="O146" s="4" t="n"/>
      <c r="P146" s="8">
        <f>IF(OR($F146="",$M146=""),"",IF(AND($M146&lt;'Settings'!$B$6,$J146&gt;0,$O146&lt;&gt;"Written off"),"Overdue",""))</f>
        <v/>
      </c>
      <c r="Q146" s="15">
        <f>IF($E146="","",COUNTIFS('Follow-ups'!$B$3:$B$1002,$E146))</f>
        <v/>
      </c>
      <c r="R146" s="16">
        <f>IF(OR($F146="",$O146="Written off"),0,IF($J146&gt;0,$J146+ROW()/1000000,0))</f>
        <v/>
      </c>
      <c r="S146" s="15">
        <f>IF($P146="Overdue",COUNTIFS($P$3:$P146,"Overdue"),"")</f>
        <v/>
      </c>
    </row>
    <row r="147">
      <c r="A147" s="4" t="n"/>
      <c r="B147" s="4" t="n"/>
      <c r="C147" s="4" t="n"/>
      <c r="D147" s="4" t="n"/>
      <c r="E147" s="4" t="n"/>
      <c r="F147" s="5" t="n"/>
      <c r="G147" s="13" t="n"/>
      <c r="H147" s="13" t="n"/>
      <c r="I147" s="14">
        <f>IF($E147="","",SUMIFS('Follow-ups'!$H$3:$H$1002,'Follow-ups'!$B$3:$B$1002,$E147))</f>
        <v/>
      </c>
      <c r="J147" s="14">
        <f>IF($F147="","",$G147-$H147-$I147)</f>
        <v/>
      </c>
      <c r="K147" s="15">
        <f>IF($F147="","",'Settings'!$B$6-$F147)</f>
        <v/>
      </c>
      <c r="L147" s="8">
        <f>IF($F147="","",IF($J147&lt;=0,"Settled",IF($O147="Written off","Written off",IF($K147&lt;=30,"0–30",IF($K147&lt;=60,"31–60",IF($K147&lt;=90,"61–90","90+"))))))</f>
        <v/>
      </c>
      <c r="M147" s="5" t="n"/>
      <c r="N147" s="4" t="n"/>
      <c r="O147" s="4" t="n"/>
      <c r="P147" s="8">
        <f>IF(OR($F147="",$M147=""),"",IF(AND($M147&lt;'Settings'!$B$6,$J147&gt;0,$O147&lt;&gt;"Written off"),"Overdue",""))</f>
        <v/>
      </c>
      <c r="Q147" s="15">
        <f>IF($E147="","",COUNTIFS('Follow-ups'!$B$3:$B$1002,$E147))</f>
        <v/>
      </c>
      <c r="R147" s="16">
        <f>IF(OR($F147="",$O147="Written off"),0,IF($J147&gt;0,$J147+ROW()/1000000,0))</f>
        <v/>
      </c>
      <c r="S147" s="15">
        <f>IF($P147="Overdue",COUNTIFS($P$3:$P147,"Overdue"),"")</f>
        <v/>
      </c>
    </row>
    <row r="148">
      <c r="A148" s="4" t="n"/>
      <c r="B148" s="4" t="n"/>
      <c r="C148" s="4" t="n"/>
      <c r="D148" s="4" t="n"/>
      <c r="E148" s="4" t="n"/>
      <c r="F148" s="5" t="n"/>
      <c r="G148" s="13" t="n"/>
      <c r="H148" s="13" t="n"/>
      <c r="I148" s="14">
        <f>IF($E148="","",SUMIFS('Follow-ups'!$H$3:$H$1002,'Follow-ups'!$B$3:$B$1002,$E148))</f>
        <v/>
      </c>
      <c r="J148" s="14">
        <f>IF($F148="","",$G148-$H148-$I148)</f>
        <v/>
      </c>
      <c r="K148" s="15">
        <f>IF($F148="","",'Settings'!$B$6-$F148)</f>
        <v/>
      </c>
      <c r="L148" s="8">
        <f>IF($F148="","",IF($J148&lt;=0,"Settled",IF($O148="Written off","Written off",IF($K148&lt;=30,"0–30",IF($K148&lt;=60,"31–60",IF($K148&lt;=90,"61–90","90+"))))))</f>
        <v/>
      </c>
      <c r="M148" s="5" t="n"/>
      <c r="N148" s="4" t="n"/>
      <c r="O148" s="4" t="n"/>
      <c r="P148" s="8">
        <f>IF(OR($F148="",$M148=""),"",IF(AND($M148&lt;'Settings'!$B$6,$J148&gt;0,$O148&lt;&gt;"Written off"),"Overdue",""))</f>
        <v/>
      </c>
      <c r="Q148" s="15">
        <f>IF($E148="","",COUNTIFS('Follow-ups'!$B$3:$B$1002,$E148))</f>
        <v/>
      </c>
      <c r="R148" s="16">
        <f>IF(OR($F148="",$O148="Written off"),0,IF($J148&gt;0,$J148+ROW()/1000000,0))</f>
        <v/>
      </c>
      <c r="S148" s="15">
        <f>IF($P148="Overdue",COUNTIFS($P$3:$P148,"Overdue"),"")</f>
        <v/>
      </c>
    </row>
    <row r="149">
      <c r="A149" s="4" t="n"/>
      <c r="B149" s="4" t="n"/>
      <c r="C149" s="4" t="n"/>
      <c r="D149" s="4" t="n"/>
      <c r="E149" s="4" t="n"/>
      <c r="F149" s="5" t="n"/>
      <c r="G149" s="13" t="n"/>
      <c r="H149" s="13" t="n"/>
      <c r="I149" s="14">
        <f>IF($E149="","",SUMIFS('Follow-ups'!$H$3:$H$1002,'Follow-ups'!$B$3:$B$1002,$E149))</f>
        <v/>
      </c>
      <c r="J149" s="14">
        <f>IF($F149="","",$G149-$H149-$I149)</f>
        <v/>
      </c>
      <c r="K149" s="15">
        <f>IF($F149="","",'Settings'!$B$6-$F149)</f>
        <v/>
      </c>
      <c r="L149" s="8">
        <f>IF($F149="","",IF($J149&lt;=0,"Settled",IF($O149="Written off","Written off",IF($K149&lt;=30,"0–30",IF($K149&lt;=60,"31–60",IF($K149&lt;=90,"61–90","90+"))))))</f>
        <v/>
      </c>
      <c r="M149" s="5" t="n"/>
      <c r="N149" s="4" t="n"/>
      <c r="O149" s="4" t="n"/>
      <c r="P149" s="8">
        <f>IF(OR($F149="",$M149=""),"",IF(AND($M149&lt;'Settings'!$B$6,$J149&gt;0,$O149&lt;&gt;"Written off"),"Overdue",""))</f>
        <v/>
      </c>
      <c r="Q149" s="15">
        <f>IF($E149="","",COUNTIFS('Follow-ups'!$B$3:$B$1002,$E149))</f>
        <v/>
      </c>
      <c r="R149" s="16">
        <f>IF(OR($F149="",$O149="Written off"),0,IF($J149&gt;0,$J149+ROW()/1000000,0))</f>
        <v/>
      </c>
      <c r="S149" s="15">
        <f>IF($P149="Overdue",COUNTIFS($P$3:$P149,"Overdue"),"")</f>
        <v/>
      </c>
    </row>
    <row r="150">
      <c r="A150" s="4" t="n"/>
      <c r="B150" s="4" t="n"/>
      <c r="C150" s="4" t="n"/>
      <c r="D150" s="4" t="n"/>
      <c r="E150" s="4" t="n"/>
      <c r="F150" s="5" t="n"/>
      <c r="G150" s="13" t="n"/>
      <c r="H150" s="13" t="n"/>
      <c r="I150" s="14">
        <f>IF($E150="","",SUMIFS('Follow-ups'!$H$3:$H$1002,'Follow-ups'!$B$3:$B$1002,$E150))</f>
        <v/>
      </c>
      <c r="J150" s="14">
        <f>IF($F150="","",$G150-$H150-$I150)</f>
        <v/>
      </c>
      <c r="K150" s="15">
        <f>IF($F150="","",'Settings'!$B$6-$F150)</f>
        <v/>
      </c>
      <c r="L150" s="8">
        <f>IF($F150="","",IF($J150&lt;=0,"Settled",IF($O150="Written off","Written off",IF($K150&lt;=30,"0–30",IF($K150&lt;=60,"31–60",IF($K150&lt;=90,"61–90","90+"))))))</f>
        <v/>
      </c>
      <c r="M150" s="5" t="n"/>
      <c r="N150" s="4" t="n"/>
      <c r="O150" s="4" t="n"/>
      <c r="P150" s="8">
        <f>IF(OR($F150="",$M150=""),"",IF(AND($M150&lt;'Settings'!$B$6,$J150&gt;0,$O150&lt;&gt;"Written off"),"Overdue",""))</f>
        <v/>
      </c>
      <c r="Q150" s="15">
        <f>IF($E150="","",COUNTIFS('Follow-ups'!$B$3:$B$1002,$E150))</f>
        <v/>
      </c>
      <c r="R150" s="16">
        <f>IF(OR($F150="",$O150="Written off"),0,IF($J150&gt;0,$J150+ROW()/1000000,0))</f>
        <v/>
      </c>
      <c r="S150" s="15">
        <f>IF($P150="Overdue",COUNTIFS($P$3:$P150,"Overdue"),"")</f>
        <v/>
      </c>
    </row>
    <row r="151">
      <c r="A151" s="4" t="n"/>
      <c r="B151" s="4" t="n"/>
      <c r="C151" s="4" t="n"/>
      <c r="D151" s="4" t="n"/>
      <c r="E151" s="4" t="n"/>
      <c r="F151" s="5" t="n"/>
      <c r="G151" s="13" t="n"/>
      <c r="H151" s="13" t="n"/>
      <c r="I151" s="14">
        <f>IF($E151="","",SUMIFS('Follow-ups'!$H$3:$H$1002,'Follow-ups'!$B$3:$B$1002,$E151))</f>
        <v/>
      </c>
      <c r="J151" s="14">
        <f>IF($F151="","",$G151-$H151-$I151)</f>
        <v/>
      </c>
      <c r="K151" s="15">
        <f>IF($F151="","",'Settings'!$B$6-$F151)</f>
        <v/>
      </c>
      <c r="L151" s="8">
        <f>IF($F151="","",IF($J151&lt;=0,"Settled",IF($O151="Written off","Written off",IF($K151&lt;=30,"0–30",IF($K151&lt;=60,"31–60",IF($K151&lt;=90,"61–90","90+"))))))</f>
        <v/>
      </c>
      <c r="M151" s="5" t="n"/>
      <c r="N151" s="4" t="n"/>
      <c r="O151" s="4" t="n"/>
      <c r="P151" s="8">
        <f>IF(OR($F151="",$M151=""),"",IF(AND($M151&lt;'Settings'!$B$6,$J151&gt;0,$O151&lt;&gt;"Written off"),"Overdue",""))</f>
        <v/>
      </c>
      <c r="Q151" s="15">
        <f>IF($E151="","",COUNTIFS('Follow-ups'!$B$3:$B$1002,$E151))</f>
        <v/>
      </c>
      <c r="R151" s="16">
        <f>IF(OR($F151="",$O151="Written off"),0,IF($J151&gt;0,$J151+ROW()/1000000,0))</f>
        <v/>
      </c>
      <c r="S151" s="15">
        <f>IF($P151="Overdue",COUNTIFS($P$3:$P151,"Overdue"),"")</f>
        <v/>
      </c>
    </row>
    <row r="152">
      <c r="A152" s="4" t="n"/>
      <c r="B152" s="4" t="n"/>
      <c r="C152" s="4" t="n"/>
      <c r="D152" s="4" t="n"/>
      <c r="E152" s="4" t="n"/>
      <c r="F152" s="5" t="n"/>
      <c r="G152" s="13" t="n"/>
      <c r="H152" s="13" t="n"/>
      <c r="I152" s="14">
        <f>IF($E152="","",SUMIFS('Follow-ups'!$H$3:$H$1002,'Follow-ups'!$B$3:$B$1002,$E152))</f>
        <v/>
      </c>
      <c r="J152" s="14">
        <f>IF($F152="","",$G152-$H152-$I152)</f>
        <v/>
      </c>
      <c r="K152" s="15">
        <f>IF($F152="","",'Settings'!$B$6-$F152)</f>
        <v/>
      </c>
      <c r="L152" s="8">
        <f>IF($F152="","",IF($J152&lt;=0,"Settled",IF($O152="Written off","Written off",IF($K152&lt;=30,"0–30",IF($K152&lt;=60,"31–60",IF($K152&lt;=90,"61–90","90+"))))))</f>
        <v/>
      </c>
      <c r="M152" s="5" t="n"/>
      <c r="N152" s="4" t="n"/>
      <c r="O152" s="4" t="n"/>
      <c r="P152" s="8">
        <f>IF(OR($F152="",$M152=""),"",IF(AND($M152&lt;'Settings'!$B$6,$J152&gt;0,$O152&lt;&gt;"Written off"),"Overdue",""))</f>
        <v/>
      </c>
      <c r="Q152" s="15">
        <f>IF($E152="","",COUNTIFS('Follow-ups'!$B$3:$B$1002,$E152))</f>
        <v/>
      </c>
      <c r="R152" s="16">
        <f>IF(OR($F152="",$O152="Written off"),0,IF($J152&gt;0,$J152+ROW()/1000000,0))</f>
        <v/>
      </c>
      <c r="S152" s="15">
        <f>IF($P152="Overdue",COUNTIFS($P$3:$P152,"Overdue"),"")</f>
        <v/>
      </c>
    </row>
    <row r="153">
      <c r="A153" s="4" t="n"/>
      <c r="B153" s="4" t="n"/>
      <c r="C153" s="4" t="n"/>
      <c r="D153" s="4" t="n"/>
      <c r="E153" s="4" t="n"/>
      <c r="F153" s="5" t="n"/>
      <c r="G153" s="13" t="n"/>
      <c r="H153" s="13" t="n"/>
      <c r="I153" s="14">
        <f>IF($E153="","",SUMIFS('Follow-ups'!$H$3:$H$1002,'Follow-ups'!$B$3:$B$1002,$E153))</f>
        <v/>
      </c>
      <c r="J153" s="14">
        <f>IF($F153="","",$G153-$H153-$I153)</f>
        <v/>
      </c>
      <c r="K153" s="15">
        <f>IF($F153="","",'Settings'!$B$6-$F153)</f>
        <v/>
      </c>
      <c r="L153" s="8">
        <f>IF($F153="","",IF($J153&lt;=0,"Settled",IF($O153="Written off","Written off",IF($K153&lt;=30,"0–30",IF($K153&lt;=60,"31–60",IF($K153&lt;=90,"61–90","90+"))))))</f>
        <v/>
      </c>
      <c r="M153" s="5" t="n"/>
      <c r="N153" s="4" t="n"/>
      <c r="O153" s="4" t="n"/>
      <c r="P153" s="8">
        <f>IF(OR($F153="",$M153=""),"",IF(AND($M153&lt;'Settings'!$B$6,$J153&gt;0,$O153&lt;&gt;"Written off"),"Overdue",""))</f>
        <v/>
      </c>
      <c r="Q153" s="15">
        <f>IF($E153="","",COUNTIFS('Follow-ups'!$B$3:$B$1002,$E153))</f>
        <v/>
      </c>
      <c r="R153" s="16">
        <f>IF(OR($F153="",$O153="Written off"),0,IF($J153&gt;0,$J153+ROW()/1000000,0))</f>
        <v/>
      </c>
      <c r="S153" s="15">
        <f>IF($P153="Overdue",COUNTIFS($P$3:$P153,"Overdue"),"")</f>
        <v/>
      </c>
    </row>
    <row r="154">
      <c r="A154" s="4" t="n"/>
      <c r="B154" s="4" t="n"/>
      <c r="C154" s="4" t="n"/>
      <c r="D154" s="4" t="n"/>
      <c r="E154" s="4" t="n"/>
      <c r="F154" s="5" t="n"/>
      <c r="G154" s="13" t="n"/>
      <c r="H154" s="13" t="n"/>
      <c r="I154" s="14">
        <f>IF($E154="","",SUMIFS('Follow-ups'!$H$3:$H$1002,'Follow-ups'!$B$3:$B$1002,$E154))</f>
        <v/>
      </c>
      <c r="J154" s="14">
        <f>IF($F154="","",$G154-$H154-$I154)</f>
        <v/>
      </c>
      <c r="K154" s="15">
        <f>IF($F154="","",'Settings'!$B$6-$F154)</f>
        <v/>
      </c>
      <c r="L154" s="8">
        <f>IF($F154="","",IF($J154&lt;=0,"Settled",IF($O154="Written off","Written off",IF($K154&lt;=30,"0–30",IF($K154&lt;=60,"31–60",IF($K154&lt;=90,"61–90","90+"))))))</f>
        <v/>
      </c>
      <c r="M154" s="5" t="n"/>
      <c r="N154" s="4" t="n"/>
      <c r="O154" s="4" t="n"/>
      <c r="P154" s="8">
        <f>IF(OR($F154="",$M154=""),"",IF(AND($M154&lt;'Settings'!$B$6,$J154&gt;0,$O154&lt;&gt;"Written off"),"Overdue",""))</f>
        <v/>
      </c>
      <c r="Q154" s="15">
        <f>IF($E154="","",COUNTIFS('Follow-ups'!$B$3:$B$1002,$E154))</f>
        <v/>
      </c>
      <c r="R154" s="16">
        <f>IF(OR($F154="",$O154="Written off"),0,IF($J154&gt;0,$J154+ROW()/1000000,0))</f>
        <v/>
      </c>
      <c r="S154" s="15">
        <f>IF($P154="Overdue",COUNTIFS($P$3:$P154,"Overdue"),"")</f>
        <v/>
      </c>
    </row>
    <row r="155">
      <c r="A155" s="4" t="n"/>
      <c r="B155" s="4" t="n"/>
      <c r="C155" s="4" t="n"/>
      <c r="D155" s="4" t="n"/>
      <c r="E155" s="4" t="n"/>
      <c r="F155" s="5" t="n"/>
      <c r="G155" s="13" t="n"/>
      <c r="H155" s="13" t="n"/>
      <c r="I155" s="14">
        <f>IF($E155="","",SUMIFS('Follow-ups'!$H$3:$H$1002,'Follow-ups'!$B$3:$B$1002,$E155))</f>
        <v/>
      </c>
      <c r="J155" s="14">
        <f>IF($F155="","",$G155-$H155-$I155)</f>
        <v/>
      </c>
      <c r="K155" s="15">
        <f>IF($F155="","",'Settings'!$B$6-$F155)</f>
        <v/>
      </c>
      <c r="L155" s="8">
        <f>IF($F155="","",IF($J155&lt;=0,"Settled",IF($O155="Written off","Written off",IF($K155&lt;=30,"0–30",IF($K155&lt;=60,"31–60",IF($K155&lt;=90,"61–90","90+"))))))</f>
        <v/>
      </c>
      <c r="M155" s="5" t="n"/>
      <c r="N155" s="4" t="n"/>
      <c r="O155" s="4" t="n"/>
      <c r="P155" s="8">
        <f>IF(OR($F155="",$M155=""),"",IF(AND($M155&lt;'Settings'!$B$6,$J155&gt;0,$O155&lt;&gt;"Written off"),"Overdue",""))</f>
        <v/>
      </c>
      <c r="Q155" s="15">
        <f>IF($E155="","",COUNTIFS('Follow-ups'!$B$3:$B$1002,$E155))</f>
        <v/>
      </c>
      <c r="R155" s="16">
        <f>IF(OR($F155="",$O155="Written off"),0,IF($J155&gt;0,$J155+ROW()/1000000,0))</f>
        <v/>
      </c>
      <c r="S155" s="15">
        <f>IF($P155="Overdue",COUNTIFS($P$3:$P155,"Overdue"),"")</f>
        <v/>
      </c>
    </row>
    <row r="156">
      <c r="A156" s="4" t="n"/>
      <c r="B156" s="4" t="n"/>
      <c r="C156" s="4" t="n"/>
      <c r="D156" s="4" t="n"/>
      <c r="E156" s="4" t="n"/>
      <c r="F156" s="5" t="n"/>
      <c r="G156" s="13" t="n"/>
      <c r="H156" s="13" t="n"/>
      <c r="I156" s="14">
        <f>IF($E156="","",SUMIFS('Follow-ups'!$H$3:$H$1002,'Follow-ups'!$B$3:$B$1002,$E156))</f>
        <v/>
      </c>
      <c r="J156" s="14">
        <f>IF($F156="","",$G156-$H156-$I156)</f>
        <v/>
      </c>
      <c r="K156" s="15">
        <f>IF($F156="","",'Settings'!$B$6-$F156)</f>
        <v/>
      </c>
      <c r="L156" s="8">
        <f>IF($F156="","",IF($J156&lt;=0,"Settled",IF($O156="Written off","Written off",IF($K156&lt;=30,"0–30",IF($K156&lt;=60,"31–60",IF($K156&lt;=90,"61–90","90+"))))))</f>
        <v/>
      </c>
      <c r="M156" s="5" t="n"/>
      <c r="N156" s="4" t="n"/>
      <c r="O156" s="4" t="n"/>
      <c r="P156" s="8">
        <f>IF(OR($F156="",$M156=""),"",IF(AND($M156&lt;'Settings'!$B$6,$J156&gt;0,$O156&lt;&gt;"Written off"),"Overdue",""))</f>
        <v/>
      </c>
      <c r="Q156" s="15">
        <f>IF($E156="","",COUNTIFS('Follow-ups'!$B$3:$B$1002,$E156))</f>
        <v/>
      </c>
      <c r="R156" s="16">
        <f>IF(OR($F156="",$O156="Written off"),0,IF($J156&gt;0,$J156+ROW()/1000000,0))</f>
        <v/>
      </c>
      <c r="S156" s="15">
        <f>IF($P156="Overdue",COUNTIFS($P$3:$P156,"Overdue"),"")</f>
        <v/>
      </c>
    </row>
    <row r="157">
      <c r="A157" s="4" t="n"/>
      <c r="B157" s="4" t="n"/>
      <c r="C157" s="4" t="n"/>
      <c r="D157" s="4" t="n"/>
      <c r="E157" s="4" t="n"/>
      <c r="F157" s="5" t="n"/>
      <c r="G157" s="13" t="n"/>
      <c r="H157" s="13" t="n"/>
      <c r="I157" s="14">
        <f>IF($E157="","",SUMIFS('Follow-ups'!$H$3:$H$1002,'Follow-ups'!$B$3:$B$1002,$E157))</f>
        <v/>
      </c>
      <c r="J157" s="14">
        <f>IF($F157="","",$G157-$H157-$I157)</f>
        <v/>
      </c>
      <c r="K157" s="15">
        <f>IF($F157="","",'Settings'!$B$6-$F157)</f>
        <v/>
      </c>
      <c r="L157" s="8">
        <f>IF($F157="","",IF($J157&lt;=0,"Settled",IF($O157="Written off","Written off",IF($K157&lt;=30,"0–30",IF($K157&lt;=60,"31–60",IF($K157&lt;=90,"61–90","90+"))))))</f>
        <v/>
      </c>
      <c r="M157" s="5" t="n"/>
      <c r="N157" s="4" t="n"/>
      <c r="O157" s="4" t="n"/>
      <c r="P157" s="8">
        <f>IF(OR($F157="",$M157=""),"",IF(AND($M157&lt;'Settings'!$B$6,$J157&gt;0,$O157&lt;&gt;"Written off"),"Overdue",""))</f>
        <v/>
      </c>
      <c r="Q157" s="15">
        <f>IF($E157="","",COUNTIFS('Follow-ups'!$B$3:$B$1002,$E157))</f>
        <v/>
      </c>
      <c r="R157" s="16">
        <f>IF(OR($F157="",$O157="Written off"),0,IF($J157&gt;0,$J157+ROW()/1000000,0))</f>
        <v/>
      </c>
      <c r="S157" s="15">
        <f>IF($P157="Overdue",COUNTIFS($P$3:$P157,"Overdue"),"")</f>
        <v/>
      </c>
    </row>
    <row r="158">
      <c r="A158" s="4" t="n"/>
      <c r="B158" s="4" t="n"/>
      <c r="C158" s="4" t="n"/>
      <c r="D158" s="4" t="n"/>
      <c r="E158" s="4" t="n"/>
      <c r="F158" s="5" t="n"/>
      <c r="G158" s="13" t="n"/>
      <c r="H158" s="13" t="n"/>
      <c r="I158" s="14">
        <f>IF($E158="","",SUMIFS('Follow-ups'!$H$3:$H$1002,'Follow-ups'!$B$3:$B$1002,$E158))</f>
        <v/>
      </c>
      <c r="J158" s="14">
        <f>IF($F158="","",$G158-$H158-$I158)</f>
        <v/>
      </c>
      <c r="K158" s="15">
        <f>IF($F158="","",'Settings'!$B$6-$F158)</f>
        <v/>
      </c>
      <c r="L158" s="8">
        <f>IF($F158="","",IF($J158&lt;=0,"Settled",IF($O158="Written off","Written off",IF($K158&lt;=30,"0–30",IF($K158&lt;=60,"31–60",IF($K158&lt;=90,"61–90","90+"))))))</f>
        <v/>
      </c>
      <c r="M158" s="5" t="n"/>
      <c r="N158" s="4" t="n"/>
      <c r="O158" s="4" t="n"/>
      <c r="P158" s="8">
        <f>IF(OR($F158="",$M158=""),"",IF(AND($M158&lt;'Settings'!$B$6,$J158&gt;0,$O158&lt;&gt;"Written off"),"Overdue",""))</f>
        <v/>
      </c>
      <c r="Q158" s="15">
        <f>IF($E158="","",COUNTIFS('Follow-ups'!$B$3:$B$1002,$E158))</f>
        <v/>
      </c>
      <c r="R158" s="16">
        <f>IF(OR($F158="",$O158="Written off"),0,IF($J158&gt;0,$J158+ROW()/1000000,0))</f>
        <v/>
      </c>
      <c r="S158" s="15">
        <f>IF($P158="Overdue",COUNTIFS($P$3:$P158,"Overdue"),"")</f>
        <v/>
      </c>
    </row>
    <row r="159">
      <c r="A159" s="4" t="n"/>
      <c r="B159" s="4" t="n"/>
      <c r="C159" s="4" t="n"/>
      <c r="D159" s="4" t="n"/>
      <c r="E159" s="4" t="n"/>
      <c r="F159" s="5" t="n"/>
      <c r="G159" s="13" t="n"/>
      <c r="H159" s="13" t="n"/>
      <c r="I159" s="14">
        <f>IF($E159="","",SUMIFS('Follow-ups'!$H$3:$H$1002,'Follow-ups'!$B$3:$B$1002,$E159))</f>
        <v/>
      </c>
      <c r="J159" s="14">
        <f>IF($F159="","",$G159-$H159-$I159)</f>
        <v/>
      </c>
      <c r="K159" s="15">
        <f>IF($F159="","",'Settings'!$B$6-$F159)</f>
        <v/>
      </c>
      <c r="L159" s="8">
        <f>IF($F159="","",IF($J159&lt;=0,"Settled",IF($O159="Written off","Written off",IF($K159&lt;=30,"0–30",IF($K159&lt;=60,"31–60",IF($K159&lt;=90,"61–90","90+"))))))</f>
        <v/>
      </c>
      <c r="M159" s="5" t="n"/>
      <c r="N159" s="4" t="n"/>
      <c r="O159" s="4" t="n"/>
      <c r="P159" s="8">
        <f>IF(OR($F159="",$M159=""),"",IF(AND($M159&lt;'Settings'!$B$6,$J159&gt;0,$O159&lt;&gt;"Written off"),"Overdue",""))</f>
        <v/>
      </c>
      <c r="Q159" s="15">
        <f>IF($E159="","",COUNTIFS('Follow-ups'!$B$3:$B$1002,$E159))</f>
        <v/>
      </c>
      <c r="R159" s="16">
        <f>IF(OR($F159="",$O159="Written off"),0,IF($J159&gt;0,$J159+ROW()/1000000,0))</f>
        <v/>
      </c>
      <c r="S159" s="15">
        <f>IF($P159="Overdue",COUNTIFS($P$3:$P159,"Overdue"),"")</f>
        <v/>
      </c>
    </row>
    <row r="160">
      <c r="A160" s="4" t="n"/>
      <c r="B160" s="4" t="n"/>
      <c r="C160" s="4" t="n"/>
      <c r="D160" s="4" t="n"/>
      <c r="E160" s="4" t="n"/>
      <c r="F160" s="5" t="n"/>
      <c r="G160" s="13" t="n"/>
      <c r="H160" s="13" t="n"/>
      <c r="I160" s="14">
        <f>IF($E160="","",SUMIFS('Follow-ups'!$H$3:$H$1002,'Follow-ups'!$B$3:$B$1002,$E160))</f>
        <v/>
      </c>
      <c r="J160" s="14">
        <f>IF($F160="","",$G160-$H160-$I160)</f>
        <v/>
      </c>
      <c r="K160" s="15">
        <f>IF($F160="","",'Settings'!$B$6-$F160)</f>
        <v/>
      </c>
      <c r="L160" s="8">
        <f>IF($F160="","",IF($J160&lt;=0,"Settled",IF($O160="Written off","Written off",IF($K160&lt;=30,"0–30",IF($K160&lt;=60,"31–60",IF($K160&lt;=90,"61–90","90+"))))))</f>
        <v/>
      </c>
      <c r="M160" s="5" t="n"/>
      <c r="N160" s="4" t="n"/>
      <c r="O160" s="4" t="n"/>
      <c r="P160" s="8">
        <f>IF(OR($F160="",$M160=""),"",IF(AND($M160&lt;'Settings'!$B$6,$J160&gt;0,$O160&lt;&gt;"Written off"),"Overdue",""))</f>
        <v/>
      </c>
      <c r="Q160" s="15">
        <f>IF($E160="","",COUNTIFS('Follow-ups'!$B$3:$B$1002,$E160))</f>
        <v/>
      </c>
      <c r="R160" s="16">
        <f>IF(OR($F160="",$O160="Written off"),0,IF($J160&gt;0,$J160+ROW()/1000000,0))</f>
        <v/>
      </c>
      <c r="S160" s="15">
        <f>IF($P160="Overdue",COUNTIFS($P$3:$P160,"Overdue"),"")</f>
        <v/>
      </c>
    </row>
    <row r="161">
      <c r="A161" s="4" t="n"/>
      <c r="B161" s="4" t="n"/>
      <c r="C161" s="4" t="n"/>
      <c r="D161" s="4" t="n"/>
      <c r="E161" s="4" t="n"/>
      <c r="F161" s="5" t="n"/>
      <c r="G161" s="13" t="n"/>
      <c r="H161" s="13" t="n"/>
      <c r="I161" s="14">
        <f>IF($E161="","",SUMIFS('Follow-ups'!$H$3:$H$1002,'Follow-ups'!$B$3:$B$1002,$E161))</f>
        <v/>
      </c>
      <c r="J161" s="14">
        <f>IF($F161="","",$G161-$H161-$I161)</f>
        <v/>
      </c>
      <c r="K161" s="15">
        <f>IF($F161="","",'Settings'!$B$6-$F161)</f>
        <v/>
      </c>
      <c r="L161" s="8">
        <f>IF($F161="","",IF($J161&lt;=0,"Settled",IF($O161="Written off","Written off",IF($K161&lt;=30,"0–30",IF($K161&lt;=60,"31–60",IF($K161&lt;=90,"61–90","90+"))))))</f>
        <v/>
      </c>
      <c r="M161" s="5" t="n"/>
      <c r="N161" s="4" t="n"/>
      <c r="O161" s="4" t="n"/>
      <c r="P161" s="8">
        <f>IF(OR($F161="",$M161=""),"",IF(AND($M161&lt;'Settings'!$B$6,$J161&gt;0,$O161&lt;&gt;"Written off"),"Overdue",""))</f>
        <v/>
      </c>
      <c r="Q161" s="15">
        <f>IF($E161="","",COUNTIFS('Follow-ups'!$B$3:$B$1002,$E161))</f>
        <v/>
      </c>
      <c r="R161" s="16">
        <f>IF(OR($F161="",$O161="Written off"),0,IF($J161&gt;0,$J161+ROW()/1000000,0))</f>
        <v/>
      </c>
      <c r="S161" s="15">
        <f>IF($P161="Overdue",COUNTIFS($P$3:$P161,"Overdue"),"")</f>
        <v/>
      </c>
    </row>
    <row r="162">
      <c r="A162" s="4" t="n"/>
      <c r="B162" s="4" t="n"/>
      <c r="C162" s="4" t="n"/>
      <c r="D162" s="4" t="n"/>
      <c r="E162" s="4" t="n"/>
      <c r="F162" s="5" t="n"/>
      <c r="G162" s="13" t="n"/>
      <c r="H162" s="13" t="n"/>
      <c r="I162" s="14">
        <f>IF($E162="","",SUMIFS('Follow-ups'!$H$3:$H$1002,'Follow-ups'!$B$3:$B$1002,$E162))</f>
        <v/>
      </c>
      <c r="J162" s="14">
        <f>IF($F162="","",$G162-$H162-$I162)</f>
        <v/>
      </c>
      <c r="K162" s="15">
        <f>IF($F162="","",'Settings'!$B$6-$F162)</f>
        <v/>
      </c>
      <c r="L162" s="8">
        <f>IF($F162="","",IF($J162&lt;=0,"Settled",IF($O162="Written off","Written off",IF($K162&lt;=30,"0–30",IF($K162&lt;=60,"31–60",IF($K162&lt;=90,"61–90","90+"))))))</f>
        <v/>
      </c>
      <c r="M162" s="5" t="n"/>
      <c r="N162" s="4" t="n"/>
      <c r="O162" s="4" t="n"/>
      <c r="P162" s="8">
        <f>IF(OR($F162="",$M162=""),"",IF(AND($M162&lt;'Settings'!$B$6,$J162&gt;0,$O162&lt;&gt;"Written off"),"Overdue",""))</f>
        <v/>
      </c>
      <c r="Q162" s="15">
        <f>IF($E162="","",COUNTIFS('Follow-ups'!$B$3:$B$1002,$E162))</f>
        <v/>
      </c>
      <c r="R162" s="16">
        <f>IF(OR($F162="",$O162="Written off"),0,IF($J162&gt;0,$J162+ROW()/1000000,0))</f>
        <v/>
      </c>
      <c r="S162" s="15">
        <f>IF($P162="Overdue",COUNTIFS($P$3:$P162,"Overdue"),"")</f>
        <v/>
      </c>
    </row>
    <row r="163">
      <c r="A163" s="4" t="n"/>
      <c r="B163" s="4" t="n"/>
      <c r="C163" s="4" t="n"/>
      <c r="D163" s="4" t="n"/>
      <c r="E163" s="4" t="n"/>
      <c r="F163" s="5" t="n"/>
      <c r="G163" s="13" t="n"/>
      <c r="H163" s="13" t="n"/>
      <c r="I163" s="14">
        <f>IF($E163="","",SUMIFS('Follow-ups'!$H$3:$H$1002,'Follow-ups'!$B$3:$B$1002,$E163))</f>
        <v/>
      </c>
      <c r="J163" s="14">
        <f>IF($F163="","",$G163-$H163-$I163)</f>
        <v/>
      </c>
      <c r="K163" s="15">
        <f>IF($F163="","",'Settings'!$B$6-$F163)</f>
        <v/>
      </c>
      <c r="L163" s="8">
        <f>IF($F163="","",IF($J163&lt;=0,"Settled",IF($O163="Written off","Written off",IF($K163&lt;=30,"0–30",IF($K163&lt;=60,"31–60",IF($K163&lt;=90,"61–90","90+"))))))</f>
        <v/>
      </c>
      <c r="M163" s="5" t="n"/>
      <c r="N163" s="4" t="n"/>
      <c r="O163" s="4" t="n"/>
      <c r="P163" s="8">
        <f>IF(OR($F163="",$M163=""),"",IF(AND($M163&lt;'Settings'!$B$6,$J163&gt;0,$O163&lt;&gt;"Written off"),"Overdue",""))</f>
        <v/>
      </c>
      <c r="Q163" s="15">
        <f>IF($E163="","",COUNTIFS('Follow-ups'!$B$3:$B$1002,$E163))</f>
        <v/>
      </c>
      <c r="R163" s="16">
        <f>IF(OR($F163="",$O163="Written off"),0,IF($J163&gt;0,$J163+ROW()/1000000,0))</f>
        <v/>
      </c>
      <c r="S163" s="15">
        <f>IF($P163="Overdue",COUNTIFS($P$3:$P163,"Overdue"),"")</f>
        <v/>
      </c>
    </row>
    <row r="164">
      <c r="A164" s="4" t="n"/>
      <c r="B164" s="4" t="n"/>
      <c r="C164" s="4" t="n"/>
      <c r="D164" s="4" t="n"/>
      <c r="E164" s="4" t="n"/>
      <c r="F164" s="5" t="n"/>
      <c r="G164" s="13" t="n"/>
      <c r="H164" s="13" t="n"/>
      <c r="I164" s="14">
        <f>IF($E164="","",SUMIFS('Follow-ups'!$H$3:$H$1002,'Follow-ups'!$B$3:$B$1002,$E164))</f>
        <v/>
      </c>
      <c r="J164" s="14">
        <f>IF($F164="","",$G164-$H164-$I164)</f>
        <v/>
      </c>
      <c r="K164" s="15">
        <f>IF($F164="","",'Settings'!$B$6-$F164)</f>
        <v/>
      </c>
      <c r="L164" s="8">
        <f>IF($F164="","",IF($J164&lt;=0,"Settled",IF($O164="Written off","Written off",IF($K164&lt;=30,"0–30",IF($K164&lt;=60,"31–60",IF($K164&lt;=90,"61–90","90+"))))))</f>
        <v/>
      </c>
      <c r="M164" s="5" t="n"/>
      <c r="N164" s="4" t="n"/>
      <c r="O164" s="4" t="n"/>
      <c r="P164" s="8">
        <f>IF(OR($F164="",$M164=""),"",IF(AND($M164&lt;'Settings'!$B$6,$J164&gt;0,$O164&lt;&gt;"Written off"),"Overdue",""))</f>
        <v/>
      </c>
      <c r="Q164" s="15">
        <f>IF($E164="","",COUNTIFS('Follow-ups'!$B$3:$B$1002,$E164))</f>
        <v/>
      </c>
      <c r="R164" s="16">
        <f>IF(OR($F164="",$O164="Written off"),0,IF($J164&gt;0,$J164+ROW()/1000000,0))</f>
        <v/>
      </c>
      <c r="S164" s="15">
        <f>IF($P164="Overdue",COUNTIFS($P$3:$P164,"Overdue"),"")</f>
        <v/>
      </c>
    </row>
    <row r="165">
      <c r="A165" s="4" t="n"/>
      <c r="B165" s="4" t="n"/>
      <c r="C165" s="4" t="n"/>
      <c r="D165" s="4" t="n"/>
      <c r="E165" s="4" t="n"/>
      <c r="F165" s="5" t="n"/>
      <c r="G165" s="13" t="n"/>
      <c r="H165" s="13" t="n"/>
      <c r="I165" s="14">
        <f>IF($E165="","",SUMIFS('Follow-ups'!$H$3:$H$1002,'Follow-ups'!$B$3:$B$1002,$E165))</f>
        <v/>
      </c>
      <c r="J165" s="14">
        <f>IF($F165="","",$G165-$H165-$I165)</f>
        <v/>
      </c>
      <c r="K165" s="15">
        <f>IF($F165="","",'Settings'!$B$6-$F165)</f>
        <v/>
      </c>
      <c r="L165" s="8">
        <f>IF($F165="","",IF($J165&lt;=0,"Settled",IF($O165="Written off","Written off",IF($K165&lt;=30,"0–30",IF($K165&lt;=60,"31–60",IF($K165&lt;=90,"61–90","90+"))))))</f>
        <v/>
      </c>
      <c r="M165" s="5" t="n"/>
      <c r="N165" s="4" t="n"/>
      <c r="O165" s="4" t="n"/>
      <c r="P165" s="8">
        <f>IF(OR($F165="",$M165=""),"",IF(AND($M165&lt;'Settings'!$B$6,$J165&gt;0,$O165&lt;&gt;"Written off"),"Overdue",""))</f>
        <v/>
      </c>
      <c r="Q165" s="15">
        <f>IF($E165="","",COUNTIFS('Follow-ups'!$B$3:$B$1002,$E165))</f>
        <v/>
      </c>
      <c r="R165" s="16">
        <f>IF(OR($F165="",$O165="Written off"),0,IF($J165&gt;0,$J165+ROW()/1000000,0))</f>
        <v/>
      </c>
      <c r="S165" s="15">
        <f>IF($P165="Overdue",COUNTIFS($P$3:$P165,"Overdue"),"")</f>
        <v/>
      </c>
    </row>
    <row r="166">
      <c r="A166" s="4" t="n"/>
      <c r="B166" s="4" t="n"/>
      <c r="C166" s="4" t="n"/>
      <c r="D166" s="4" t="n"/>
      <c r="E166" s="4" t="n"/>
      <c r="F166" s="5" t="n"/>
      <c r="G166" s="13" t="n"/>
      <c r="H166" s="13" t="n"/>
      <c r="I166" s="14">
        <f>IF($E166="","",SUMIFS('Follow-ups'!$H$3:$H$1002,'Follow-ups'!$B$3:$B$1002,$E166))</f>
        <v/>
      </c>
      <c r="J166" s="14">
        <f>IF($F166="","",$G166-$H166-$I166)</f>
        <v/>
      </c>
      <c r="K166" s="15">
        <f>IF($F166="","",'Settings'!$B$6-$F166)</f>
        <v/>
      </c>
      <c r="L166" s="8">
        <f>IF($F166="","",IF($J166&lt;=0,"Settled",IF($O166="Written off","Written off",IF($K166&lt;=30,"0–30",IF($K166&lt;=60,"31–60",IF($K166&lt;=90,"61–90","90+"))))))</f>
        <v/>
      </c>
      <c r="M166" s="5" t="n"/>
      <c r="N166" s="4" t="n"/>
      <c r="O166" s="4" t="n"/>
      <c r="P166" s="8">
        <f>IF(OR($F166="",$M166=""),"",IF(AND($M166&lt;'Settings'!$B$6,$J166&gt;0,$O166&lt;&gt;"Written off"),"Overdue",""))</f>
        <v/>
      </c>
      <c r="Q166" s="15">
        <f>IF($E166="","",COUNTIFS('Follow-ups'!$B$3:$B$1002,$E166))</f>
        <v/>
      </c>
      <c r="R166" s="16">
        <f>IF(OR($F166="",$O166="Written off"),0,IF($J166&gt;0,$J166+ROW()/1000000,0))</f>
        <v/>
      </c>
      <c r="S166" s="15">
        <f>IF($P166="Overdue",COUNTIFS($P$3:$P166,"Overdue"),"")</f>
        <v/>
      </c>
    </row>
    <row r="167">
      <c r="A167" s="4" t="n"/>
      <c r="B167" s="4" t="n"/>
      <c r="C167" s="4" t="n"/>
      <c r="D167" s="4" t="n"/>
      <c r="E167" s="4" t="n"/>
      <c r="F167" s="5" t="n"/>
      <c r="G167" s="13" t="n"/>
      <c r="H167" s="13" t="n"/>
      <c r="I167" s="14">
        <f>IF($E167="","",SUMIFS('Follow-ups'!$H$3:$H$1002,'Follow-ups'!$B$3:$B$1002,$E167))</f>
        <v/>
      </c>
      <c r="J167" s="14">
        <f>IF($F167="","",$G167-$H167-$I167)</f>
        <v/>
      </c>
      <c r="K167" s="15">
        <f>IF($F167="","",'Settings'!$B$6-$F167)</f>
        <v/>
      </c>
      <c r="L167" s="8">
        <f>IF($F167="","",IF($J167&lt;=0,"Settled",IF($O167="Written off","Written off",IF($K167&lt;=30,"0–30",IF($K167&lt;=60,"31–60",IF($K167&lt;=90,"61–90","90+"))))))</f>
        <v/>
      </c>
      <c r="M167" s="5" t="n"/>
      <c r="N167" s="4" t="n"/>
      <c r="O167" s="4" t="n"/>
      <c r="P167" s="8">
        <f>IF(OR($F167="",$M167=""),"",IF(AND($M167&lt;'Settings'!$B$6,$J167&gt;0,$O167&lt;&gt;"Written off"),"Overdue",""))</f>
        <v/>
      </c>
      <c r="Q167" s="15">
        <f>IF($E167="","",COUNTIFS('Follow-ups'!$B$3:$B$1002,$E167))</f>
        <v/>
      </c>
      <c r="R167" s="16">
        <f>IF(OR($F167="",$O167="Written off"),0,IF($J167&gt;0,$J167+ROW()/1000000,0))</f>
        <v/>
      </c>
      <c r="S167" s="15">
        <f>IF($P167="Overdue",COUNTIFS($P$3:$P167,"Overdue"),"")</f>
        <v/>
      </c>
    </row>
    <row r="168">
      <c r="A168" s="4" t="n"/>
      <c r="B168" s="4" t="n"/>
      <c r="C168" s="4" t="n"/>
      <c r="D168" s="4" t="n"/>
      <c r="E168" s="4" t="n"/>
      <c r="F168" s="5" t="n"/>
      <c r="G168" s="13" t="n"/>
      <c r="H168" s="13" t="n"/>
      <c r="I168" s="14">
        <f>IF($E168="","",SUMIFS('Follow-ups'!$H$3:$H$1002,'Follow-ups'!$B$3:$B$1002,$E168))</f>
        <v/>
      </c>
      <c r="J168" s="14">
        <f>IF($F168="","",$G168-$H168-$I168)</f>
        <v/>
      </c>
      <c r="K168" s="15">
        <f>IF($F168="","",'Settings'!$B$6-$F168)</f>
        <v/>
      </c>
      <c r="L168" s="8">
        <f>IF($F168="","",IF($J168&lt;=0,"Settled",IF($O168="Written off","Written off",IF($K168&lt;=30,"0–30",IF($K168&lt;=60,"31–60",IF($K168&lt;=90,"61–90","90+"))))))</f>
        <v/>
      </c>
      <c r="M168" s="5" t="n"/>
      <c r="N168" s="4" t="n"/>
      <c r="O168" s="4" t="n"/>
      <c r="P168" s="8">
        <f>IF(OR($F168="",$M168=""),"",IF(AND($M168&lt;'Settings'!$B$6,$J168&gt;0,$O168&lt;&gt;"Written off"),"Overdue",""))</f>
        <v/>
      </c>
      <c r="Q168" s="15">
        <f>IF($E168="","",COUNTIFS('Follow-ups'!$B$3:$B$1002,$E168))</f>
        <v/>
      </c>
      <c r="R168" s="16">
        <f>IF(OR($F168="",$O168="Written off"),0,IF($J168&gt;0,$J168+ROW()/1000000,0))</f>
        <v/>
      </c>
      <c r="S168" s="15">
        <f>IF($P168="Overdue",COUNTIFS($P$3:$P168,"Overdue"),"")</f>
        <v/>
      </c>
    </row>
    <row r="169">
      <c r="A169" s="4" t="n"/>
      <c r="B169" s="4" t="n"/>
      <c r="C169" s="4" t="n"/>
      <c r="D169" s="4" t="n"/>
      <c r="E169" s="4" t="n"/>
      <c r="F169" s="5" t="n"/>
      <c r="G169" s="13" t="n"/>
      <c r="H169" s="13" t="n"/>
      <c r="I169" s="14">
        <f>IF($E169="","",SUMIFS('Follow-ups'!$H$3:$H$1002,'Follow-ups'!$B$3:$B$1002,$E169))</f>
        <v/>
      </c>
      <c r="J169" s="14">
        <f>IF($F169="","",$G169-$H169-$I169)</f>
        <v/>
      </c>
      <c r="K169" s="15">
        <f>IF($F169="","",'Settings'!$B$6-$F169)</f>
        <v/>
      </c>
      <c r="L169" s="8">
        <f>IF($F169="","",IF($J169&lt;=0,"Settled",IF($O169="Written off","Written off",IF($K169&lt;=30,"0–30",IF($K169&lt;=60,"31–60",IF($K169&lt;=90,"61–90","90+"))))))</f>
        <v/>
      </c>
      <c r="M169" s="5" t="n"/>
      <c r="N169" s="4" t="n"/>
      <c r="O169" s="4" t="n"/>
      <c r="P169" s="8">
        <f>IF(OR($F169="",$M169=""),"",IF(AND($M169&lt;'Settings'!$B$6,$J169&gt;0,$O169&lt;&gt;"Written off"),"Overdue",""))</f>
        <v/>
      </c>
      <c r="Q169" s="15">
        <f>IF($E169="","",COUNTIFS('Follow-ups'!$B$3:$B$1002,$E169))</f>
        <v/>
      </c>
      <c r="R169" s="16">
        <f>IF(OR($F169="",$O169="Written off"),0,IF($J169&gt;0,$J169+ROW()/1000000,0))</f>
        <v/>
      </c>
      <c r="S169" s="15">
        <f>IF($P169="Overdue",COUNTIFS($P$3:$P169,"Overdue"),"")</f>
        <v/>
      </c>
    </row>
    <row r="170">
      <c r="A170" s="4" t="n"/>
      <c r="B170" s="4" t="n"/>
      <c r="C170" s="4" t="n"/>
      <c r="D170" s="4" t="n"/>
      <c r="E170" s="4" t="n"/>
      <c r="F170" s="5" t="n"/>
      <c r="G170" s="13" t="n"/>
      <c r="H170" s="13" t="n"/>
      <c r="I170" s="14">
        <f>IF($E170="","",SUMIFS('Follow-ups'!$H$3:$H$1002,'Follow-ups'!$B$3:$B$1002,$E170))</f>
        <v/>
      </c>
      <c r="J170" s="14">
        <f>IF($F170="","",$G170-$H170-$I170)</f>
        <v/>
      </c>
      <c r="K170" s="15">
        <f>IF($F170="","",'Settings'!$B$6-$F170)</f>
        <v/>
      </c>
      <c r="L170" s="8">
        <f>IF($F170="","",IF($J170&lt;=0,"Settled",IF($O170="Written off","Written off",IF($K170&lt;=30,"0–30",IF($K170&lt;=60,"31–60",IF($K170&lt;=90,"61–90","90+"))))))</f>
        <v/>
      </c>
      <c r="M170" s="5" t="n"/>
      <c r="N170" s="4" t="n"/>
      <c r="O170" s="4" t="n"/>
      <c r="P170" s="8">
        <f>IF(OR($F170="",$M170=""),"",IF(AND($M170&lt;'Settings'!$B$6,$J170&gt;0,$O170&lt;&gt;"Written off"),"Overdue",""))</f>
        <v/>
      </c>
      <c r="Q170" s="15">
        <f>IF($E170="","",COUNTIFS('Follow-ups'!$B$3:$B$1002,$E170))</f>
        <v/>
      </c>
      <c r="R170" s="16">
        <f>IF(OR($F170="",$O170="Written off"),0,IF($J170&gt;0,$J170+ROW()/1000000,0))</f>
        <v/>
      </c>
      <c r="S170" s="15">
        <f>IF($P170="Overdue",COUNTIFS($P$3:$P170,"Overdue"),"")</f>
        <v/>
      </c>
    </row>
    <row r="171">
      <c r="A171" s="4" t="n"/>
      <c r="B171" s="4" t="n"/>
      <c r="C171" s="4" t="n"/>
      <c r="D171" s="4" t="n"/>
      <c r="E171" s="4" t="n"/>
      <c r="F171" s="5" t="n"/>
      <c r="G171" s="13" t="n"/>
      <c r="H171" s="13" t="n"/>
      <c r="I171" s="14">
        <f>IF($E171="","",SUMIFS('Follow-ups'!$H$3:$H$1002,'Follow-ups'!$B$3:$B$1002,$E171))</f>
        <v/>
      </c>
      <c r="J171" s="14">
        <f>IF($F171="","",$G171-$H171-$I171)</f>
        <v/>
      </c>
      <c r="K171" s="15">
        <f>IF($F171="","",'Settings'!$B$6-$F171)</f>
        <v/>
      </c>
      <c r="L171" s="8">
        <f>IF($F171="","",IF($J171&lt;=0,"Settled",IF($O171="Written off","Written off",IF($K171&lt;=30,"0–30",IF($K171&lt;=60,"31–60",IF($K171&lt;=90,"61–90","90+"))))))</f>
        <v/>
      </c>
      <c r="M171" s="5" t="n"/>
      <c r="N171" s="4" t="n"/>
      <c r="O171" s="4" t="n"/>
      <c r="P171" s="8">
        <f>IF(OR($F171="",$M171=""),"",IF(AND($M171&lt;'Settings'!$B$6,$J171&gt;0,$O171&lt;&gt;"Written off"),"Overdue",""))</f>
        <v/>
      </c>
      <c r="Q171" s="15">
        <f>IF($E171="","",COUNTIFS('Follow-ups'!$B$3:$B$1002,$E171))</f>
        <v/>
      </c>
      <c r="R171" s="16">
        <f>IF(OR($F171="",$O171="Written off"),0,IF($J171&gt;0,$J171+ROW()/1000000,0))</f>
        <v/>
      </c>
      <c r="S171" s="15">
        <f>IF($P171="Overdue",COUNTIFS($P$3:$P171,"Overdue"),"")</f>
        <v/>
      </c>
    </row>
    <row r="172">
      <c r="A172" s="4" t="n"/>
      <c r="B172" s="4" t="n"/>
      <c r="C172" s="4" t="n"/>
      <c r="D172" s="4" t="n"/>
      <c r="E172" s="4" t="n"/>
      <c r="F172" s="5" t="n"/>
      <c r="G172" s="13" t="n"/>
      <c r="H172" s="13" t="n"/>
      <c r="I172" s="14">
        <f>IF($E172="","",SUMIFS('Follow-ups'!$H$3:$H$1002,'Follow-ups'!$B$3:$B$1002,$E172))</f>
        <v/>
      </c>
      <c r="J172" s="14">
        <f>IF($F172="","",$G172-$H172-$I172)</f>
        <v/>
      </c>
      <c r="K172" s="15">
        <f>IF($F172="","",'Settings'!$B$6-$F172)</f>
        <v/>
      </c>
      <c r="L172" s="8">
        <f>IF($F172="","",IF($J172&lt;=0,"Settled",IF($O172="Written off","Written off",IF($K172&lt;=30,"0–30",IF($K172&lt;=60,"31–60",IF($K172&lt;=90,"61–90","90+"))))))</f>
        <v/>
      </c>
      <c r="M172" s="5" t="n"/>
      <c r="N172" s="4" t="n"/>
      <c r="O172" s="4" t="n"/>
      <c r="P172" s="8">
        <f>IF(OR($F172="",$M172=""),"",IF(AND($M172&lt;'Settings'!$B$6,$J172&gt;0,$O172&lt;&gt;"Written off"),"Overdue",""))</f>
        <v/>
      </c>
      <c r="Q172" s="15">
        <f>IF($E172="","",COUNTIFS('Follow-ups'!$B$3:$B$1002,$E172))</f>
        <v/>
      </c>
      <c r="R172" s="16">
        <f>IF(OR($F172="",$O172="Written off"),0,IF($J172&gt;0,$J172+ROW()/1000000,0))</f>
        <v/>
      </c>
      <c r="S172" s="15">
        <f>IF($P172="Overdue",COUNTIFS($P$3:$P172,"Overdue"),"")</f>
        <v/>
      </c>
    </row>
    <row r="173">
      <c r="A173" s="4" t="n"/>
      <c r="B173" s="4" t="n"/>
      <c r="C173" s="4" t="n"/>
      <c r="D173" s="4" t="n"/>
      <c r="E173" s="4" t="n"/>
      <c r="F173" s="5" t="n"/>
      <c r="G173" s="13" t="n"/>
      <c r="H173" s="13" t="n"/>
      <c r="I173" s="14">
        <f>IF($E173="","",SUMIFS('Follow-ups'!$H$3:$H$1002,'Follow-ups'!$B$3:$B$1002,$E173))</f>
        <v/>
      </c>
      <c r="J173" s="14">
        <f>IF($F173="","",$G173-$H173-$I173)</f>
        <v/>
      </c>
      <c r="K173" s="15">
        <f>IF($F173="","",'Settings'!$B$6-$F173)</f>
        <v/>
      </c>
      <c r="L173" s="8">
        <f>IF($F173="","",IF($J173&lt;=0,"Settled",IF($O173="Written off","Written off",IF($K173&lt;=30,"0–30",IF($K173&lt;=60,"31–60",IF($K173&lt;=90,"61–90","90+"))))))</f>
        <v/>
      </c>
      <c r="M173" s="5" t="n"/>
      <c r="N173" s="4" t="n"/>
      <c r="O173" s="4" t="n"/>
      <c r="P173" s="8">
        <f>IF(OR($F173="",$M173=""),"",IF(AND($M173&lt;'Settings'!$B$6,$J173&gt;0,$O173&lt;&gt;"Written off"),"Overdue",""))</f>
        <v/>
      </c>
      <c r="Q173" s="15">
        <f>IF($E173="","",COUNTIFS('Follow-ups'!$B$3:$B$1002,$E173))</f>
        <v/>
      </c>
      <c r="R173" s="16">
        <f>IF(OR($F173="",$O173="Written off"),0,IF($J173&gt;0,$J173+ROW()/1000000,0))</f>
        <v/>
      </c>
      <c r="S173" s="15">
        <f>IF($P173="Overdue",COUNTIFS($P$3:$P173,"Overdue"),"")</f>
        <v/>
      </c>
    </row>
    <row r="174">
      <c r="A174" s="4" t="n"/>
      <c r="B174" s="4" t="n"/>
      <c r="C174" s="4" t="n"/>
      <c r="D174" s="4" t="n"/>
      <c r="E174" s="4" t="n"/>
      <c r="F174" s="5" t="n"/>
      <c r="G174" s="13" t="n"/>
      <c r="H174" s="13" t="n"/>
      <c r="I174" s="14">
        <f>IF($E174="","",SUMIFS('Follow-ups'!$H$3:$H$1002,'Follow-ups'!$B$3:$B$1002,$E174))</f>
        <v/>
      </c>
      <c r="J174" s="14">
        <f>IF($F174="","",$G174-$H174-$I174)</f>
        <v/>
      </c>
      <c r="K174" s="15">
        <f>IF($F174="","",'Settings'!$B$6-$F174)</f>
        <v/>
      </c>
      <c r="L174" s="8">
        <f>IF($F174="","",IF($J174&lt;=0,"Settled",IF($O174="Written off","Written off",IF($K174&lt;=30,"0–30",IF($K174&lt;=60,"31–60",IF($K174&lt;=90,"61–90","90+"))))))</f>
        <v/>
      </c>
      <c r="M174" s="5" t="n"/>
      <c r="N174" s="4" t="n"/>
      <c r="O174" s="4" t="n"/>
      <c r="P174" s="8">
        <f>IF(OR($F174="",$M174=""),"",IF(AND($M174&lt;'Settings'!$B$6,$J174&gt;0,$O174&lt;&gt;"Written off"),"Overdue",""))</f>
        <v/>
      </c>
      <c r="Q174" s="15">
        <f>IF($E174="","",COUNTIFS('Follow-ups'!$B$3:$B$1002,$E174))</f>
        <v/>
      </c>
      <c r="R174" s="16">
        <f>IF(OR($F174="",$O174="Written off"),0,IF($J174&gt;0,$J174+ROW()/1000000,0))</f>
        <v/>
      </c>
      <c r="S174" s="15">
        <f>IF($P174="Overdue",COUNTIFS($P$3:$P174,"Overdue"),"")</f>
        <v/>
      </c>
    </row>
    <row r="175">
      <c r="A175" s="4" t="n"/>
      <c r="B175" s="4" t="n"/>
      <c r="C175" s="4" t="n"/>
      <c r="D175" s="4" t="n"/>
      <c r="E175" s="4" t="n"/>
      <c r="F175" s="5" t="n"/>
      <c r="G175" s="13" t="n"/>
      <c r="H175" s="13" t="n"/>
      <c r="I175" s="14">
        <f>IF($E175="","",SUMIFS('Follow-ups'!$H$3:$H$1002,'Follow-ups'!$B$3:$B$1002,$E175))</f>
        <v/>
      </c>
      <c r="J175" s="14">
        <f>IF($F175="","",$G175-$H175-$I175)</f>
        <v/>
      </c>
      <c r="K175" s="15">
        <f>IF($F175="","",'Settings'!$B$6-$F175)</f>
        <v/>
      </c>
      <c r="L175" s="8">
        <f>IF($F175="","",IF($J175&lt;=0,"Settled",IF($O175="Written off","Written off",IF($K175&lt;=30,"0–30",IF($K175&lt;=60,"31–60",IF($K175&lt;=90,"61–90","90+"))))))</f>
        <v/>
      </c>
      <c r="M175" s="5" t="n"/>
      <c r="N175" s="4" t="n"/>
      <c r="O175" s="4" t="n"/>
      <c r="P175" s="8">
        <f>IF(OR($F175="",$M175=""),"",IF(AND($M175&lt;'Settings'!$B$6,$J175&gt;0,$O175&lt;&gt;"Written off"),"Overdue",""))</f>
        <v/>
      </c>
      <c r="Q175" s="15">
        <f>IF($E175="","",COUNTIFS('Follow-ups'!$B$3:$B$1002,$E175))</f>
        <v/>
      </c>
      <c r="R175" s="16">
        <f>IF(OR($F175="",$O175="Written off"),0,IF($J175&gt;0,$J175+ROW()/1000000,0))</f>
        <v/>
      </c>
      <c r="S175" s="15">
        <f>IF($P175="Overdue",COUNTIFS($P$3:$P175,"Overdue"),"")</f>
        <v/>
      </c>
    </row>
    <row r="176">
      <c r="A176" s="4" t="n"/>
      <c r="B176" s="4" t="n"/>
      <c r="C176" s="4" t="n"/>
      <c r="D176" s="4" t="n"/>
      <c r="E176" s="4" t="n"/>
      <c r="F176" s="5" t="n"/>
      <c r="G176" s="13" t="n"/>
      <c r="H176" s="13" t="n"/>
      <c r="I176" s="14">
        <f>IF($E176="","",SUMIFS('Follow-ups'!$H$3:$H$1002,'Follow-ups'!$B$3:$B$1002,$E176))</f>
        <v/>
      </c>
      <c r="J176" s="14">
        <f>IF($F176="","",$G176-$H176-$I176)</f>
        <v/>
      </c>
      <c r="K176" s="15">
        <f>IF($F176="","",'Settings'!$B$6-$F176)</f>
        <v/>
      </c>
      <c r="L176" s="8">
        <f>IF($F176="","",IF($J176&lt;=0,"Settled",IF($O176="Written off","Written off",IF($K176&lt;=30,"0–30",IF($K176&lt;=60,"31–60",IF($K176&lt;=90,"61–90","90+"))))))</f>
        <v/>
      </c>
      <c r="M176" s="5" t="n"/>
      <c r="N176" s="4" t="n"/>
      <c r="O176" s="4" t="n"/>
      <c r="P176" s="8">
        <f>IF(OR($F176="",$M176=""),"",IF(AND($M176&lt;'Settings'!$B$6,$J176&gt;0,$O176&lt;&gt;"Written off"),"Overdue",""))</f>
        <v/>
      </c>
      <c r="Q176" s="15">
        <f>IF($E176="","",COUNTIFS('Follow-ups'!$B$3:$B$1002,$E176))</f>
        <v/>
      </c>
      <c r="R176" s="16">
        <f>IF(OR($F176="",$O176="Written off"),0,IF($J176&gt;0,$J176+ROW()/1000000,0))</f>
        <v/>
      </c>
      <c r="S176" s="15">
        <f>IF($P176="Overdue",COUNTIFS($P$3:$P176,"Overdue"),"")</f>
        <v/>
      </c>
    </row>
    <row r="177">
      <c r="A177" s="4" t="n"/>
      <c r="B177" s="4" t="n"/>
      <c r="C177" s="4" t="n"/>
      <c r="D177" s="4" t="n"/>
      <c r="E177" s="4" t="n"/>
      <c r="F177" s="5" t="n"/>
      <c r="G177" s="13" t="n"/>
      <c r="H177" s="13" t="n"/>
      <c r="I177" s="14">
        <f>IF($E177="","",SUMIFS('Follow-ups'!$H$3:$H$1002,'Follow-ups'!$B$3:$B$1002,$E177))</f>
        <v/>
      </c>
      <c r="J177" s="14">
        <f>IF($F177="","",$G177-$H177-$I177)</f>
        <v/>
      </c>
      <c r="K177" s="15">
        <f>IF($F177="","",'Settings'!$B$6-$F177)</f>
        <v/>
      </c>
      <c r="L177" s="8">
        <f>IF($F177="","",IF($J177&lt;=0,"Settled",IF($O177="Written off","Written off",IF($K177&lt;=30,"0–30",IF($K177&lt;=60,"31–60",IF($K177&lt;=90,"61–90","90+"))))))</f>
        <v/>
      </c>
      <c r="M177" s="5" t="n"/>
      <c r="N177" s="4" t="n"/>
      <c r="O177" s="4" t="n"/>
      <c r="P177" s="8">
        <f>IF(OR($F177="",$M177=""),"",IF(AND($M177&lt;'Settings'!$B$6,$J177&gt;0,$O177&lt;&gt;"Written off"),"Overdue",""))</f>
        <v/>
      </c>
      <c r="Q177" s="15">
        <f>IF($E177="","",COUNTIFS('Follow-ups'!$B$3:$B$1002,$E177))</f>
        <v/>
      </c>
      <c r="R177" s="16">
        <f>IF(OR($F177="",$O177="Written off"),0,IF($J177&gt;0,$J177+ROW()/1000000,0))</f>
        <v/>
      </c>
      <c r="S177" s="15">
        <f>IF($P177="Overdue",COUNTIFS($P$3:$P177,"Overdue"),"")</f>
        <v/>
      </c>
    </row>
    <row r="178">
      <c r="A178" s="4" t="n"/>
      <c r="B178" s="4" t="n"/>
      <c r="C178" s="4" t="n"/>
      <c r="D178" s="4" t="n"/>
      <c r="E178" s="4" t="n"/>
      <c r="F178" s="5" t="n"/>
      <c r="G178" s="13" t="n"/>
      <c r="H178" s="13" t="n"/>
      <c r="I178" s="14">
        <f>IF($E178="","",SUMIFS('Follow-ups'!$H$3:$H$1002,'Follow-ups'!$B$3:$B$1002,$E178))</f>
        <v/>
      </c>
      <c r="J178" s="14">
        <f>IF($F178="","",$G178-$H178-$I178)</f>
        <v/>
      </c>
      <c r="K178" s="15">
        <f>IF($F178="","",'Settings'!$B$6-$F178)</f>
        <v/>
      </c>
      <c r="L178" s="8">
        <f>IF($F178="","",IF($J178&lt;=0,"Settled",IF($O178="Written off","Written off",IF($K178&lt;=30,"0–30",IF($K178&lt;=60,"31–60",IF($K178&lt;=90,"61–90","90+"))))))</f>
        <v/>
      </c>
      <c r="M178" s="5" t="n"/>
      <c r="N178" s="4" t="n"/>
      <c r="O178" s="4" t="n"/>
      <c r="P178" s="8">
        <f>IF(OR($F178="",$M178=""),"",IF(AND($M178&lt;'Settings'!$B$6,$J178&gt;0,$O178&lt;&gt;"Written off"),"Overdue",""))</f>
        <v/>
      </c>
      <c r="Q178" s="15">
        <f>IF($E178="","",COUNTIFS('Follow-ups'!$B$3:$B$1002,$E178))</f>
        <v/>
      </c>
      <c r="R178" s="16">
        <f>IF(OR($F178="",$O178="Written off"),0,IF($J178&gt;0,$J178+ROW()/1000000,0))</f>
        <v/>
      </c>
      <c r="S178" s="15">
        <f>IF($P178="Overdue",COUNTIFS($P$3:$P178,"Overdue"),"")</f>
        <v/>
      </c>
    </row>
    <row r="179">
      <c r="A179" s="4" t="n"/>
      <c r="B179" s="4" t="n"/>
      <c r="C179" s="4" t="n"/>
      <c r="D179" s="4" t="n"/>
      <c r="E179" s="4" t="n"/>
      <c r="F179" s="5" t="n"/>
      <c r="G179" s="13" t="n"/>
      <c r="H179" s="13" t="n"/>
      <c r="I179" s="14">
        <f>IF($E179="","",SUMIFS('Follow-ups'!$H$3:$H$1002,'Follow-ups'!$B$3:$B$1002,$E179))</f>
        <v/>
      </c>
      <c r="J179" s="14">
        <f>IF($F179="","",$G179-$H179-$I179)</f>
        <v/>
      </c>
      <c r="K179" s="15">
        <f>IF($F179="","",'Settings'!$B$6-$F179)</f>
        <v/>
      </c>
      <c r="L179" s="8">
        <f>IF($F179="","",IF($J179&lt;=0,"Settled",IF($O179="Written off","Written off",IF($K179&lt;=30,"0–30",IF($K179&lt;=60,"31–60",IF($K179&lt;=90,"61–90","90+"))))))</f>
        <v/>
      </c>
      <c r="M179" s="5" t="n"/>
      <c r="N179" s="4" t="n"/>
      <c r="O179" s="4" t="n"/>
      <c r="P179" s="8">
        <f>IF(OR($F179="",$M179=""),"",IF(AND($M179&lt;'Settings'!$B$6,$J179&gt;0,$O179&lt;&gt;"Written off"),"Overdue",""))</f>
        <v/>
      </c>
      <c r="Q179" s="15">
        <f>IF($E179="","",COUNTIFS('Follow-ups'!$B$3:$B$1002,$E179))</f>
        <v/>
      </c>
      <c r="R179" s="16">
        <f>IF(OR($F179="",$O179="Written off"),0,IF($J179&gt;0,$J179+ROW()/1000000,0))</f>
        <v/>
      </c>
      <c r="S179" s="15">
        <f>IF($P179="Overdue",COUNTIFS($P$3:$P179,"Overdue"),"")</f>
        <v/>
      </c>
    </row>
    <row r="180">
      <c r="A180" s="4" t="n"/>
      <c r="B180" s="4" t="n"/>
      <c r="C180" s="4" t="n"/>
      <c r="D180" s="4" t="n"/>
      <c r="E180" s="4" t="n"/>
      <c r="F180" s="5" t="n"/>
      <c r="G180" s="13" t="n"/>
      <c r="H180" s="13" t="n"/>
      <c r="I180" s="14">
        <f>IF($E180="","",SUMIFS('Follow-ups'!$H$3:$H$1002,'Follow-ups'!$B$3:$B$1002,$E180))</f>
        <v/>
      </c>
      <c r="J180" s="14">
        <f>IF($F180="","",$G180-$H180-$I180)</f>
        <v/>
      </c>
      <c r="K180" s="15">
        <f>IF($F180="","",'Settings'!$B$6-$F180)</f>
        <v/>
      </c>
      <c r="L180" s="8">
        <f>IF($F180="","",IF($J180&lt;=0,"Settled",IF($O180="Written off","Written off",IF($K180&lt;=30,"0–30",IF($K180&lt;=60,"31–60",IF($K180&lt;=90,"61–90","90+"))))))</f>
        <v/>
      </c>
      <c r="M180" s="5" t="n"/>
      <c r="N180" s="4" t="n"/>
      <c r="O180" s="4" t="n"/>
      <c r="P180" s="8">
        <f>IF(OR($F180="",$M180=""),"",IF(AND($M180&lt;'Settings'!$B$6,$J180&gt;0,$O180&lt;&gt;"Written off"),"Overdue",""))</f>
        <v/>
      </c>
      <c r="Q180" s="15">
        <f>IF($E180="","",COUNTIFS('Follow-ups'!$B$3:$B$1002,$E180))</f>
        <v/>
      </c>
      <c r="R180" s="16">
        <f>IF(OR($F180="",$O180="Written off"),0,IF($J180&gt;0,$J180+ROW()/1000000,0))</f>
        <v/>
      </c>
      <c r="S180" s="15">
        <f>IF($P180="Overdue",COUNTIFS($P$3:$P180,"Overdue"),"")</f>
        <v/>
      </c>
    </row>
    <row r="181">
      <c r="A181" s="4" t="n"/>
      <c r="B181" s="4" t="n"/>
      <c r="C181" s="4" t="n"/>
      <c r="D181" s="4" t="n"/>
      <c r="E181" s="4" t="n"/>
      <c r="F181" s="5" t="n"/>
      <c r="G181" s="13" t="n"/>
      <c r="H181" s="13" t="n"/>
      <c r="I181" s="14">
        <f>IF($E181="","",SUMIFS('Follow-ups'!$H$3:$H$1002,'Follow-ups'!$B$3:$B$1002,$E181))</f>
        <v/>
      </c>
      <c r="J181" s="14">
        <f>IF($F181="","",$G181-$H181-$I181)</f>
        <v/>
      </c>
      <c r="K181" s="15">
        <f>IF($F181="","",'Settings'!$B$6-$F181)</f>
        <v/>
      </c>
      <c r="L181" s="8">
        <f>IF($F181="","",IF($J181&lt;=0,"Settled",IF($O181="Written off","Written off",IF($K181&lt;=30,"0–30",IF($K181&lt;=60,"31–60",IF($K181&lt;=90,"61–90","90+"))))))</f>
        <v/>
      </c>
      <c r="M181" s="5" t="n"/>
      <c r="N181" s="4" t="n"/>
      <c r="O181" s="4" t="n"/>
      <c r="P181" s="8">
        <f>IF(OR($F181="",$M181=""),"",IF(AND($M181&lt;'Settings'!$B$6,$J181&gt;0,$O181&lt;&gt;"Written off"),"Overdue",""))</f>
        <v/>
      </c>
      <c r="Q181" s="15">
        <f>IF($E181="","",COUNTIFS('Follow-ups'!$B$3:$B$1002,$E181))</f>
        <v/>
      </c>
      <c r="R181" s="16">
        <f>IF(OR($F181="",$O181="Written off"),0,IF($J181&gt;0,$J181+ROW()/1000000,0))</f>
        <v/>
      </c>
      <c r="S181" s="15">
        <f>IF($P181="Overdue",COUNTIFS($P$3:$P181,"Overdue"),"")</f>
        <v/>
      </c>
    </row>
    <row r="182">
      <c r="A182" s="4" t="n"/>
      <c r="B182" s="4" t="n"/>
      <c r="C182" s="4" t="n"/>
      <c r="D182" s="4" t="n"/>
      <c r="E182" s="4" t="n"/>
      <c r="F182" s="5" t="n"/>
      <c r="G182" s="13" t="n"/>
      <c r="H182" s="13" t="n"/>
      <c r="I182" s="14">
        <f>IF($E182="","",SUMIFS('Follow-ups'!$H$3:$H$1002,'Follow-ups'!$B$3:$B$1002,$E182))</f>
        <v/>
      </c>
      <c r="J182" s="14">
        <f>IF($F182="","",$G182-$H182-$I182)</f>
        <v/>
      </c>
      <c r="K182" s="15">
        <f>IF($F182="","",'Settings'!$B$6-$F182)</f>
        <v/>
      </c>
      <c r="L182" s="8">
        <f>IF($F182="","",IF($J182&lt;=0,"Settled",IF($O182="Written off","Written off",IF($K182&lt;=30,"0–30",IF($K182&lt;=60,"31–60",IF($K182&lt;=90,"61–90","90+"))))))</f>
        <v/>
      </c>
      <c r="M182" s="5" t="n"/>
      <c r="N182" s="4" t="n"/>
      <c r="O182" s="4" t="n"/>
      <c r="P182" s="8">
        <f>IF(OR($F182="",$M182=""),"",IF(AND($M182&lt;'Settings'!$B$6,$J182&gt;0,$O182&lt;&gt;"Written off"),"Overdue",""))</f>
        <v/>
      </c>
      <c r="Q182" s="15">
        <f>IF($E182="","",COUNTIFS('Follow-ups'!$B$3:$B$1002,$E182))</f>
        <v/>
      </c>
      <c r="R182" s="16">
        <f>IF(OR($F182="",$O182="Written off"),0,IF($J182&gt;0,$J182+ROW()/1000000,0))</f>
        <v/>
      </c>
      <c r="S182" s="15">
        <f>IF($P182="Overdue",COUNTIFS($P$3:$P182,"Overdue"),"")</f>
        <v/>
      </c>
    </row>
    <row r="183">
      <c r="A183" s="4" t="n"/>
      <c r="B183" s="4" t="n"/>
      <c r="C183" s="4" t="n"/>
      <c r="D183" s="4" t="n"/>
      <c r="E183" s="4" t="n"/>
      <c r="F183" s="5" t="n"/>
      <c r="G183" s="13" t="n"/>
      <c r="H183" s="13" t="n"/>
      <c r="I183" s="14">
        <f>IF($E183="","",SUMIFS('Follow-ups'!$H$3:$H$1002,'Follow-ups'!$B$3:$B$1002,$E183))</f>
        <v/>
      </c>
      <c r="J183" s="14">
        <f>IF($F183="","",$G183-$H183-$I183)</f>
        <v/>
      </c>
      <c r="K183" s="15">
        <f>IF($F183="","",'Settings'!$B$6-$F183)</f>
        <v/>
      </c>
      <c r="L183" s="8">
        <f>IF($F183="","",IF($J183&lt;=0,"Settled",IF($O183="Written off","Written off",IF($K183&lt;=30,"0–30",IF($K183&lt;=60,"31–60",IF($K183&lt;=90,"61–90","90+"))))))</f>
        <v/>
      </c>
      <c r="M183" s="5" t="n"/>
      <c r="N183" s="4" t="n"/>
      <c r="O183" s="4" t="n"/>
      <c r="P183" s="8">
        <f>IF(OR($F183="",$M183=""),"",IF(AND($M183&lt;'Settings'!$B$6,$J183&gt;0,$O183&lt;&gt;"Written off"),"Overdue",""))</f>
        <v/>
      </c>
      <c r="Q183" s="15">
        <f>IF($E183="","",COUNTIFS('Follow-ups'!$B$3:$B$1002,$E183))</f>
        <v/>
      </c>
      <c r="R183" s="16">
        <f>IF(OR($F183="",$O183="Written off"),0,IF($J183&gt;0,$J183+ROW()/1000000,0))</f>
        <v/>
      </c>
      <c r="S183" s="15">
        <f>IF($P183="Overdue",COUNTIFS($P$3:$P183,"Overdue"),"")</f>
        <v/>
      </c>
    </row>
    <row r="184">
      <c r="A184" s="4" t="n"/>
      <c r="B184" s="4" t="n"/>
      <c r="C184" s="4" t="n"/>
      <c r="D184" s="4" t="n"/>
      <c r="E184" s="4" t="n"/>
      <c r="F184" s="5" t="n"/>
      <c r="G184" s="13" t="n"/>
      <c r="H184" s="13" t="n"/>
      <c r="I184" s="14">
        <f>IF($E184="","",SUMIFS('Follow-ups'!$H$3:$H$1002,'Follow-ups'!$B$3:$B$1002,$E184))</f>
        <v/>
      </c>
      <c r="J184" s="14">
        <f>IF($F184="","",$G184-$H184-$I184)</f>
        <v/>
      </c>
      <c r="K184" s="15">
        <f>IF($F184="","",'Settings'!$B$6-$F184)</f>
        <v/>
      </c>
      <c r="L184" s="8">
        <f>IF($F184="","",IF($J184&lt;=0,"Settled",IF($O184="Written off","Written off",IF($K184&lt;=30,"0–30",IF($K184&lt;=60,"31–60",IF($K184&lt;=90,"61–90","90+"))))))</f>
        <v/>
      </c>
      <c r="M184" s="5" t="n"/>
      <c r="N184" s="4" t="n"/>
      <c r="O184" s="4" t="n"/>
      <c r="P184" s="8">
        <f>IF(OR($F184="",$M184=""),"",IF(AND($M184&lt;'Settings'!$B$6,$J184&gt;0,$O184&lt;&gt;"Written off"),"Overdue",""))</f>
        <v/>
      </c>
      <c r="Q184" s="15">
        <f>IF($E184="","",COUNTIFS('Follow-ups'!$B$3:$B$1002,$E184))</f>
        <v/>
      </c>
      <c r="R184" s="16">
        <f>IF(OR($F184="",$O184="Written off"),0,IF($J184&gt;0,$J184+ROW()/1000000,0))</f>
        <v/>
      </c>
      <c r="S184" s="15">
        <f>IF($P184="Overdue",COUNTIFS($P$3:$P184,"Overdue"),"")</f>
        <v/>
      </c>
    </row>
    <row r="185">
      <c r="A185" s="4" t="n"/>
      <c r="B185" s="4" t="n"/>
      <c r="C185" s="4" t="n"/>
      <c r="D185" s="4" t="n"/>
      <c r="E185" s="4" t="n"/>
      <c r="F185" s="5" t="n"/>
      <c r="G185" s="13" t="n"/>
      <c r="H185" s="13" t="n"/>
      <c r="I185" s="14">
        <f>IF($E185="","",SUMIFS('Follow-ups'!$H$3:$H$1002,'Follow-ups'!$B$3:$B$1002,$E185))</f>
        <v/>
      </c>
      <c r="J185" s="14">
        <f>IF($F185="","",$G185-$H185-$I185)</f>
        <v/>
      </c>
      <c r="K185" s="15">
        <f>IF($F185="","",'Settings'!$B$6-$F185)</f>
        <v/>
      </c>
      <c r="L185" s="8">
        <f>IF($F185="","",IF($J185&lt;=0,"Settled",IF($O185="Written off","Written off",IF($K185&lt;=30,"0–30",IF($K185&lt;=60,"31–60",IF($K185&lt;=90,"61–90","90+"))))))</f>
        <v/>
      </c>
      <c r="M185" s="5" t="n"/>
      <c r="N185" s="4" t="n"/>
      <c r="O185" s="4" t="n"/>
      <c r="P185" s="8">
        <f>IF(OR($F185="",$M185=""),"",IF(AND($M185&lt;'Settings'!$B$6,$J185&gt;0,$O185&lt;&gt;"Written off"),"Overdue",""))</f>
        <v/>
      </c>
      <c r="Q185" s="15">
        <f>IF($E185="","",COUNTIFS('Follow-ups'!$B$3:$B$1002,$E185))</f>
        <v/>
      </c>
      <c r="R185" s="16">
        <f>IF(OR($F185="",$O185="Written off"),0,IF($J185&gt;0,$J185+ROW()/1000000,0))</f>
        <v/>
      </c>
      <c r="S185" s="15">
        <f>IF($P185="Overdue",COUNTIFS($P$3:$P185,"Overdue"),"")</f>
        <v/>
      </c>
    </row>
    <row r="186">
      <c r="A186" s="4" t="n"/>
      <c r="B186" s="4" t="n"/>
      <c r="C186" s="4" t="n"/>
      <c r="D186" s="4" t="n"/>
      <c r="E186" s="4" t="n"/>
      <c r="F186" s="5" t="n"/>
      <c r="G186" s="13" t="n"/>
      <c r="H186" s="13" t="n"/>
      <c r="I186" s="14">
        <f>IF($E186="","",SUMIFS('Follow-ups'!$H$3:$H$1002,'Follow-ups'!$B$3:$B$1002,$E186))</f>
        <v/>
      </c>
      <c r="J186" s="14">
        <f>IF($F186="","",$G186-$H186-$I186)</f>
        <v/>
      </c>
      <c r="K186" s="15">
        <f>IF($F186="","",'Settings'!$B$6-$F186)</f>
        <v/>
      </c>
      <c r="L186" s="8">
        <f>IF($F186="","",IF($J186&lt;=0,"Settled",IF($O186="Written off","Written off",IF($K186&lt;=30,"0–30",IF($K186&lt;=60,"31–60",IF($K186&lt;=90,"61–90","90+"))))))</f>
        <v/>
      </c>
      <c r="M186" s="5" t="n"/>
      <c r="N186" s="4" t="n"/>
      <c r="O186" s="4" t="n"/>
      <c r="P186" s="8">
        <f>IF(OR($F186="",$M186=""),"",IF(AND($M186&lt;'Settings'!$B$6,$J186&gt;0,$O186&lt;&gt;"Written off"),"Overdue",""))</f>
        <v/>
      </c>
      <c r="Q186" s="15">
        <f>IF($E186="","",COUNTIFS('Follow-ups'!$B$3:$B$1002,$E186))</f>
        <v/>
      </c>
      <c r="R186" s="16">
        <f>IF(OR($F186="",$O186="Written off"),0,IF($J186&gt;0,$J186+ROW()/1000000,0))</f>
        <v/>
      </c>
      <c r="S186" s="15">
        <f>IF($P186="Overdue",COUNTIFS($P$3:$P186,"Overdue"),"")</f>
        <v/>
      </c>
    </row>
    <row r="187">
      <c r="A187" s="4" t="n"/>
      <c r="B187" s="4" t="n"/>
      <c r="C187" s="4" t="n"/>
      <c r="D187" s="4" t="n"/>
      <c r="E187" s="4" t="n"/>
      <c r="F187" s="5" t="n"/>
      <c r="G187" s="13" t="n"/>
      <c r="H187" s="13" t="n"/>
      <c r="I187" s="14">
        <f>IF($E187="","",SUMIFS('Follow-ups'!$H$3:$H$1002,'Follow-ups'!$B$3:$B$1002,$E187))</f>
        <v/>
      </c>
      <c r="J187" s="14">
        <f>IF($F187="","",$G187-$H187-$I187)</f>
        <v/>
      </c>
      <c r="K187" s="15">
        <f>IF($F187="","",'Settings'!$B$6-$F187)</f>
        <v/>
      </c>
      <c r="L187" s="8">
        <f>IF($F187="","",IF($J187&lt;=0,"Settled",IF($O187="Written off","Written off",IF($K187&lt;=30,"0–30",IF($K187&lt;=60,"31–60",IF($K187&lt;=90,"61–90","90+"))))))</f>
        <v/>
      </c>
      <c r="M187" s="5" t="n"/>
      <c r="N187" s="4" t="n"/>
      <c r="O187" s="4" t="n"/>
      <c r="P187" s="8">
        <f>IF(OR($F187="",$M187=""),"",IF(AND($M187&lt;'Settings'!$B$6,$J187&gt;0,$O187&lt;&gt;"Written off"),"Overdue",""))</f>
        <v/>
      </c>
      <c r="Q187" s="15">
        <f>IF($E187="","",COUNTIFS('Follow-ups'!$B$3:$B$1002,$E187))</f>
        <v/>
      </c>
      <c r="R187" s="16">
        <f>IF(OR($F187="",$O187="Written off"),0,IF($J187&gt;0,$J187+ROW()/1000000,0))</f>
        <v/>
      </c>
      <c r="S187" s="15">
        <f>IF($P187="Overdue",COUNTIFS($P$3:$P187,"Overdue"),"")</f>
        <v/>
      </c>
    </row>
    <row r="188">
      <c r="A188" s="4" t="n"/>
      <c r="B188" s="4" t="n"/>
      <c r="C188" s="4" t="n"/>
      <c r="D188" s="4" t="n"/>
      <c r="E188" s="4" t="n"/>
      <c r="F188" s="5" t="n"/>
      <c r="G188" s="13" t="n"/>
      <c r="H188" s="13" t="n"/>
      <c r="I188" s="14">
        <f>IF($E188="","",SUMIFS('Follow-ups'!$H$3:$H$1002,'Follow-ups'!$B$3:$B$1002,$E188))</f>
        <v/>
      </c>
      <c r="J188" s="14">
        <f>IF($F188="","",$G188-$H188-$I188)</f>
        <v/>
      </c>
      <c r="K188" s="15">
        <f>IF($F188="","",'Settings'!$B$6-$F188)</f>
        <v/>
      </c>
      <c r="L188" s="8">
        <f>IF($F188="","",IF($J188&lt;=0,"Settled",IF($O188="Written off","Written off",IF($K188&lt;=30,"0–30",IF($K188&lt;=60,"31–60",IF($K188&lt;=90,"61–90","90+"))))))</f>
        <v/>
      </c>
      <c r="M188" s="5" t="n"/>
      <c r="N188" s="4" t="n"/>
      <c r="O188" s="4" t="n"/>
      <c r="P188" s="8">
        <f>IF(OR($F188="",$M188=""),"",IF(AND($M188&lt;'Settings'!$B$6,$J188&gt;0,$O188&lt;&gt;"Written off"),"Overdue",""))</f>
        <v/>
      </c>
      <c r="Q188" s="15">
        <f>IF($E188="","",COUNTIFS('Follow-ups'!$B$3:$B$1002,$E188))</f>
        <v/>
      </c>
      <c r="R188" s="16">
        <f>IF(OR($F188="",$O188="Written off"),0,IF($J188&gt;0,$J188+ROW()/1000000,0))</f>
        <v/>
      </c>
      <c r="S188" s="15">
        <f>IF($P188="Overdue",COUNTIFS($P$3:$P188,"Overdue"),"")</f>
        <v/>
      </c>
    </row>
    <row r="189">
      <c r="A189" s="4" t="n"/>
      <c r="B189" s="4" t="n"/>
      <c r="C189" s="4" t="n"/>
      <c r="D189" s="4" t="n"/>
      <c r="E189" s="4" t="n"/>
      <c r="F189" s="5" t="n"/>
      <c r="G189" s="13" t="n"/>
      <c r="H189" s="13" t="n"/>
      <c r="I189" s="14">
        <f>IF($E189="","",SUMIFS('Follow-ups'!$H$3:$H$1002,'Follow-ups'!$B$3:$B$1002,$E189))</f>
        <v/>
      </c>
      <c r="J189" s="14">
        <f>IF($F189="","",$G189-$H189-$I189)</f>
        <v/>
      </c>
      <c r="K189" s="15">
        <f>IF($F189="","",'Settings'!$B$6-$F189)</f>
        <v/>
      </c>
      <c r="L189" s="8">
        <f>IF($F189="","",IF($J189&lt;=0,"Settled",IF($O189="Written off","Written off",IF($K189&lt;=30,"0–30",IF($K189&lt;=60,"31–60",IF($K189&lt;=90,"61–90","90+"))))))</f>
        <v/>
      </c>
      <c r="M189" s="5" t="n"/>
      <c r="N189" s="4" t="n"/>
      <c r="O189" s="4" t="n"/>
      <c r="P189" s="8">
        <f>IF(OR($F189="",$M189=""),"",IF(AND($M189&lt;'Settings'!$B$6,$J189&gt;0,$O189&lt;&gt;"Written off"),"Overdue",""))</f>
        <v/>
      </c>
      <c r="Q189" s="15">
        <f>IF($E189="","",COUNTIFS('Follow-ups'!$B$3:$B$1002,$E189))</f>
        <v/>
      </c>
      <c r="R189" s="16">
        <f>IF(OR($F189="",$O189="Written off"),0,IF($J189&gt;0,$J189+ROW()/1000000,0))</f>
        <v/>
      </c>
      <c r="S189" s="15">
        <f>IF($P189="Overdue",COUNTIFS($P$3:$P189,"Overdue"),"")</f>
        <v/>
      </c>
    </row>
    <row r="190">
      <c r="A190" s="4" t="n"/>
      <c r="B190" s="4" t="n"/>
      <c r="C190" s="4" t="n"/>
      <c r="D190" s="4" t="n"/>
      <c r="E190" s="4" t="n"/>
      <c r="F190" s="5" t="n"/>
      <c r="G190" s="13" t="n"/>
      <c r="H190" s="13" t="n"/>
      <c r="I190" s="14">
        <f>IF($E190="","",SUMIFS('Follow-ups'!$H$3:$H$1002,'Follow-ups'!$B$3:$B$1002,$E190))</f>
        <v/>
      </c>
      <c r="J190" s="14">
        <f>IF($F190="","",$G190-$H190-$I190)</f>
        <v/>
      </c>
      <c r="K190" s="15">
        <f>IF($F190="","",'Settings'!$B$6-$F190)</f>
        <v/>
      </c>
      <c r="L190" s="8">
        <f>IF($F190="","",IF($J190&lt;=0,"Settled",IF($O190="Written off","Written off",IF($K190&lt;=30,"0–30",IF($K190&lt;=60,"31–60",IF($K190&lt;=90,"61–90","90+"))))))</f>
        <v/>
      </c>
      <c r="M190" s="5" t="n"/>
      <c r="N190" s="4" t="n"/>
      <c r="O190" s="4" t="n"/>
      <c r="P190" s="8">
        <f>IF(OR($F190="",$M190=""),"",IF(AND($M190&lt;'Settings'!$B$6,$J190&gt;0,$O190&lt;&gt;"Written off"),"Overdue",""))</f>
        <v/>
      </c>
      <c r="Q190" s="15">
        <f>IF($E190="","",COUNTIFS('Follow-ups'!$B$3:$B$1002,$E190))</f>
        <v/>
      </c>
      <c r="R190" s="16">
        <f>IF(OR($F190="",$O190="Written off"),0,IF($J190&gt;0,$J190+ROW()/1000000,0))</f>
        <v/>
      </c>
      <c r="S190" s="15">
        <f>IF($P190="Overdue",COUNTIFS($P$3:$P190,"Overdue"),"")</f>
        <v/>
      </c>
    </row>
    <row r="191">
      <c r="A191" s="4" t="n"/>
      <c r="B191" s="4" t="n"/>
      <c r="C191" s="4" t="n"/>
      <c r="D191" s="4" t="n"/>
      <c r="E191" s="4" t="n"/>
      <c r="F191" s="5" t="n"/>
      <c r="G191" s="13" t="n"/>
      <c r="H191" s="13" t="n"/>
      <c r="I191" s="14">
        <f>IF($E191="","",SUMIFS('Follow-ups'!$H$3:$H$1002,'Follow-ups'!$B$3:$B$1002,$E191))</f>
        <v/>
      </c>
      <c r="J191" s="14">
        <f>IF($F191="","",$G191-$H191-$I191)</f>
        <v/>
      </c>
      <c r="K191" s="15">
        <f>IF($F191="","",'Settings'!$B$6-$F191)</f>
        <v/>
      </c>
      <c r="L191" s="8">
        <f>IF($F191="","",IF($J191&lt;=0,"Settled",IF($O191="Written off","Written off",IF($K191&lt;=30,"0–30",IF($K191&lt;=60,"31–60",IF($K191&lt;=90,"61–90","90+"))))))</f>
        <v/>
      </c>
      <c r="M191" s="5" t="n"/>
      <c r="N191" s="4" t="n"/>
      <c r="O191" s="4" t="n"/>
      <c r="P191" s="8">
        <f>IF(OR($F191="",$M191=""),"",IF(AND($M191&lt;'Settings'!$B$6,$J191&gt;0,$O191&lt;&gt;"Written off"),"Overdue",""))</f>
        <v/>
      </c>
      <c r="Q191" s="15">
        <f>IF($E191="","",COUNTIFS('Follow-ups'!$B$3:$B$1002,$E191))</f>
        <v/>
      </c>
      <c r="R191" s="16">
        <f>IF(OR($F191="",$O191="Written off"),0,IF($J191&gt;0,$J191+ROW()/1000000,0))</f>
        <v/>
      </c>
      <c r="S191" s="15">
        <f>IF($P191="Overdue",COUNTIFS($P$3:$P191,"Overdue"),"")</f>
        <v/>
      </c>
    </row>
    <row r="192">
      <c r="A192" s="4" t="n"/>
      <c r="B192" s="4" t="n"/>
      <c r="C192" s="4" t="n"/>
      <c r="D192" s="4" t="n"/>
      <c r="E192" s="4" t="n"/>
      <c r="F192" s="5" t="n"/>
      <c r="G192" s="13" t="n"/>
      <c r="H192" s="13" t="n"/>
      <c r="I192" s="14">
        <f>IF($E192="","",SUMIFS('Follow-ups'!$H$3:$H$1002,'Follow-ups'!$B$3:$B$1002,$E192))</f>
        <v/>
      </c>
      <c r="J192" s="14">
        <f>IF($F192="","",$G192-$H192-$I192)</f>
        <v/>
      </c>
      <c r="K192" s="15">
        <f>IF($F192="","",'Settings'!$B$6-$F192)</f>
        <v/>
      </c>
      <c r="L192" s="8">
        <f>IF($F192="","",IF($J192&lt;=0,"Settled",IF($O192="Written off","Written off",IF($K192&lt;=30,"0–30",IF($K192&lt;=60,"31–60",IF($K192&lt;=90,"61–90","90+"))))))</f>
        <v/>
      </c>
      <c r="M192" s="5" t="n"/>
      <c r="N192" s="4" t="n"/>
      <c r="O192" s="4" t="n"/>
      <c r="P192" s="8">
        <f>IF(OR($F192="",$M192=""),"",IF(AND($M192&lt;'Settings'!$B$6,$J192&gt;0,$O192&lt;&gt;"Written off"),"Overdue",""))</f>
        <v/>
      </c>
      <c r="Q192" s="15">
        <f>IF($E192="","",COUNTIFS('Follow-ups'!$B$3:$B$1002,$E192))</f>
        <v/>
      </c>
      <c r="R192" s="16">
        <f>IF(OR($F192="",$O192="Written off"),0,IF($J192&gt;0,$J192+ROW()/1000000,0))</f>
        <v/>
      </c>
      <c r="S192" s="15">
        <f>IF($P192="Overdue",COUNTIFS($P$3:$P192,"Overdue"),"")</f>
        <v/>
      </c>
    </row>
    <row r="193">
      <c r="A193" s="4" t="n"/>
      <c r="B193" s="4" t="n"/>
      <c r="C193" s="4" t="n"/>
      <c r="D193" s="4" t="n"/>
      <c r="E193" s="4" t="n"/>
      <c r="F193" s="5" t="n"/>
      <c r="G193" s="13" t="n"/>
      <c r="H193" s="13" t="n"/>
      <c r="I193" s="14">
        <f>IF($E193="","",SUMIFS('Follow-ups'!$H$3:$H$1002,'Follow-ups'!$B$3:$B$1002,$E193))</f>
        <v/>
      </c>
      <c r="J193" s="14">
        <f>IF($F193="","",$G193-$H193-$I193)</f>
        <v/>
      </c>
      <c r="K193" s="15">
        <f>IF($F193="","",'Settings'!$B$6-$F193)</f>
        <v/>
      </c>
      <c r="L193" s="8">
        <f>IF($F193="","",IF($J193&lt;=0,"Settled",IF($O193="Written off","Written off",IF($K193&lt;=30,"0–30",IF($K193&lt;=60,"31–60",IF($K193&lt;=90,"61–90","90+"))))))</f>
        <v/>
      </c>
      <c r="M193" s="5" t="n"/>
      <c r="N193" s="4" t="n"/>
      <c r="O193" s="4" t="n"/>
      <c r="P193" s="8">
        <f>IF(OR($F193="",$M193=""),"",IF(AND($M193&lt;'Settings'!$B$6,$J193&gt;0,$O193&lt;&gt;"Written off"),"Overdue",""))</f>
        <v/>
      </c>
      <c r="Q193" s="15">
        <f>IF($E193="","",COUNTIFS('Follow-ups'!$B$3:$B$1002,$E193))</f>
        <v/>
      </c>
      <c r="R193" s="16">
        <f>IF(OR($F193="",$O193="Written off"),0,IF($J193&gt;0,$J193+ROW()/1000000,0))</f>
        <v/>
      </c>
      <c r="S193" s="15">
        <f>IF($P193="Overdue",COUNTIFS($P$3:$P193,"Overdue"),"")</f>
        <v/>
      </c>
    </row>
    <row r="194">
      <c r="A194" s="4" t="n"/>
      <c r="B194" s="4" t="n"/>
      <c r="C194" s="4" t="n"/>
      <c r="D194" s="4" t="n"/>
      <c r="E194" s="4" t="n"/>
      <c r="F194" s="5" t="n"/>
      <c r="G194" s="13" t="n"/>
      <c r="H194" s="13" t="n"/>
      <c r="I194" s="14">
        <f>IF($E194="","",SUMIFS('Follow-ups'!$H$3:$H$1002,'Follow-ups'!$B$3:$B$1002,$E194))</f>
        <v/>
      </c>
      <c r="J194" s="14">
        <f>IF($F194="","",$G194-$H194-$I194)</f>
        <v/>
      </c>
      <c r="K194" s="15">
        <f>IF($F194="","",'Settings'!$B$6-$F194)</f>
        <v/>
      </c>
      <c r="L194" s="8">
        <f>IF($F194="","",IF($J194&lt;=0,"Settled",IF($O194="Written off","Written off",IF($K194&lt;=30,"0–30",IF($K194&lt;=60,"31–60",IF($K194&lt;=90,"61–90","90+"))))))</f>
        <v/>
      </c>
      <c r="M194" s="5" t="n"/>
      <c r="N194" s="4" t="n"/>
      <c r="O194" s="4" t="n"/>
      <c r="P194" s="8">
        <f>IF(OR($F194="",$M194=""),"",IF(AND($M194&lt;'Settings'!$B$6,$J194&gt;0,$O194&lt;&gt;"Written off"),"Overdue",""))</f>
        <v/>
      </c>
      <c r="Q194" s="15">
        <f>IF($E194="","",COUNTIFS('Follow-ups'!$B$3:$B$1002,$E194))</f>
        <v/>
      </c>
      <c r="R194" s="16">
        <f>IF(OR($F194="",$O194="Written off"),0,IF($J194&gt;0,$J194+ROW()/1000000,0))</f>
        <v/>
      </c>
      <c r="S194" s="15">
        <f>IF($P194="Overdue",COUNTIFS($P$3:$P194,"Overdue"),"")</f>
        <v/>
      </c>
    </row>
    <row r="195">
      <c r="A195" s="4" t="n"/>
      <c r="B195" s="4" t="n"/>
      <c r="C195" s="4" t="n"/>
      <c r="D195" s="4" t="n"/>
      <c r="E195" s="4" t="n"/>
      <c r="F195" s="5" t="n"/>
      <c r="G195" s="13" t="n"/>
      <c r="H195" s="13" t="n"/>
      <c r="I195" s="14">
        <f>IF($E195="","",SUMIFS('Follow-ups'!$H$3:$H$1002,'Follow-ups'!$B$3:$B$1002,$E195))</f>
        <v/>
      </c>
      <c r="J195" s="14">
        <f>IF($F195="","",$G195-$H195-$I195)</f>
        <v/>
      </c>
      <c r="K195" s="15">
        <f>IF($F195="","",'Settings'!$B$6-$F195)</f>
        <v/>
      </c>
      <c r="L195" s="8">
        <f>IF($F195="","",IF($J195&lt;=0,"Settled",IF($O195="Written off","Written off",IF($K195&lt;=30,"0–30",IF($K195&lt;=60,"31–60",IF($K195&lt;=90,"61–90","90+"))))))</f>
        <v/>
      </c>
      <c r="M195" s="5" t="n"/>
      <c r="N195" s="4" t="n"/>
      <c r="O195" s="4" t="n"/>
      <c r="P195" s="8">
        <f>IF(OR($F195="",$M195=""),"",IF(AND($M195&lt;'Settings'!$B$6,$J195&gt;0,$O195&lt;&gt;"Written off"),"Overdue",""))</f>
        <v/>
      </c>
      <c r="Q195" s="15">
        <f>IF($E195="","",COUNTIFS('Follow-ups'!$B$3:$B$1002,$E195))</f>
        <v/>
      </c>
      <c r="R195" s="16">
        <f>IF(OR($F195="",$O195="Written off"),0,IF($J195&gt;0,$J195+ROW()/1000000,0))</f>
        <v/>
      </c>
      <c r="S195" s="15">
        <f>IF($P195="Overdue",COUNTIFS($P$3:$P195,"Overdue"),"")</f>
        <v/>
      </c>
    </row>
    <row r="196">
      <c r="A196" s="4" t="n"/>
      <c r="B196" s="4" t="n"/>
      <c r="C196" s="4" t="n"/>
      <c r="D196" s="4" t="n"/>
      <c r="E196" s="4" t="n"/>
      <c r="F196" s="5" t="n"/>
      <c r="G196" s="13" t="n"/>
      <c r="H196" s="13" t="n"/>
      <c r="I196" s="14">
        <f>IF($E196="","",SUMIFS('Follow-ups'!$H$3:$H$1002,'Follow-ups'!$B$3:$B$1002,$E196))</f>
        <v/>
      </c>
      <c r="J196" s="14">
        <f>IF($F196="","",$G196-$H196-$I196)</f>
        <v/>
      </c>
      <c r="K196" s="15">
        <f>IF($F196="","",'Settings'!$B$6-$F196)</f>
        <v/>
      </c>
      <c r="L196" s="8">
        <f>IF($F196="","",IF($J196&lt;=0,"Settled",IF($O196="Written off","Written off",IF($K196&lt;=30,"0–30",IF($K196&lt;=60,"31–60",IF($K196&lt;=90,"61–90","90+"))))))</f>
        <v/>
      </c>
      <c r="M196" s="5" t="n"/>
      <c r="N196" s="4" t="n"/>
      <c r="O196" s="4" t="n"/>
      <c r="P196" s="8">
        <f>IF(OR($F196="",$M196=""),"",IF(AND($M196&lt;'Settings'!$B$6,$J196&gt;0,$O196&lt;&gt;"Written off"),"Overdue",""))</f>
        <v/>
      </c>
      <c r="Q196" s="15">
        <f>IF($E196="","",COUNTIFS('Follow-ups'!$B$3:$B$1002,$E196))</f>
        <v/>
      </c>
      <c r="R196" s="16">
        <f>IF(OR($F196="",$O196="Written off"),0,IF($J196&gt;0,$J196+ROW()/1000000,0))</f>
        <v/>
      </c>
      <c r="S196" s="15">
        <f>IF($P196="Overdue",COUNTIFS($P$3:$P196,"Overdue"),"")</f>
        <v/>
      </c>
    </row>
    <row r="197">
      <c r="A197" s="4" t="n"/>
      <c r="B197" s="4" t="n"/>
      <c r="C197" s="4" t="n"/>
      <c r="D197" s="4" t="n"/>
      <c r="E197" s="4" t="n"/>
      <c r="F197" s="5" t="n"/>
      <c r="G197" s="13" t="n"/>
      <c r="H197" s="13" t="n"/>
      <c r="I197" s="14">
        <f>IF($E197="","",SUMIFS('Follow-ups'!$H$3:$H$1002,'Follow-ups'!$B$3:$B$1002,$E197))</f>
        <v/>
      </c>
      <c r="J197" s="14">
        <f>IF($F197="","",$G197-$H197-$I197)</f>
        <v/>
      </c>
      <c r="K197" s="15">
        <f>IF($F197="","",'Settings'!$B$6-$F197)</f>
        <v/>
      </c>
      <c r="L197" s="8">
        <f>IF($F197="","",IF($J197&lt;=0,"Settled",IF($O197="Written off","Written off",IF($K197&lt;=30,"0–30",IF($K197&lt;=60,"31–60",IF($K197&lt;=90,"61–90","90+"))))))</f>
        <v/>
      </c>
      <c r="M197" s="5" t="n"/>
      <c r="N197" s="4" t="n"/>
      <c r="O197" s="4" t="n"/>
      <c r="P197" s="8">
        <f>IF(OR($F197="",$M197=""),"",IF(AND($M197&lt;'Settings'!$B$6,$J197&gt;0,$O197&lt;&gt;"Written off"),"Overdue",""))</f>
        <v/>
      </c>
      <c r="Q197" s="15">
        <f>IF($E197="","",COUNTIFS('Follow-ups'!$B$3:$B$1002,$E197))</f>
        <v/>
      </c>
      <c r="R197" s="16">
        <f>IF(OR($F197="",$O197="Written off"),0,IF($J197&gt;0,$J197+ROW()/1000000,0))</f>
        <v/>
      </c>
      <c r="S197" s="15">
        <f>IF($P197="Overdue",COUNTIFS($P$3:$P197,"Overdue"),"")</f>
        <v/>
      </c>
    </row>
    <row r="198">
      <c r="A198" s="4" t="n"/>
      <c r="B198" s="4" t="n"/>
      <c r="C198" s="4" t="n"/>
      <c r="D198" s="4" t="n"/>
      <c r="E198" s="4" t="n"/>
      <c r="F198" s="5" t="n"/>
      <c r="G198" s="13" t="n"/>
      <c r="H198" s="13" t="n"/>
      <c r="I198" s="14">
        <f>IF($E198="","",SUMIFS('Follow-ups'!$H$3:$H$1002,'Follow-ups'!$B$3:$B$1002,$E198))</f>
        <v/>
      </c>
      <c r="J198" s="14">
        <f>IF($F198="","",$G198-$H198-$I198)</f>
        <v/>
      </c>
      <c r="K198" s="15">
        <f>IF($F198="","",'Settings'!$B$6-$F198)</f>
        <v/>
      </c>
      <c r="L198" s="8">
        <f>IF($F198="","",IF($J198&lt;=0,"Settled",IF($O198="Written off","Written off",IF($K198&lt;=30,"0–30",IF($K198&lt;=60,"31–60",IF($K198&lt;=90,"61–90","90+"))))))</f>
        <v/>
      </c>
      <c r="M198" s="5" t="n"/>
      <c r="N198" s="4" t="n"/>
      <c r="O198" s="4" t="n"/>
      <c r="P198" s="8">
        <f>IF(OR($F198="",$M198=""),"",IF(AND($M198&lt;'Settings'!$B$6,$J198&gt;0,$O198&lt;&gt;"Written off"),"Overdue",""))</f>
        <v/>
      </c>
      <c r="Q198" s="15">
        <f>IF($E198="","",COUNTIFS('Follow-ups'!$B$3:$B$1002,$E198))</f>
        <v/>
      </c>
      <c r="R198" s="16">
        <f>IF(OR($F198="",$O198="Written off"),0,IF($J198&gt;0,$J198+ROW()/1000000,0))</f>
        <v/>
      </c>
      <c r="S198" s="15">
        <f>IF($P198="Overdue",COUNTIFS($P$3:$P198,"Overdue"),"")</f>
        <v/>
      </c>
    </row>
    <row r="199">
      <c r="A199" s="4" t="n"/>
      <c r="B199" s="4" t="n"/>
      <c r="C199" s="4" t="n"/>
      <c r="D199" s="4" t="n"/>
      <c r="E199" s="4" t="n"/>
      <c r="F199" s="5" t="n"/>
      <c r="G199" s="13" t="n"/>
      <c r="H199" s="13" t="n"/>
      <c r="I199" s="14">
        <f>IF($E199="","",SUMIFS('Follow-ups'!$H$3:$H$1002,'Follow-ups'!$B$3:$B$1002,$E199))</f>
        <v/>
      </c>
      <c r="J199" s="14">
        <f>IF($F199="","",$G199-$H199-$I199)</f>
        <v/>
      </c>
      <c r="K199" s="15">
        <f>IF($F199="","",'Settings'!$B$6-$F199)</f>
        <v/>
      </c>
      <c r="L199" s="8">
        <f>IF($F199="","",IF($J199&lt;=0,"Settled",IF($O199="Written off","Written off",IF($K199&lt;=30,"0–30",IF($K199&lt;=60,"31–60",IF($K199&lt;=90,"61–90","90+"))))))</f>
        <v/>
      </c>
      <c r="M199" s="5" t="n"/>
      <c r="N199" s="4" t="n"/>
      <c r="O199" s="4" t="n"/>
      <c r="P199" s="8">
        <f>IF(OR($F199="",$M199=""),"",IF(AND($M199&lt;'Settings'!$B$6,$J199&gt;0,$O199&lt;&gt;"Written off"),"Overdue",""))</f>
        <v/>
      </c>
      <c r="Q199" s="15">
        <f>IF($E199="","",COUNTIFS('Follow-ups'!$B$3:$B$1002,$E199))</f>
        <v/>
      </c>
      <c r="R199" s="16">
        <f>IF(OR($F199="",$O199="Written off"),0,IF($J199&gt;0,$J199+ROW()/1000000,0))</f>
        <v/>
      </c>
      <c r="S199" s="15">
        <f>IF($P199="Overdue",COUNTIFS($P$3:$P199,"Overdue"),"")</f>
        <v/>
      </c>
    </row>
    <row r="200">
      <c r="A200" s="4" t="n"/>
      <c r="B200" s="4" t="n"/>
      <c r="C200" s="4" t="n"/>
      <c r="D200" s="4" t="n"/>
      <c r="E200" s="4" t="n"/>
      <c r="F200" s="5" t="n"/>
      <c r="G200" s="13" t="n"/>
      <c r="H200" s="13" t="n"/>
      <c r="I200" s="14">
        <f>IF($E200="","",SUMIFS('Follow-ups'!$H$3:$H$1002,'Follow-ups'!$B$3:$B$1002,$E200))</f>
        <v/>
      </c>
      <c r="J200" s="14">
        <f>IF($F200="","",$G200-$H200-$I200)</f>
        <v/>
      </c>
      <c r="K200" s="15">
        <f>IF($F200="","",'Settings'!$B$6-$F200)</f>
        <v/>
      </c>
      <c r="L200" s="8">
        <f>IF($F200="","",IF($J200&lt;=0,"Settled",IF($O200="Written off","Written off",IF($K200&lt;=30,"0–30",IF($K200&lt;=60,"31–60",IF($K200&lt;=90,"61–90","90+"))))))</f>
        <v/>
      </c>
      <c r="M200" s="5" t="n"/>
      <c r="N200" s="4" t="n"/>
      <c r="O200" s="4" t="n"/>
      <c r="P200" s="8">
        <f>IF(OR($F200="",$M200=""),"",IF(AND($M200&lt;'Settings'!$B$6,$J200&gt;0,$O200&lt;&gt;"Written off"),"Overdue",""))</f>
        <v/>
      </c>
      <c r="Q200" s="15">
        <f>IF($E200="","",COUNTIFS('Follow-ups'!$B$3:$B$1002,$E200))</f>
        <v/>
      </c>
      <c r="R200" s="16">
        <f>IF(OR($F200="",$O200="Written off"),0,IF($J200&gt;0,$J200+ROW()/1000000,0))</f>
        <v/>
      </c>
      <c r="S200" s="15">
        <f>IF($P200="Overdue",COUNTIFS($P$3:$P200,"Overdue"),"")</f>
        <v/>
      </c>
    </row>
    <row r="201">
      <c r="A201" s="4" t="n"/>
      <c r="B201" s="4" t="n"/>
      <c r="C201" s="4" t="n"/>
      <c r="D201" s="4" t="n"/>
      <c r="E201" s="4" t="n"/>
      <c r="F201" s="5" t="n"/>
      <c r="G201" s="13" t="n"/>
      <c r="H201" s="13" t="n"/>
      <c r="I201" s="14">
        <f>IF($E201="","",SUMIFS('Follow-ups'!$H$3:$H$1002,'Follow-ups'!$B$3:$B$1002,$E201))</f>
        <v/>
      </c>
      <c r="J201" s="14">
        <f>IF($F201="","",$G201-$H201-$I201)</f>
        <v/>
      </c>
      <c r="K201" s="15">
        <f>IF($F201="","",'Settings'!$B$6-$F201)</f>
        <v/>
      </c>
      <c r="L201" s="8">
        <f>IF($F201="","",IF($J201&lt;=0,"Settled",IF($O201="Written off","Written off",IF($K201&lt;=30,"0–30",IF($K201&lt;=60,"31–60",IF($K201&lt;=90,"61–90","90+"))))))</f>
        <v/>
      </c>
      <c r="M201" s="5" t="n"/>
      <c r="N201" s="4" t="n"/>
      <c r="O201" s="4" t="n"/>
      <c r="P201" s="8">
        <f>IF(OR($F201="",$M201=""),"",IF(AND($M201&lt;'Settings'!$B$6,$J201&gt;0,$O201&lt;&gt;"Written off"),"Overdue",""))</f>
        <v/>
      </c>
      <c r="Q201" s="15">
        <f>IF($E201="","",COUNTIFS('Follow-ups'!$B$3:$B$1002,$E201))</f>
        <v/>
      </c>
      <c r="R201" s="16">
        <f>IF(OR($F201="",$O201="Written off"),0,IF($J201&gt;0,$J201+ROW()/1000000,0))</f>
        <v/>
      </c>
      <c r="S201" s="15">
        <f>IF($P201="Overdue",COUNTIFS($P$3:$P201,"Overdue"),"")</f>
        <v/>
      </c>
    </row>
    <row r="202">
      <c r="A202" s="4" t="n"/>
      <c r="B202" s="4" t="n"/>
      <c r="C202" s="4" t="n"/>
      <c r="D202" s="4" t="n"/>
      <c r="E202" s="4" t="n"/>
      <c r="F202" s="5" t="n"/>
      <c r="G202" s="13" t="n"/>
      <c r="H202" s="13" t="n"/>
      <c r="I202" s="14">
        <f>IF($E202="","",SUMIFS('Follow-ups'!$H$3:$H$1002,'Follow-ups'!$B$3:$B$1002,$E202))</f>
        <v/>
      </c>
      <c r="J202" s="14">
        <f>IF($F202="","",$G202-$H202-$I202)</f>
        <v/>
      </c>
      <c r="K202" s="15">
        <f>IF($F202="","",'Settings'!$B$6-$F202)</f>
        <v/>
      </c>
      <c r="L202" s="8">
        <f>IF($F202="","",IF($J202&lt;=0,"Settled",IF($O202="Written off","Written off",IF($K202&lt;=30,"0–30",IF($K202&lt;=60,"31–60",IF($K202&lt;=90,"61–90","90+"))))))</f>
        <v/>
      </c>
      <c r="M202" s="5" t="n"/>
      <c r="N202" s="4" t="n"/>
      <c r="O202" s="4" t="n"/>
      <c r="P202" s="8">
        <f>IF(OR($F202="",$M202=""),"",IF(AND($M202&lt;'Settings'!$B$6,$J202&gt;0,$O202&lt;&gt;"Written off"),"Overdue",""))</f>
        <v/>
      </c>
      <c r="Q202" s="15">
        <f>IF($E202="","",COUNTIFS('Follow-ups'!$B$3:$B$1002,$E202))</f>
        <v/>
      </c>
      <c r="R202" s="16">
        <f>IF(OR($F202="",$O202="Written off"),0,IF($J202&gt;0,$J202+ROW()/1000000,0))</f>
        <v/>
      </c>
      <c r="S202" s="15">
        <f>IF($P202="Overdue",COUNTIFS($P$3:$P202,"Overdue"),"")</f>
        <v/>
      </c>
    </row>
    <row r="203">
      <c r="A203" s="4" t="n"/>
      <c r="B203" s="4" t="n"/>
      <c r="C203" s="4" t="n"/>
      <c r="D203" s="4" t="n"/>
      <c r="E203" s="4" t="n"/>
      <c r="F203" s="5" t="n"/>
      <c r="G203" s="13" t="n"/>
      <c r="H203" s="13" t="n"/>
      <c r="I203" s="14">
        <f>IF($E203="","",SUMIFS('Follow-ups'!$H$3:$H$1002,'Follow-ups'!$B$3:$B$1002,$E203))</f>
        <v/>
      </c>
      <c r="J203" s="14">
        <f>IF($F203="","",$G203-$H203-$I203)</f>
        <v/>
      </c>
      <c r="K203" s="15">
        <f>IF($F203="","",'Settings'!$B$6-$F203)</f>
        <v/>
      </c>
      <c r="L203" s="8">
        <f>IF($F203="","",IF($J203&lt;=0,"Settled",IF($O203="Written off","Written off",IF($K203&lt;=30,"0–30",IF($K203&lt;=60,"31–60",IF($K203&lt;=90,"61–90","90+"))))))</f>
        <v/>
      </c>
      <c r="M203" s="5" t="n"/>
      <c r="N203" s="4" t="n"/>
      <c r="O203" s="4" t="n"/>
      <c r="P203" s="8">
        <f>IF(OR($F203="",$M203=""),"",IF(AND($M203&lt;'Settings'!$B$6,$J203&gt;0,$O203&lt;&gt;"Written off"),"Overdue",""))</f>
        <v/>
      </c>
      <c r="Q203" s="15">
        <f>IF($E203="","",COUNTIFS('Follow-ups'!$B$3:$B$1002,$E203))</f>
        <v/>
      </c>
      <c r="R203" s="16">
        <f>IF(OR($F203="",$O203="Written off"),0,IF($J203&gt;0,$J203+ROW()/1000000,0))</f>
        <v/>
      </c>
      <c r="S203" s="15">
        <f>IF($P203="Overdue",COUNTIFS($P$3:$P203,"Overdue"),"")</f>
        <v/>
      </c>
    </row>
    <row r="204">
      <c r="A204" s="4" t="n"/>
      <c r="B204" s="4" t="n"/>
      <c r="C204" s="4" t="n"/>
      <c r="D204" s="4" t="n"/>
      <c r="E204" s="4" t="n"/>
      <c r="F204" s="5" t="n"/>
      <c r="G204" s="13" t="n"/>
      <c r="H204" s="13" t="n"/>
      <c r="I204" s="14">
        <f>IF($E204="","",SUMIFS('Follow-ups'!$H$3:$H$1002,'Follow-ups'!$B$3:$B$1002,$E204))</f>
        <v/>
      </c>
      <c r="J204" s="14">
        <f>IF($F204="","",$G204-$H204-$I204)</f>
        <v/>
      </c>
      <c r="K204" s="15">
        <f>IF($F204="","",'Settings'!$B$6-$F204)</f>
        <v/>
      </c>
      <c r="L204" s="8">
        <f>IF($F204="","",IF($J204&lt;=0,"Settled",IF($O204="Written off","Written off",IF($K204&lt;=30,"0–30",IF($K204&lt;=60,"31–60",IF($K204&lt;=90,"61–90","90+"))))))</f>
        <v/>
      </c>
      <c r="M204" s="5" t="n"/>
      <c r="N204" s="4" t="n"/>
      <c r="O204" s="4" t="n"/>
      <c r="P204" s="8">
        <f>IF(OR($F204="",$M204=""),"",IF(AND($M204&lt;'Settings'!$B$6,$J204&gt;0,$O204&lt;&gt;"Written off"),"Overdue",""))</f>
        <v/>
      </c>
      <c r="Q204" s="15">
        <f>IF($E204="","",COUNTIFS('Follow-ups'!$B$3:$B$1002,$E204))</f>
        <v/>
      </c>
      <c r="R204" s="16">
        <f>IF(OR($F204="",$O204="Written off"),0,IF($J204&gt;0,$J204+ROW()/1000000,0))</f>
        <v/>
      </c>
      <c r="S204" s="15">
        <f>IF($P204="Overdue",COUNTIFS($P$3:$P204,"Overdue"),"")</f>
        <v/>
      </c>
    </row>
    <row r="205">
      <c r="A205" s="4" t="n"/>
      <c r="B205" s="4" t="n"/>
      <c r="C205" s="4" t="n"/>
      <c r="D205" s="4" t="n"/>
      <c r="E205" s="4" t="n"/>
      <c r="F205" s="5" t="n"/>
      <c r="G205" s="13" t="n"/>
      <c r="H205" s="13" t="n"/>
      <c r="I205" s="14">
        <f>IF($E205="","",SUMIFS('Follow-ups'!$H$3:$H$1002,'Follow-ups'!$B$3:$B$1002,$E205))</f>
        <v/>
      </c>
      <c r="J205" s="14">
        <f>IF($F205="","",$G205-$H205-$I205)</f>
        <v/>
      </c>
      <c r="K205" s="15">
        <f>IF($F205="","",'Settings'!$B$6-$F205)</f>
        <v/>
      </c>
      <c r="L205" s="8">
        <f>IF($F205="","",IF($J205&lt;=0,"Settled",IF($O205="Written off","Written off",IF($K205&lt;=30,"0–30",IF($K205&lt;=60,"31–60",IF($K205&lt;=90,"61–90","90+"))))))</f>
        <v/>
      </c>
      <c r="M205" s="5" t="n"/>
      <c r="N205" s="4" t="n"/>
      <c r="O205" s="4" t="n"/>
      <c r="P205" s="8">
        <f>IF(OR($F205="",$M205=""),"",IF(AND($M205&lt;'Settings'!$B$6,$J205&gt;0,$O205&lt;&gt;"Written off"),"Overdue",""))</f>
        <v/>
      </c>
      <c r="Q205" s="15">
        <f>IF($E205="","",COUNTIFS('Follow-ups'!$B$3:$B$1002,$E205))</f>
        <v/>
      </c>
      <c r="R205" s="16">
        <f>IF(OR($F205="",$O205="Written off"),0,IF($J205&gt;0,$J205+ROW()/1000000,0))</f>
        <v/>
      </c>
      <c r="S205" s="15">
        <f>IF($P205="Overdue",COUNTIFS($P$3:$P205,"Overdue"),"")</f>
        <v/>
      </c>
    </row>
    <row r="206">
      <c r="A206" s="4" t="n"/>
      <c r="B206" s="4" t="n"/>
      <c r="C206" s="4" t="n"/>
      <c r="D206" s="4" t="n"/>
      <c r="E206" s="4" t="n"/>
      <c r="F206" s="5" t="n"/>
      <c r="G206" s="13" t="n"/>
      <c r="H206" s="13" t="n"/>
      <c r="I206" s="14">
        <f>IF($E206="","",SUMIFS('Follow-ups'!$H$3:$H$1002,'Follow-ups'!$B$3:$B$1002,$E206))</f>
        <v/>
      </c>
      <c r="J206" s="14">
        <f>IF($F206="","",$G206-$H206-$I206)</f>
        <v/>
      </c>
      <c r="K206" s="15">
        <f>IF($F206="","",'Settings'!$B$6-$F206)</f>
        <v/>
      </c>
      <c r="L206" s="8">
        <f>IF($F206="","",IF($J206&lt;=0,"Settled",IF($O206="Written off","Written off",IF($K206&lt;=30,"0–30",IF($K206&lt;=60,"31–60",IF($K206&lt;=90,"61–90","90+"))))))</f>
        <v/>
      </c>
      <c r="M206" s="5" t="n"/>
      <c r="N206" s="4" t="n"/>
      <c r="O206" s="4" t="n"/>
      <c r="P206" s="8">
        <f>IF(OR($F206="",$M206=""),"",IF(AND($M206&lt;'Settings'!$B$6,$J206&gt;0,$O206&lt;&gt;"Written off"),"Overdue",""))</f>
        <v/>
      </c>
      <c r="Q206" s="15">
        <f>IF($E206="","",COUNTIFS('Follow-ups'!$B$3:$B$1002,$E206))</f>
        <v/>
      </c>
      <c r="R206" s="16">
        <f>IF(OR($F206="",$O206="Written off"),0,IF($J206&gt;0,$J206+ROW()/1000000,0))</f>
        <v/>
      </c>
      <c r="S206" s="15">
        <f>IF($P206="Overdue",COUNTIFS($P$3:$P206,"Overdue"),"")</f>
        <v/>
      </c>
    </row>
    <row r="207">
      <c r="A207" s="4" t="n"/>
      <c r="B207" s="4" t="n"/>
      <c r="C207" s="4" t="n"/>
      <c r="D207" s="4" t="n"/>
      <c r="E207" s="4" t="n"/>
      <c r="F207" s="5" t="n"/>
      <c r="G207" s="13" t="n"/>
      <c r="H207" s="13" t="n"/>
      <c r="I207" s="14">
        <f>IF($E207="","",SUMIFS('Follow-ups'!$H$3:$H$1002,'Follow-ups'!$B$3:$B$1002,$E207))</f>
        <v/>
      </c>
      <c r="J207" s="14">
        <f>IF($F207="","",$G207-$H207-$I207)</f>
        <v/>
      </c>
      <c r="K207" s="15">
        <f>IF($F207="","",'Settings'!$B$6-$F207)</f>
        <v/>
      </c>
      <c r="L207" s="8">
        <f>IF($F207="","",IF($J207&lt;=0,"Settled",IF($O207="Written off","Written off",IF($K207&lt;=30,"0–30",IF($K207&lt;=60,"31–60",IF($K207&lt;=90,"61–90","90+"))))))</f>
        <v/>
      </c>
      <c r="M207" s="5" t="n"/>
      <c r="N207" s="4" t="n"/>
      <c r="O207" s="4" t="n"/>
      <c r="P207" s="8">
        <f>IF(OR($F207="",$M207=""),"",IF(AND($M207&lt;'Settings'!$B$6,$J207&gt;0,$O207&lt;&gt;"Written off"),"Overdue",""))</f>
        <v/>
      </c>
      <c r="Q207" s="15">
        <f>IF($E207="","",COUNTIFS('Follow-ups'!$B$3:$B$1002,$E207))</f>
        <v/>
      </c>
      <c r="R207" s="16">
        <f>IF(OR($F207="",$O207="Written off"),0,IF($J207&gt;0,$J207+ROW()/1000000,0))</f>
        <v/>
      </c>
      <c r="S207" s="15">
        <f>IF($P207="Overdue",COUNTIFS($P$3:$P207,"Overdue"),"")</f>
        <v/>
      </c>
    </row>
    <row r="208">
      <c r="A208" s="4" t="n"/>
      <c r="B208" s="4" t="n"/>
      <c r="C208" s="4" t="n"/>
      <c r="D208" s="4" t="n"/>
      <c r="E208" s="4" t="n"/>
      <c r="F208" s="5" t="n"/>
      <c r="G208" s="13" t="n"/>
      <c r="H208" s="13" t="n"/>
      <c r="I208" s="14">
        <f>IF($E208="","",SUMIFS('Follow-ups'!$H$3:$H$1002,'Follow-ups'!$B$3:$B$1002,$E208))</f>
        <v/>
      </c>
      <c r="J208" s="14">
        <f>IF($F208="","",$G208-$H208-$I208)</f>
        <v/>
      </c>
      <c r="K208" s="15">
        <f>IF($F208="","",'Settings'!$B$6-$F208)</f>
        <v/>
      </c>
      <c r="L208" s="8">
        <f>IF($F208="","",IF($J208&lt;=0,"Settled",IF($O208="Written off","Written off",IF($K208&lt;=30,"0–30",IF($K208&lt;=60,"31–60",IF($K208&lt;=90,"61–90","90+"))))))</f>
        <v/>
      </c>
      <c r="M208" s="5" t="n"/>
      <c r="N208" s="4" t="n"/>
      <c r="O208" s="4" t="n"/>
      <c r="P208" s="8">
        <f>IF(OR($F208="",$M208=""),"",IF(AND($M208&lt;'Settings'!$B$6,$J208&gt;0,$O208&lt;&gt;"Written off"),"Overdue",""))</f>
        <v/>
      </c>
      <c r="Q208" s="15">
        <f>IF($E208="","",COUNTIFS('Follow-ups'!$B$3:$B$1002,$E208))</f>
        <v/>
      </c>
      <c r="R208" s="16">
        <f>IF(OR($F208="",$O208="Written off"),0,IF($J208&gt;0,$J208+ROW()/1000000,0))</f>
        <v/>
      </c>
      <c r="S208" s="15">
        <f>IF($P208="Overdue",COUNTIFS($P$3:$P208,"Overdue"),"")</f>
        <v/>
      </c>
    </row>
    <row r="209">
      <c r="A209" s="4" t="n"/>
      <c r="B209" s="4" t="n"/>
      <c r="C209" s="4" t="n"/>
      <c r="D209" s="4" t="n"/>
      <c r="E209" s="4" t="n"/>
      <c r="F209" s="5" t="n"/>
      <c r="G209" s="13" t="n"/>
      <c r="H209" s="13" t="n"/>
      <c r="I209" s="14">
        <f>IF($E209="","",SUMIFS('Follow-ups'!$H$3:$H$1002,'Follow-ups'!$B$3:$B$1002,$E209))</f>
        <v/>
      </c>
      <c r="J209" s="14">
        <f>IF($F209="","",$G209-$H209-$I209)</f>
        <v/>
      </c>
      <c r="K209" s="15">
        <f>IF($F209="","",'Settings'!$B$6-$F209)</f>
        <v/>
      </c>
      <c r="L209" s="8">
        <f>IF($F209="","",IF($J209&lt;=0,"Settled",IF($O209="Written off","Written off",IF($K209&lt;=30,"0–30",IF($K209&lt;=60,"31–60",IF($K209&lt;=90,"61–90","90+"))))))</f>
        <v/>
      </c>
      <c r="M209" s="5" t="n"/>
      <c r="N209" s="4" t="n"/>
      <c r="O209" s="4" t="n"/>
      <c r="P209" s="8">
        <f>IF(OR($F209="",$M209=""),"",IF(AND($M209&lt;'Settings'!$B$6,$J209&gt;0,$O209&lt;&gt;"Written off"),"Overdue",""))</f>
        <v/>
      </c>
      <c r="Q209" s="15">
        <f>IF($E209="","",COUNTIFS('Follow-ups'!$B$3:$B$1002,$E209))</f>
        <v/>
      </c>
      <c r="R209" s="16">
        <f>IF(OR($F209="",$O209="Written off"),0,IF($J209&gt;0,$J209+ROW()/1000000,0))</f>
        <v/>
      </c>
      <c r="S209" s="15">
        <f>IF($P209="Overdue",COUNTIFS($P$3:$P209,"Overdue"),"")</f>
        <v/>
      </c>
    </row>
    <row r="210">
      <c r="A210" s="4" t="n"/>
      <c r="B210" s="4" t="n"/>
      <c r="C210" s="4" t="n"/>
      <c r="D210" s="4" t="n"/>
      <c r="E210" s="4" t="n"/>
      <c r="F210" s="5" t="n"/>
      <c r="G210" s="13" t="n"/>
      <c r="H210" s="13" t="n"/>
      <c r="I210" s="14">
        <f>IF($E210="","",SUMIFS('Follow-ups'!$H$3:$H$1002,'Follow-ups'!$B$3:$B$1002,$E210))</f>
        <v/>
      </c>
      <c r="J210" s="14">
        <f>IF($F210="","",$G210-$H210-$I210)</f>
        <v/>
      </c>
      <c r="K210" s="15">
        <f>IF($F210="","",'Settings'!$B$6-$F210)</f>
        <v/>
      </c>
      <c r="L210" s="8">
        <f>IF($F210="","",IF($J210&lt;=0,"Settled",IF($O210="Written off","Written off",IF($K210&lt;=30,"0–30",IF($K210&lt;=60,"31–60",IF($K210&lt;=90,"61–90","90+"))))))</f>
        <v/>
      </c>
      <c r="M210" s="5" t="n"/>
      <c r="N210" s="4" t="n"/>
      <c r="O210" s="4" t="n"/>
      <c r="P210" s="8">
        <f>IF(OR($F210="",$M210=""),"",IF(AND($M210&lt;'Settings'!$B$6,$J210&gt;0,$O210&lt;&gt;"Written off"),"Overdue",""))</f>
        <v/>
      </c>
      <c r="Q210" s="15">
        <f>IF($E210="","",COUNTIFS('Follow-ups'!$B$3:$B$1002,$E210))</f>
        <v/>
      </c>
      <c r="R210" s="16">
        <f>IF(OR($F210="",$O210="Written off"),0,IF($J210&gt;0,$J210+ROW()/1000000,0))</f>
        <v/>
      </c>
      <c r="S210" s="15">
        <f>IF($P210="Overdue",COUNTIFS($P$3:$P210,"Overdue"),"")</f>
        <v/>
      </c>
    </row>
    <row r="211">
      <c r="A211" s="4" t="n"/>
      <c r="B211" s="4" t="n"/>
      <c r="C211" s="4" t="n"/>
      <c r="D211" s="4" t="n"/>
      <c r="E211" s="4" t="n"/>
      <c r="F211" s="5" t="n"/>
      <c r="G211" s="13" t="n"/>
      <c r="H211" s="13" t="n"/>
      <c r="I211" s="14">
        <f>IF($E211="","",SUMIFS('Follow-ups'!$H$3:$H$1002,'Follow-ups'!$B$3:$B$1002,$E211))</f>
        <v/>
      </c>
      <c r="J211" s="14">
        <f>IF($F211="","",$G211-$H211-$I211)</f>
        <v/>
      </c>
      <c r="K211" s="15">
        <f>IF($F211="","",'Settings'!$B$6-$F211)</f>
        <v/>
      </c>
      <c r="L211" s="8">
        <f>IF($F211="","",IF($J211&lt;=0,"Settled",IF($O211="Written off","Written off",IF($K211&lt;=30,"0–30",IF($K211&lt;=60,"31–60",IF($K211&lt;=90,"61–90","90+"))))))</f>
        <v/>
      </c>
      <c r="M211" s="5" t="n"/>
      <c r="N211" s="4" t="n"/>
      <c r="O211" s="4" t="n"/>
      <c r="P211" s="8">
        <f>IF(OR($F211="",$M211=""),"",IF(AND($M211&lt;'Settings'!$B$6,$J211&gt;0,$O211&lt;&gt;"Written off"),"Overdue",""))</f>
        <v/>
      </c>
      <c r="Q211" s="15">
        <f>IF($E211="","",COUNTIFS('Follow-ups'!$B$3:$B$1002,$E211))</f>
        <v/>
      </c>
      <c r="R211" s="16">
        <f>IF(OR($F211="",$O211="Written off"),0,IF($J211&gt;0,$J211+ROW()/1000000,0))</f>
        <v/>
      </c>
      <c r="S211" s="15">
        <f>IF($P211="Overdue",COUNTIFS($P$3:$P211,"Overdue"),"")</f>
        <v/>
      </c>
    </row>
    <row r="212">
      <c r="A212" s="4" t="n"/>
      <c r="B212" s="4" t="n"/>
      <c r="C212" s="4" t="n"/>
      <c r="D212" s="4" t="n"/>
      <c r="E212" s="4" t="n"/>
      <c r="F212" s="5" t="n"/>
      <c r="G212" s="13" t="n"/>
      <c r="H212" s="13" t="n"/>
      <c r="I212" s="14">
        <f>IF($E212="","",SUMIFS('Follow-ups'!$H$3:$H$1002,'Follow-ups'!$B$3:$B$1002,$E212))</f>
        <v/>
      </c>
      <c r="J212" s="14">
        <f>IF($F212="","",$G212-$H212-$I212)</f>
        <v/>
      </c>
      <c r="K212" s="15">
        <f>IF($F212="","",'Settings'!$B$6-$F212)</f>
        <v/>
      </c>
      <c r="L212" s="8">
        <f>IF($F212="","",IF($J212&lt;=0,"Settled",IF($O212="Written off","Written off",IF($K212&lt;=30,"0–30",IF($K212&lt;=60,"31–60",IF($K212&lt;=90,"61–90","90+"))))))</f>
        <v/>
      </c>
      <c r="M212" s="5" t="n"/>
      <c r="N212" s="4" t="n"/>
      <c r="O212" s="4" t="n"/>
      <c r="P212" s="8">
        <f>IF(OR($F212="",$M212=""),"",IF(AND($M212&lt;'Settings'!$B$6,$J212&gt;0,$O212&lt;&gt;"Written off"),"Overdue",""))</f>
        <v/>
      </c>
      <c r="Q212" s="15">
        <f>IF($E212="","",COUNTIFS('Follow-ups'!$B$3:$B$1002,$E212))</f>
        <v/>
      </c>
      <c r="R212" s="16">
        <f>IF(OR($F212="",$O212="Written off"),0,IF($J212&gt;0,$J212+ROW()/1000000,0))</f>
        <v/>
      </c>
      <c r="S212" s="15">
        <f>IF($P212="Overdue",COUNTIFS($P$3:$P212,"Overdue"),"")</f>
        <v/>
      </c>
    </row>
    <row r="213">
      <c r="A213" s="4" t="n"/>
      <c r="B213" s="4" t="n"/>
      <c r="C213" s="4" t="n"/>
      <c r="D213" s="4" t="n"/>
      <c r="E213" s="4" t="n"/>
      <c r="F213" s="5" t="n"/>
      <c r="G213" s="13" t="n"/>
      <c r="H213" s="13" t="n"/>
      <c r="I213" s="14">
        <f>IF($E213="","",SUMIFS('Follow-ups'!$H$3:$H$1002,'Follow-ups'!$B$3:$B$1002,$E213))</f>
        <v/>
      </c>
      <c r="J213" s="14">
        <f>IF($F213="","",$G213-$H213-$I213)</f>
        <v/>
      </c>
      <c r="K213" s="15">
        <f>IF($F213="","",'Settings'!$B$6-$F213)</f>
        <v/>
      </c>
      <c r="L213" s="8">
        <f>IF($F213="","",IF($J213&lt;=0,"Settled",IF($O213="Written off","Written off",IF($K213&lt;=30,"0–30",IF($K213&lt;=60,"31–60",IF($K213&lt;=90,"61–90","90+"))))))</f>
        <v/>
      </c>
      <c r="M213" s="5" t="n"/>
      <c r="N213" s="4" t="n"/>
      <c r="O213" s="4" t="n"/>
      <c r="P213" s="8">
        <f>IF(OR($F213="",$M213=""),"",IF(AND($M213&lt;'Settings'!$B$6,$J213&gt;0,$O213&lt;&gt;"Written off"),"Overdue",""))</f>
        <v/>
      </c>
      <c r="Q213" s="15">
        <f>IF($E213="","",COUNTIFS('Follow-ups'!$B$3:$B$1002,$E213))</f>
        <v/>
      </c>
      <c r="R213" s="16">
        <f>IF(OR($F213="",$O213="Written off"),0,IF($J213&gt;0,$J213+ROW()/1000000,0))</f>
        <v/>
      </c>
      <c r="S213" s="15">
        <f>IF($P213="Overdue",COUNTIFS($P$3:$P213,"Overdue"),"")</f>
        <v/>
      </c>
    </row>
    <row r="214">
      <c r="A214" s="4" t="n"/>
      <c r="B214" s="4" t="n"/>
      <c r="C214" s="4" t="n"/>
      <c r="D214" s="4" t="n"/>
      <c r="E214" s="4" t="n"/>
      <c r="F214" s="5" t="n"/>
      <c r="G214" s="13" t="n"/>
      <c r="H214" s="13" t="n"/>
      <c r="I214" s="14">
        <f>IF($E214="","",SUMIFS('Follow-ups'!$H$3:$H$1002,'Follow-ups'!$B$3:$B$1002,$E214))</f>
        <v/>
      </c>
      <c r="J214" s="14">
        <f>IF($F214="","",$G214-$H214-$I214)</f>
        <v/>
      </c>
      <c r="K214" s="15">
        <f>IF($F214="","",'Settings'!$B$6-$F214)</f>
        <v/>
      </c>
      <c r="L214" s="8">
        <f>IF($F214="","",IF($J214&lt;=0,"Settled",IF($O214="Written off","Written off",IF($K214&lt;=30,"0–30",IF($K214&lt;=60,"31–60",IF($K214&lt;=90,"61–90","90+"))))))</f>
        <v/>
      </c>
      <c r="M214" s="5" t="n"/>
      <c r="N214" s="4" t="n"/>
      <c r="O214" s="4" t="n"/>
      <c r="P214" s="8">
        <f>IF(OR($F214="",$M214=""),"",IF(AND($M214&lt;'Settings'!$B$6,$J214&gt;0,$O214&lt;&gt;"Written off"),"Overdue",""))</f>
        <v/>
      </c>
      <c r="Q214" s="15">
        <f>IF($E214="","",COUNTIFS('Follow-ups'!$B$3:$B$1002,$E214))</f>
        <v/>
      </c>
      <c r="R214" s="16">
        <f>IF(OR($F214="",$O214="Written off"),0,IF($J214&gt;0,$J214+ROW()/1000000,0))</f>
        <v/>
      </c>
      <c r="S214" s="15">
        <f>IF($P214="Overdue",COUNTIFS($P$3:$P214,"Overdue"),"")</f>
        <v/>
      </c>
    </row>
    <row r="215">
      <c r="A215" s="4" t="n"/>
      <c r="B215" s="4" t="n"/>
      <c r="C215" s="4" t="n"/>
      <c r="D215" s="4" t="n"/>
      <c r="E215" s="4" t="n"/>
      <c r="F215" s="5" t="n"/>
      <c r="G215" s="13" t="n"/>
      <c r="H215" s="13" t="n"/>
      <c r="I215" s="14">
        <f>IF($E215="","",SUMIFS('Follow-ups'!$H$3:$H$1002,'Follow-ups'!$B$3:$B$1002,$E215))</f>
        <v/>
      </c>
      <c r="J215" s="14">
        <f>IF($F215="","",$G215-$H215-$I215)</f>
        <v/>
      </c>
      <c r="K215" s="15">
        <f>IF($F215="","",'Settings'!$B$6-$F215)</f>
        <v/>
      </c>
      <c r="L215" s="8">
        <f>IF($F215="","",IF($J215&lt;=0,"Settled",IF($O215="Written off","Written off",IF($K215&lt;=30,"0–30",IF($K215&lt;=60,"31–60",IF($K215&lt;=90,"61–90","90+"))))))</f>
        <v/>
      </c>
      <c r="M215" s="5" t="n"/>
      <c r="N215" s="4" t="n"/>
      <c r="O215" s="4" t="n"/>
      <c r="P215" s="8">
        <f>IF(OR($F215="",$M215=""),"",IF(AND($M215&lt;'Settings'!$B$6,$J215&gt;0,$O215&lt;&gt;"Written off"),"Overdue",""))</f>
        <v/>
      </c>
      <c r="Q215" s="15">
        <f>IF($E215="","",COUNTIFS('Follow-ups'!$B$3:$B$1002,$E215))</f>
        <v/>
      </c>
      <c r="R215" s="16">
        <f>IF(OR($F215="",$O215="Written off"),0,IF($J215&gt;0,$J215+ROW()/1000000,0))</f>
        <v/>
      </c>
      <c r="S215" s="15">
        <f>IF($P215="Overdue",COUNTIFS($P$3:$P215,"Overdue"),"")</f>
        <v/>
      </c>
    </row>
    <row r="216">
      <c r="A216" s="4" t="n"/>
      <c r="B216" s="4" t="n"/>
      <c r="C216" s="4" t="n"/>
      <c r="D216" s="4" t="n"/>
      <c r="E216" s="4" t="n"/>
      <c r="F216" s="5" t="n"/>
      <c r="G216" s="13" t="n"/>
      <c r="H216" s="13" t="n"/>
      <c r="I216" s="14">
        <f>IF($E216="","",SUMIFS('Follow-ups'!$H$3:$H$1002,'Follow-ups'!$B$3:$B$1002,$E216))</f>
        <v/>
      </c>
      <c r="J216" s="14">
        <f>IF($F216="","",$G216-$H216-$I216)</f>
        <v/>
      </c>
      <c r="K216" s="15">
        <f>IF($F216="","",'Settings'!$B$6-$F216)</f>
        <v/>
      </c>
      <c r="L216" s="8">
        <f>IF($F216="","",IF($J216&lt;=0,"Settled",IF($O216="Written off","Written off",IF($K216&lt;=30,"0–30",IF($K216&lt;=60,"31–60",IF($K216&lt;=90,"61–90","90+"))))))</f>
        <v/>
      </c>
      <c r="M216" s="5" t="n"/>
      <c r="N216" s="4" t="n"/>
      <c r="O216" s="4" t="n"/>
      <c r="P216" s="8">
        <f>IF(OR($F216="",$M216=""),"",IF(AND($M216&lt;'Settings'!$B$6,$J216&gt;0,$O216&lt;&gt;"Written off"),"Overdue",""))</f>
        <v/>
      </c>
      <c r="Q216" s="15">
        <f>IF($E216="","",COUNTIFS('Follow-ups'!$B$3:$B$1002,$E216))</f>
        <v/>
      </c>
      <c r="R216" s="16">
        <f>IF(OR($F216="",$O216="Written off"),0,IF($J216&gt;0,$J216+ROW()/1000000,0))</f>
        <v/>
      </c>
      <c r="S216" s="15">
        <f>IF($P216="Overdue",COUNTIFS($P$3:$P216,"Overdue"),"")</f>
        <v/>
      </c>
    </row>
    <row r="217">
      <c r="A217" s="4" t="n"/>
      <c r="B217" s="4" t="n"/>
      <c r="C217" s="4" t="n"/>
      <c r="D217" s="4" t="n"/>
      <c r="E217" s="4" t="n"/>
      <c r="F217" s="5" t="n"/>
      <c r="G217" s="13" t="n"/>
      <c r="H217" s="13" t="n"/>
      <c r="I217" s="14">
        <f>IF($E217="","",SUMIFS('Follow-ups'!$H$3:$H$1002,'Follow-ups'!$B$3:$B$1002,$E217))</f>
        <v/>
      </c>
      <c r="J217" s="14">
        <f>IF($F217="","",$G217-$H217-$I217)</f>
        <v/>
      </c>
      <c r="K217" s="15">
        <f>IF($F217="","",'Settings'!$B$6-$F217)</f>
        <v/>
      </c>
      <c r="L217" s="8">
        <f>IF($F217="","",IF($J217&lt;=0,"Settled",IF($O217="Written off","Written off",IF($K217&lt;=30,"0–30",IF($K217&lt;=60,"31–60",IF($K217&lt;=90,"61–90","90+"))))))</f>
        <v/>
      </c>
      <c r="M217" s="5" t="n"/>
      <c r="N217" s="4" t="n"/>
      <c r="O217" s="4" t="n"/>
      <c r="P217" s="8">
        <f>IF(OR($F217="",$M217=""),"",IF(AND($M217&lt;'Settings'!$B$6,$J217&gt;0,$O217&lt;&gt;"Written off"),"Overdue",""))</f>
        <v/>
      </c>
      <c r="Q217" s="15">
        <f>IF($E217="","",COUNTIFS('Follow-ups'!$B$3:$B$1002,$E217))</f>
        <v/>
      </c>
      <c r="R217" s="16">
        <f>IF(OR($F217="",$O217="Written off"),0,IF($J217&gt;0,$J217+ROW()/1000000,0))</f>
        <v/>
      </c>
      <c r="S217" s="15">
        <f>IF($P217="Overdue",COUNTIFS($P$3:$P217,"Overdue"),"")</f>
        <v/>
      </c>
    </row>
    <row r="218">
      <c r="A218" s="4" t="n"/>
      <c r="B218" s="4" t="n"/>
      <c r="C218" s="4" t="n"/>
      <c r="D218" s="4" t="n"/>
      <c r="E218" s="4" t="n"/>
      <c r="F218" s="5" t="n"/>
      <c r="G218" s="13" t="n"/>
      <c r="H218" s="13" t="n"/>
      <c r="I218" s="14">
        <f>IF($E218="","",SUMIFS('Follow-ups'!$H$3:$H$1002,'Follow-ups'!$B$3:$B$1002,$E218))</f>
        <v/>
      </c>
      <c r="J218" s="14">
        <f>IF($F218="","",$G218-$H218-$I218)</f>
        <v/>
      </c>
      <c r="K218" s="15">
        <f>IF($F218="","",'Settings'!$B$6-$F218)</f>
        <v/>
      </c>
      <c r="L218" s="8">
        <f>IF($F218="","",IF($J218&lt;=0,"Settled",IF($O218="Written off","Written off",IF($K218&lt;=30,"0–30",IF($K218&lt;=60,"31–60",IF($K218&lt;=90,"61–90","90+"))))))</f>
        <v/>
      </c>
      <c r="M218" s="5" t="n"/>
      <c r="N218" s="4" t="n"/>
      <c r="O218" s="4" t="n"/>
      <c r="P218" s="8">
        <f>IF(OR($F218="",$M218=""),"",IF(AND($M218&lt;'Settings'!$B$6,$J218&gt;0,$O218&lt;&gt;"Written off"),"Overdue",""))</f>
        <v/>
      </c>
      <c r="Q218" s="15">
        <f>IF($E218="","",COUNTIFS('Follow-ups'!$B$3:$B$1002,$E218))</f>
        <v/>
      </c>
      <c r="R218" s="16">
        <f>IF(OR($F218="",$O218="Written off"),0,IF($J218&gt;0,$J218+ROW()/1000000,0))</f>
        <v/>
      </c>
      <c r="S218" s="15">
        <f>IF($P218="Overdue",COUNTIFS($P$3:$P218,"Overdue"),"")</f>
        <v/>
      </c>
    </row>
    <row r="219">
      <c r="A219" s="4" t="n"/>
      <c r="B219" s="4" t="n"/>
      <c r="C219" s="4" t="n"/>
      <c r="D219" s="4" t="n"/>
      <c r="E219" s="4" t="n"/>
      <c r="F219" s="5" t="n"/>
      <c r="G219" s="13" t="n"/>
      <c r="H219" s="13" t="n"/>
      <c r="I219" s="14">
        <f>IF($E219="","",SUMIFS('Follow-ups'!$H$3:$H$1002,'Follow-ups'!$B$3:$B$1002,$E219))</f>
        <v/>
      </c>
      <c r="J219" s="14">
        <f>IF($F219="","",$G219-$H219-$I219)</f>
        <v/>
      </c>
      <c r="K219" s="15">
        <f>IF($F219="","",'Settings'!$B$6-$F219)</f>
        <v/>
      </c>
      <c r="L219" s="8">
        <f>IF($F219="","",IF($J219&lt;=0,"Settled",IF($O219="Written off","Written off",IF($K219&lt;=30,"0–30",IF($K219&lt;=60,"31–60",IF($K219&lt;=90,"61–90","90+"))))))</f>
        <v/>
      </c>
      <c r="M219" s="5" t="n"/>
      <c r="N219" s="4" t="n"/>
      <c r="O219" s="4" t="n"/>
      <c r="P219" s="8">
        <f>IF(OR($F219="",$M219=""),"",IF(AND($M219&lt;'Settings'!$B$6,$J219&gt;0,$O219&lt;&gt;"Written off"),"Overdue",""))</f>
        <v/>
      </c>
      <c r="Q219" s="15">
        <f>IF($E219="","",COUNTIFS('Follow-ups'!$B$3:$B$1002,$E219))</f>
        <v/>
      </c>
      <c r="R219" s="16">
        <f>IF(OR($F219="",$O219="Written off"),0,IF($J219&gt;0,$J219+ROW()/1000000,0))</f>
        <v/>
      </c>
      <c r="S219" s="15">
        <f>IF($P219="Overdue",COUNTIFS($P$3:$P219,"Overdue"),"")</f>
        <v/>
      </c>
    </row>
    <row r="220">
      <c r="A220" s="4" t="n"/>
      <c r="B220" s="4" t="n"/>
      <c r="C220" s="4" t="n"/>
      <c r="D220" s="4" t="n"/>
      <c r="E220" s="4" t="n"/>
      <c r="F220" s="5" t="n"/>
      <c r="G220" s="13" t="n"/>
      <c r="H220" s="13" t="n"/>
      <c r="I220" s="14">
        <f>IF($E220="","",SUMIFS('Follow-ups'!$H$3:$H$1002,'Follow-ups'!$B$3:$B$1002,$E220))</f>
        <v/>
      </c>
      <c r="J220" s="14">
        <f>IF($F220="","",$G220-$H220-$I220)</f>
        <v/>
      </c>
      <c r="K220" s="15">
        <f>IF($F220="","",'Settings'!$B$6-$F220)</f>
        <v/>
      </c>
      <c r="L220" s="8">
        <f>IF($F220="","",IF($J220&lt;=0,"Settled",IF($O220="Written off","Written off",IF($K220&lt;=30,"0–30",IF($K220&lt;=60,"31–60",IF($K220&lt;=90,"61–90","90+"))))))</f>
        <v/>
      </c>
      <c r="M220" s="5" t="n"/>
      <c r="N220" s="4" t="n"/>
      <c r="O220" s="4" t="n"/>
      <c r="P220" s="8">
        <f>IF(OR($F220="",$M220=""),"",IF(AND($M220&lt;'Settings'!$B$6,$J220&gt;0,$O220&lt;&gt;"Written off"),"Overdue",""))</f>
        <v/>
      </c>
      <c r="Q220" s="15">
        <f>IF($E220="","",COUNTIFS('Follow-ups'!$B$3:$B$1002,$E220))</f>
        <v/>
      </c>
      <c r="R220" s="16">
        <f>IF(OR($F220="",$O220="Written off"),0,IF($J220&gt;0,$J220+ROW()/1000000,0))</f>
        <v/>
      </c>
      <c r="S220" s="15">
        <f>IF($P220="Overdue",COUNTIFS($P$3:$P220,"Overdue"),"")</f>
        <v/>
      </c>
    </row>
    <row r="221">
      <c r="A221" s="4" t="n"/>
      <c r="B221" s="4" t="n"/>
      <c r="C221" s="4" t="n"/>
      <c r="D221" s="4" t="n"/>
      <c r="E221" s="4" t="n"/>
      <c r="F221" s="5" t="n"/>
      <c r="G221" s="13" t="n"/>
      <c r="H221" s="13" t="n"/>
      <c r="I221" s="14">
        <f>IF($E221="","",SUMIFS('Follow-ups'!$H$3:$H$1002,'Follow-ups'!$B$3:$B$1002,$E221))</f>
        <v/>
      </c>
      <c r="J221" s="14">
        <f>IF($F221="","",$G221-$H221-$I221)</f>
        <v/>
      </c>
      <c r="K221" s="15">
        <f>IF($F221="","",'Settings'!$B$6-$F221)</f>
        <v/>
      </c>
      <c r="L221" s="8">
        <f>IF($F221="","",IF($J221&lt;=0,"Settled",IF($O221="Written off","Written off",IF($K221&lt;=30,"0–30",IF($K221&lt;=60,"31–60",IF($K221&lt;=90,"61–90","90+"))))))</f>
        <v/>
      </c>
      <c r="M221" s="5" t="n"/>
      <c r="N221" s="4" t="n"/>
      <c r="O221" s="4" t="n"/>
      <c r="P221" s="8">
        <f>IF(OR($F221="",$M221=""),"",IF(AND($M221&lt;'Settings'!$B$6,$J221&gt;0,$O221&lt;&gt;"Written off"),"Overdue",""))</f>
        <v/>
      </c>
      <c r="Q221" s="15">
        <f>IF($E221="","",COUNTIFS('Follow-ups'!$B$3:$B$1002,$E221))</f>
        <v/>
      </c>
      <c r="R221" s="16">
        <f>IF(OR($F221="",$O221="Written off"),0,IF($J221&gt;0,$J221+ROW()/1000000,0))</f>
        <v/>
      </c>
      <c r="S221" s="15">
        <f>IF($P221="Overdue",COUNTIFS($P$3:$P221,"Overdue"),"")</f>
        <v/>
      </c>
    </row>
    <row r="222">
      <c r="A222" s="4" t="n"/>
      <c r="B222" s="4" t="n"/>
      <c r="C222" s="4" t="n"/>
      <c r="D222" s="4" t="n"/>
      <c r="E222" s="4" t="n"/>
      <c r="F222" s="5" t="n"/>
      <c r="G222" s="13" t="n"/>
      <c r="H222" s="13" t="n"/>
      <c r="I222" s="14">
        <f>IF($E222="","",SUMIFS('Follow-ups'!$H$3:$H$1002,'Follow-ups'!$B$3:$B$1002,$E222))</f>
        <v/>
      </c>
      <c r="J222" s="14">
        <f>IF($F222="","",$G222-$H222-$I222)</f>
        <v/>
      </c>
      <c r="K222" s="15">
        <f>IF($F222="","",'Settings'!$B$6-$F222)</f>
        <v/>
      </c>
      <c r="L222" s="8">
        <f>IF($F222="","",IF($J222&lt;=0,"Settled",IF($O222="Written off","Written off",IF($K222&lt;=30,"0–30",IF($K222&lt;=60,"31–60",IF($K222&lt;=90,"61–90","90+"))))))</f>
        <v/>
      </c>
      <c r="M222" s="5" t="n"/>
      <c r="N222" s="4" t="n"/>
      <c r="O222" s="4" t="n"/>
      <c r="P222" s="8">
        <f>IF(OR($F222="",$M222=""),"",IF(AND($M222&lt;'Settings'!$B$6,$J222&gt;0,$O222&lt;&gt;"Written off"),"Overdue",""))</f>
        <v/>
      </c>
      <c r="Q222" s="15">
        <f>IF($E222="","",COUNTIFS('Follow-ups'!$B$3:$B$1002,$E222))</f>
        <v/>
      </c>
      <c r="R222" s="16">
        <f>IF(OR($F222="",$O222="Written off"),0,IF($J222&gt;0,$J222+ROW()/1000000,0))</f>
        <v/>
      </c>
      <c r="S222" s="15">
        <f>IF($P222="Overdue",COUNTIFS($P$3:$P222,"Overdue"),"")</f>
        <v/>
      </c>
    </row>
    <row r="223">
      <c r="A223" s="4" t="n"/>
      <c r="B223" s="4" t="n"/>
      <c r="C223" s="4" t="n"/>
      <c r="D223" s="4" t="n"/>
      <c r="E223" s="4" t="n"/>
      <c r="F223" s="5" t="n"/>
      <c r="G223" s="13" t="n"/>
      <c r="H223" s="13" t="n"/>
      <c r="I223" s="14">
        <f>IF($E223="","",SUMIFS('Follow-ups'!$H$3:$H$1002,'Follow-ups'!$B$3:$B$1002,$E223))</f>
        <v/>
      </c>
      <c r="J223" s="14">
        <f>IF($F223="","",$G223-$H223-$I223)</f>
        <v/>
      </c>
      <c r="K223" s="15">
        <f>IF($F223="","",'Settings'!$B$6-$F223)</f>
        <v/>
      </c>
      <c r="L223" s="8">
        <f>IF($F223="","",IF($J223&lt;=0,"Settled",IF($O223="Written off","Written off",IF($K223&lt;=30,"0–30",IF($K223&lt;=60,"31–60",IF($K223&lt;=90,"61–90","90+"))))))</f>
        <v/>
      </c>
      <c r="M223" s="5" t="n"/>
      <c r="N223" s="4" t="n"/>
      <c r="O223" s="4" t="n"/>
      <c r="P223" s="8">
        <f>IF(OR($F223="",$M223=""),"",IF(AND($M223&lt;'Settings'!$B$6,$J223&gt;0,$O223&lt;&gt;"Written off"),"Overdue",""))</f>
        <v/>
      </c>
      <c r="Q223" s="15">
        <f>IF($E223="","",COUNTIFS('Follow-ups'!$B$3:$B$1002,$E223))</f>
        <v/>
      </c>
      <c r="R223" s="16">
        <f>IF(OR($F223="",$O223="Written off"),0,IF($J223&gt;0,$J223+ROW()/1000000,0))</f>
        <v/>
      </c>
      <c r="S223" s="15">
        <f>IF($P223="Overdue",COUNTIFS($P$3:$P223,"Overdue"),"")</f>
        <v/>
      </c>
    </row>
    <row r="224">
      <c r="A224" s="4" t="n"/>
      <c r="B224" s="4" t="n"/>
      <c r="C224" s="4" t="n"/>
      <c r="D224" s="4" t="n"/>
      <c r="E224" s="4" t="n"/>
      <c r="F224" s="5" t="n"/>
      <c r="G224" s="13" t="n"/>
      <c r="H224" s="13" t="n"/>
      <c r="I224" s="14">
        <f>IF($E224="","",SUMIFS('Follow-ups'!$H$3:$H$1002,'Follow-ups'!$B$3:$B$1002,$E224))</f>
        <v/>
      </c>
      <c r="J224" s="14">
        <f>IF($F224="","",$G224-$H224-$I224)</f>
        <v/>
      </c>
      <c r="K224" s="15">
        <f>IF($F224="","",'Settings'!$B$6-$F224)</f>
        <v/>
      </c>
      <c r="L224" s="8">
        <f>IF($F224="","",IF($J224&lt;=0,"Settled",IF($O224="Written off","Written off",IF($K224&lt;=30,"0–30",IF($K224&lt;=60,"31–60",IF($K224&lt;=90,"61–90","90+"))))))</f>
        <v/>
      </c>
      <c r="M224" s="5" t="n"/>
      <c r="N224" s="4" t="n"/>
      <c r="O224" s="4" t="n"/>
      <c r="P224" s="8">
        <f>IF(OR($F224="",$M224=""),"",IF(AND($M224&lt;'Settings'!$B$6,$J224&gt;0,$O224&lt;&gt;"Written off"),"Overdue",""))</f>
        <v/>
      </c>
      <c r="Q224" s="15">
        <f>IF($E224="","",COUNTIFS('Follow-ups'!$B$3:$B$1002,$E224))</f>
        <v/>
      </c>
      <c r="R224" s="16">
        <f>IF(OR($F224="",$O224="Written off"),0,IF($J224&gt;0,$J224+ROW()/1000000,0))</f>
        <v/>
      </c>
      <c r="S224" s="15">
        <f>IF($P224="Overdue",COUNTIFS($P$3:$P224,"Overdue"),"")</f>
        <v/>
      </c>
    </row>
    <row r="225">
      <c r="A225" s="4" t="n"/>
      <c r="B225" s="4" t="n"/>
      <c r="C225" s="4" t="n"/>
      <c r="D225" s="4" t="n"/>
      <c r="E225" s="4" t="n"/>
      <c r="F225" s="5" t="n"/>
      <c r="G225" s="13" t="n"/>
      <c r="H225" s="13" t="n"/>
      <c r="I225" s="14">
        <f>IF($E225="","",SUMIFS('Follow-ups'!$H$3:$H$1002,'Follow-ups'!$B$3:$B$1002,$E225))</f>
        <v/>
      </c>
      <c r="J225" s="14">
        <f>IF($F225="","",$G225-$H225-$I225)</f>
        <v/>
      </c>
      <c r="K225" s="15">
        <f>IF($F225="","",'Settings'!$B$6-$F225)</f>
        <v/>
      </c>
      <c r="L225" s="8">
        <f>IF($F225="","",IF($J225&lt;=0,"Settled",IF($O225="Written off","Written off",IF($K225&lt;=30,"0–30",IF($K225&lt;=60,"31–60",IF($K225&lt;=90,"61–90","90+"))))))</f>
        <v/>
      </c>
      <c r="M225" s="5" t="n"/>
      <c r="N225" s="4" t="n"/>
      <c r="O225" s="4" t="n"/>
      <c r="P225" s="8">
        <f>IF(OR($F225="",$M225=""),"",IF(AND($M225&lt;'Settings'!$B$6,$J225&gt;0,$O225&lt;&gt;"Written off"),"Overdue",""))</f>
        <v/>
      </c>
      <c r="Q225" s="15">
        <f>IF($E225="","",COUNTIFS('Follow-ups'!$B$3:$B$1002,$E225))</f>
        <v/>
      </c>
      <c r="R225" s="16">
        <f>IF(OR($F225="",$O225="Written off"),0,IF($J225&gt;0,$J225+ROW()/1000000,0))</f>
        <v/>
      </c>
      <c r="S225" s="15">
        <f>IF($P225="Overdue",COUNTIFS($P$3:$P225,"Overdue"),"")</f>
        <v/>
      </c>
    </row>
    <row r="226">
      <c r="A226" s="4" t="n"/>
      <c r="B226" s="4" t="n"/>
      <c r="C226" s="4" t="n"/>
      <c r="D226" s="4" t="n"/>
      <c r="E226" s="4" t="n"/>
      <c r="F226" s="5" t="n"/>
      <c r="G226" s="13" t="n"/>
      <c r="H226" s="13" t="n"/>
      <c r="I226" s="14">
        <f>IF($E226="","",SUMIFS('Follow-ups'!$H$3:$H$1002,'Follow-ups'!$B$3:$B$1002,$E226))</f>
        <v/>
      </c>
      <c r="J226" s="14">
        <f>IF($F226="","",$G226-$H226-$I226)</f>
        <v/>
      </c>
      <c r="K226" s="15">
        <f>IF($F226="","",'Settings'!$B$6-$F226)</f>
        <v/>
      </c>
      <c r="L226" s="8">
        <f>IF($F226="","",IF($J226&lt;=0,"Settled",IF($O226="Written off","Written off",IF($K226&lt;=30,"0–30",IF($K226&lt;=60,"31–60",IF($K226&lt;=90,"61–90","90+"))))))</f>
        <v/>
      </c>
      <c r="M226" s="5" t="n"/>
      <c r="N226" s="4" t="n"/>
      <c r="O226" s="4" t="n"/>
      <c r="P226" s="8">
        <f>IF(OR($F226="",$M226=""),"",IF(AND($M226&lt;'Settings'!$B$6,$J226&gt;0,$O226&lt;&gt;"Written off"),"Overdue",""))</f>
        <v/>
      </c>
      <c r="Q226" s="15">
        <f>IF($E226="","",COUNTIFS('Follow-ups'!$B$3:$B$1002,$E226))</f>
        <v/>
      </c>
      <c r="R226" s="16">
        <f>IF(OR($F226="",$O226="Written off"),0,IF($J226&gt;0,$J226+ROW()/1000000,0))</f>
        <v/>
      </c>
      <c r="S226" s="15">
        <f>IF($P226="Overdue",COUNTIFS($P$3:$P226,"Overdue"),"")</f>
        <v/>
      </c>
    </row>
    <row r="227">
      <c r="A227" s="4" t="n"/>
      <c r="B227" s="4" t="n"/>
      <c r="C227" s="4" t="n"/>
      <c r="D227" s="4" t="n"/>
      <c r="E227" s="4" t="n"/>
      <c r="F227" s="5" t="n"/>
      <c r="G227" s="13" t="n"/>
      <c r="H227" s="13" t="n"/>
      <c r="I227" s="14">
        <f>IF($E227="","",SUMIFS('Follow-ups'!$H$3:$H$1002,'Follow-ups'!$B$3:$B$1002,$E227))</f>
        <v/>
      </c>
      <c r="J227" s="14">
        <f>IF($F227="","",$G227-$H227-$I227)</f>
        <v/>
      </c>
      <c r="K227" s="15">
        <f>IF($F227="","",'Settings'!$B$6-$F227)</f>
        <v/>
      </c>
      <c r="L227" s="8">
        <f>IF($F227="","",IF($J227&lt;=0,"Settled",IF($O227="Written off","Written off",IF($K227&lt;=30,"0–30",IF($K227&lt;=60,"31–60",IF($K227&lt;=90,"61–90","90+"))))))</f>
        <v/>
      </c>
      <c r="M227" s="5" t="n"/>
      <c r="N227" s="4" t="n"/>
      <c r="O227" s="4" t="n"/>
      <c r="P227" s="8">
        <f>IF(OR($F227="",$M227=""),"",IF(AND($M227&lt;'Settings'!$B$6,$J227&gt;0,$O227&lt;&gt;"Written off"),"Overdue",""))</f>
        <v/>
      </c>
      <c r="Q227" s="15">
        <f>IF($E227="","",COUNTIFS('Follow-ups'!$B$3:$B$1002,$E227))</f>
        <v/>
      </c>
      <c r="R227" s="16">
        <f>IF(OR($F227="",$O227="Written off"),0,IF($J227&gt;0,$J227+ROW()/1000000,0))</f>
        <v/>
      </c>
      <c r="S227" s="15">
        <f>IF($P227="Overdue",COUNTIFS($P$3:$P227,"Overdue"),"")</f>
        <v/>
      </c>
    </row>
    <row r="228">
      <c r="A228" s="4" t="n"/>
      <c r="B228" s="4" t="n"/>
      <c r="C228" s="4" t="n"/>
      <c r="D228" s="4" t="n"/>
      <c r="E228" s="4" t="n"/>
      <c r="F228" s="5" t="n"/>
      <c r="G228" s="13" t="n"/>
      <c r="H228" s="13" t="n"/>
      <c r="I228" s="14">
        <f>IF($E228="","",SUMIFS('Follow-ups'!$H$3:$H$1002,'Follow-ups'!$B$3:$B$1002,$E228))</f>
        <v/>
      </c>
      <c r="J228" s="14">
        <f>IF($F228="","",$G228-$H228-$I228)</f>
        <v/>
      </c>
      <c r="K228" s="15">
        <f>IF($F228="","",'Settings'!$B$6-$F228)</f>
        <v/>
      </c>
      <c r="L228" s="8">
        <f>IF($F228="","",IF($J228&lt;=0,"Settled",IF($O228="Written off","Written off",IF($K228&lt;=30,"0–30",IF($K228&lt;=60,"31–60",IF($K228&lt;=90,"61–90","90+"))))))</f>
        <v/>
      </c>
      <c r="M228" s="5" t="n"/>
      <c r="N228" s="4" t="n"/>
      <c r="O228" s="4" t="n"/>
      <c r="P228" s="8">
        <f>IF(OR($F228="",$M228=""),"",IF(AND($M228&lt;'Settings'!$B$6,$J228&gt;0,$O228&lt;&gt;"Written off"),"Overdue",""))</f>
        <v/>
      </c>
      <c r="Q228" s="15">
        <f>IF($E228="","",COUNTIFS('Follow-ups'!$B$3:$B$1002,$E228))</f>
        <v/>
      </c>
      <c r="R228" s="16">
        <f>IF(OR($F228="",$O228="Written off"),0,IF($J228&gt;0,$J228+ROW()/1000000,0))</f>
        <v/>
      </c>
      <c r="S228" s="15">
        <f>IF($P228="Overdue",COUNTIFS($P$3:$P228,"Overdue"),"")</f>
        <v/>
      </c>
    </row>
    <row r="229">
      <c r="A229" s="4" t="n"/>
      <c r="B229" s="4" t="n"/>
      <c r="C229" s="4" t="n"/>
      <c r="D229" s="4" t="n"/>
      <c r="E229" s="4" t="n"/>
      <c r="F229" s="5" t="n"/>
      <c r="G229" s="13" t="n"/>
      <c r="H229" s="13" t="n"/>
      <c r="I229" s="14">
        <f>IF($E229="","",SUMIFS('Follow-ups'!$H$3:$H$1002,'Follow-ups'!$B$3:$B$1002,$E229))</f>
        <v/>
      </c>
      <c r="J229" s="14">
        <f>IF($F229="","",$G229-$H229-$I229)</f>
        <v/>
      </c>
      <c r="K229" s="15">
        <f>IF($F229="","",'Settings'!$B$6-$F229)</f>
        <v/>
      </c>
      <c r="L229" s="8">
        <f>IF($F229="","",IF($J229&lt;=0,"Settled",IF($O229="Written off","Written off",IF($K229&lt;=30,"0–30",IF($K229&lt;=60,"31–60",IF($K229&lt;=90,"61–90","90+"))))))</f>
        <v/>
      </c>
      <c r="M229" s="5" t="n"/>
      <c r="N229" s="4" t="n"/>
      <c r="O229" s="4" t="n"/>
      <c r="P229" s="8">
        <f>IF(OR($F229="",$M229=""),"",IF(AND($M229&lt;'Settings'!$B$6,$J229&gt;0,$O229&lt;&gt;"Written off"),"Overdue",""))</f>
        <v/>
      </c>
      <c r="Q229" s="15">
        <f>IF($E229="","",COUNTIFS('Follow-ups'!$B$3:$B$1002,$E229))</f>
        <v/>
      </c>
      <c r="R229" s="16">
        <f>IF(OR($F229="",$O229="Written off"),0,IF($J229&gt;0,$J229+ROW()/1000000,0))</f>
        <v/>
      </c>
      <c r="S229" s="15">
        <f>IF($P229="Overdue",COUNTIFS($P$3:$P229,"Overdue"),"")</f>
        <v/>
      </c>
    </row>
    <row r="230">
      <c r="A230" s="4" t="n"/>
      <c r="B230" s="4" t="n"/>
      <c r="C230" s="4" t="n"/>
      <c r="D230" s="4" t="n"/>
      <c r="E230" s="4" t="n"/>
      <c r="F230" s="5" t="n"/>
      <c r="G230" s="13" t="n"/>
      <c r="H230" s="13" t="n"/>
      <c r="I230" s="14">
        <f>IF($E230="","",SUMIFS('Follow-ups'!$H$3:$H$1002,'Follow-ups'!$B$3:$B$1002,$E230))</f>
        <v/>
      </c>
      <c r="J230" s="14">
        <f>IF($F230="","",$G230-$H230-$I230)</f>
        <v/>
      </c>
      <c r="K230" s="15">
        <f>IF($F230="","",'Settings'!$B$6-$F230)</f>
        <v/>
      </c>
      <c r="L230" s="8">
        <f>IF($F230="","",IF($J230&lt;=0,"Settled",IF($O230="Written off","Written off",IF($K230&lt;=30,"0–30",IF($K230&lt;=60,"31–60",IF($K230&lt;=90,"61–90","90+"))))))</f>
        <v/>
      </c>
      <c r="M230" s="5" t="n"/>
      <c r="N230" s="4" t="n"/>
      <c r="O230" s="4" t="n"/>
      <c r="P230" s="8">
        <f>IF(OR($F230="",$M230=""),"",IF(AND($M230&lt;'Settings'!$B$6,$J230&gt;0,$O230&lt;&gt;"Written off"),"Overdue",""))</f>
        <v/>
      </c>
      <c r="Q230" s="15">
        <f>IF($E230="","",COUNTIFS('Follow-ups'!$B$3:$B$1002,$E230))</f>
        <v/>
      </c>
      <c r="R230" s="16">
        <f>IF(OR($F230="",$O230="Written off"),0,IF($J230&gt;0,$J230+ROW()/1000000,0))</f>
        <v/>
      </c>
      <c r="S230" s="15">
        <f>IF($P230="Overdue",COUNTIFS($P$3:$P230,"Overdue"),"")</f>
        <v/>
      </c>
    </row>
    <row r="231">
      <c r="A231" s="4" t="n"/>
      <c r="B231" s="4" t="n"/>
      <c r="C231" s="4" t="n"/>
      <c r="D231" s="4" t="n"/>
      <c r="E231" s="4" t="n"/>
      <c r="F231" s="5" t="n"/>
      <c r="G231" s="13" t="n"/>
      <c r="H231" s="13" t="n"/>
      <c r="I231" s="14">
        <f>IF($E231="","",SUMIFS('Follow-ups'!$H$3:$H$1002,'Follow-ups'!$B$3:$B$1002,$E231))</f>
        <v/>
      </c>
      <c r="J231" s="14">
        <f>IF($F231="","",$G231-$H231-$I231)</f>
        <v/>
      </c>
      <c r="K231" s="15">
        <f>IF($F231="","",'Settings'!$B$6-$F231)</f>
        <v/>
      </c>
      <c r="L231" s="8">
        <f>IF($F231="","",IF($J231&lt;=0,"Settled",IF($O231="Written off","Written off",IF($K231&lt;=30,"0–30",IF($K231&lt;=60,"31–60",IF($K231&lt;=90,"61–90","90+"))))))</f>
        <v/>
      </c>
      <c r="M231" s="5" t="n"/>
      <c r="N231" s="4" t="n"/>
      <c r="O231" s="4" t="n"/>
      <c r="P231" s="8">
        <f>IF(OR($F231="",$M231=""),"",IF(AND($M231&lt;'Settings'!$B$6,$J231&gt;0,$O231&lt;&gt;"Written off"),"Overdue",""))</f>
        <v/>
      </c>
      <c r="Q231" s="15">
        <f>IF($E231="","",COUNTIFS('Follow-ups'!$B$3:$B$1002,$E231))</f>
        <v/>
      </c>
      <c r="R231" s="16">
        <f>IF(OR($F231="",$O231="Written off"),0,IF($J231&gt;0,$J231+ROW()/1000000,0))</f>
        <v/>
      </c>
      <c r="S231" s="15">
        <f>IF($P231="Overdue",COUNTIFS($P$3:$P231,"Overdue"),"")</f>
        <v/>
      </c>
    </row>
    <row r="232">
      <c r="A232" s="4" t="n"/>
      <c r="B232" s="4" t="n"/>
      <c r="C232" s="4" t="n"/>
      <c r="D232" s="4" t="n"/>
      <c r="E232" s="4" t="n"/>
      <c r="F232" s="5" t="n"/>
      <c r="G232" s="13" t="n"/>
      <c r="H232" s="13" t="n"/>
      <c r="I232" s="14">
        <f>IF($E232="","",SUMIFS('Follow-ups'!$H$3:$H$1002,'Follow-ups'!$B$3:$B$1002,$E232))</f>
        <v/>
      </c>
      <c r="J232" s="14">
        <f>IF($F232="","",$G232-$H232-$I232)</f>
        <v/>
      </c>
      <c r="K232" s="15">
        <f>IF($F232="","",'Settings'!$B$6-$F232)</f>
        <v/>
      </c>
      <c r="L232" s="8">
        <f>IF($F232="","",IF($J232&lt;=0,"Settled",IF($O232="Written off","Written off",IF($K232&lt;=30,"0–30",IF($K232&lt;=60,"31–60",IF($K232&lt;=90,"61–90","90+"))))))</f>
        <v/>
      </c>
      <c r="M232" s="5" t="n"/>
      <c r="N232" s="4" t="n"/>
      <c r="O232" s="4" t="n"/>
      <c r="P232" s="8">
        <f>IF(OR($F232="",$M232=""),"",IF(AND($M232&lt;'Settings'!$B$6,$J232&gt;0,$O232&lt;&gt;"Written off"),"Overdue",""))</f>
        <v/>
      </c>
      <c r="Q232" s="15">
        <f>IF($E232="","",COUNTIFS('Follow-ups'!$B$3:$B$1002,$E232))</f>
        <v/>
      </c>
      <c r="R232" s="16">
        <f>IF(OR($F232="",$O232="Written off"),0,IF($J232&gt;0,$J232+ROW()/1000000,0))</f>
        <v/>
      </c>
      <c r="S232" s="15">
        <f>IF($P232="Overdue",COUNTIFS($P$3:$P232,"Overdue"),"")</f>
        <v/>
      </c>
    </row>
    <row r="233">
      <c r="A233" s="4" t="n"/>
      <c r="B233" s="4" t="n"/>
      <c r="C233" s="4" t="n"/>
      <c r="D233" s="4" t="n"/>
      <c r="E233" s="4" t="n"/>
      <c r="F233" s="5" t="n"/>
      <c r="G233" s="13" t="n"/>
      <c r="H233" s="13" t="n"/>
      <c r="I233" s="14">
        <f>IF($E233="","",SUMIFS('Follow-ups'!$H$3:$H$1002,'Follow-ups'!$B$3:$B$1002,$E233))</f>
        <v/>
      </c>
      <c r="J233" s="14">
        <f>IF($F233="","",$G233-$H233-$I233)</f>
        <v/>
      </c>
      <c r="K233" s="15">
        <f>IF($F233="","",'Settings'!$B$6-$F233)</f>
        <v/>
      </c>
      <c r="L233" s="8">
        <f>IF($F233="","",IF($J233&lt;=0,"Settled",IF($O233="Written off","Written off",IF($K233&lt;=30,"0–30",IF($K233&lt;=60,"31–60",IF($K233&lt;=90,"61–90","90+"))))))</f>
        <v/>
      </c>
      <c r="M233" s="5" t="n"/>
      <c r="N233" s="4" t="n"/>
      <c r="O233" s="4" t="n"/>
      <c r="P233" s="8">
        <f>IF(OR($F233="",$M233=""),"",IF(AND($M233&lt;'Settings'!$B$6,$J233&gt;0,$O233&lt;&gt;"Written off"),"Overdue",""))</f>
        <v/>
      </c>
      <c r="Q233" s="15">
        <f>IF($E233="","",COUNTIFS('Follow-ups'!$B$3:$B$1002,$E233))</f>
        <v/>
      </c>
      <c r="R233" s="16">
        <f>IF(OR($F233="",$O233="Written off"),0,IF($J233&gt;0,$J233+ROW()/1000000,0))</f>
        <v/>
      </c>
      <c r="S233" s="15">
        <f>IF($P233="Overdue",COUNTIFS($P$3:$P233,"Overdue"),"")</f>
        <v/>
      </c>
    </row>
    <row r="234">
      <c r="A234" s="4" t="n"/>
      <c r="B234" s="4" t="n"/>
      <c r="C234" s="4" t="n"/>
      <c r="D234" s="4" t="n"/>
      <c r="E234" s="4" t="n"/>
      <c r="F234" s="5" t="n"/>
      <c r="G234" s="13" t="n"/>
      <c r="H234" s="13" t="n"/>
      <c r="I234" s="14">
        <f>IF($E234="","",SUMIFS('Follow-ups'!$H$3:$H$1002,'Follow-ups'!$B$3:$B$1002,$E234))</f>
        <v/>
      </c>
      <c r="J234" s="14">
        <f>IF($F234="","",$G234-$H234-$I234)</f>
        <v/>
      </c>
      <c r="K234" s="15">
        <f>IF($F234="","",'Settings'!$B$6-$F234)</f>
        <v/>
      </c>
      <c r="L234" s="8">
        <f>IF($F234="","",IF($J234&lt;=0,"Settled",IF($O234="Written off","Written off",IF($K234&lt;=30,"0–30",IF($K234&lt;=60,"31–60",IF($K234&lt;=90,"61–90","90+"))))))</f>
        <v/>
      </c>
      <c r="M234" s="5" t="n"/>
      <c r="N234" s="4" t="n"/>
      <c r="O234" s="4" t="n"/>
      <c r="P234" s="8">
        <f>IF(OR($F234="",$M234=""),"",IF(AND($M234&lt;'Settings'!$B$6,$J234&gt;0,$O234&lt;&gt;"Written off"),"Overdue",""))</f>
        <v/>
      </c>
      <c r="Q234" s="15">
        <f>IF($E234="","",COUNTIFS('Follow-ups'!$B$3:$B$1002,$E234))</f>
        <v/>
      </c>
      <c r="R234" s="16">
        <f>IF(OR($F234="",$O234="Written off"),0,IF($J234&gt;0,$J234+ROW()/1000000,0))</f>
        <v/>
      </c>
      <c r="S234" s="15">
        <f>IF($P234="Overdue",COUNTIFS($P$3:$P234,"Overdue"),"")</f>
        <v/>
      </c>
    </row>
    <row r="235">
      <c r="A235" s="4" t="n"/>
      <c r="B235" s="4" t="n"/>
      <c r="C235" s="4" t="n"/>
      <c r="D235" s="4" t="n"/>
      <c r="E235" s="4" t="n"/>
      <c r="F235" s="5" t="n"/>
      <c r="G235" s="13" t="n"/>
      <c r="H235" s="13" t="n"/>
      <c r="I235" s="14">
        <f>IF($E235="","",SUMIFS('Follow-ups'!$H$3:$H$1002,'Follow-ups'!$B$3:$B$1002,$E235))</f>
        <v/>
      </c>
      <c r="J235" s="14">
        <f>IF($F235="","",$G235-$H235-$I235)</f>
        <v/>
      </c>
      <c r="K235" s="15">
        <f>IF($F235="","",'Settings'!$B$6-$F235)</f>
        <v/>
      </c>
      <c r="L235" s="8">
        <f>IF($F235="","",IF($J235&lt;=0,"Settled",IF($O235="Written off","Written off",IF($K235&lt;=30,"0–30",IF($K235&lt;=60,"31–60",IF($K235&lt;=90,"61–90","90+"))))))</f>
        <v/>
      </c>
      <c r="M235" s="5" t="n"/>
      <c r="N235" s="4" t="n"/>
      <c r="O235" s="4" t="n"/>
      <c r="P235" s="8">
        <f>IF(OR($F235="",$M235=""),"",IF(AND($M235&lt;'Settings'!$B$6,$J235&gt;0,$O235&lt;&gt;"Written off"),"Overdue",""))</f>
        <v/>
      </c>
      <c r="Q235" s="15">
        <f>IF($E235="","",COUNTIFS('Follow-ups'!$B$3:$B$1002,$E235))</f>
        <v/>
      </c>
      <c r="R235" s="16">
        <f>IF(OR($F235="",$O235="Written off"),0,IF($J235&gt;0,$J235+ROW()/1000000,0))</f>
        <v/>
      </c>
      <c r="S235" s="15">
        <f>IF($P235="Overdue",COUNTIFS($P$3:$P235,"Overdue"),"")</f>
        <v/>
      </c>
    </row>
    <row r="236">
      <c r="A236" s="4" t="n"/>
      <c r="B236" s="4" t="n"/>
      <c r="C236" s="4" t="n"/>
      <c r="D236" s="4" t="n"/>
      <c r="E236" s="4" t="n"/>
      <c r="F236" s="5" t="n"/>
      <c r="G236" s="13" t="n"/>
      <c r="H236" s="13" t="n"/>
      <c r="I236" s="14">
        <f>IF($E236="","",SUMIFS('Follow-ups'!$H$3:$H$1002,'Follow-ups'!$B$3:$B$1002,$E236))</f>
        <v/>
      </c>
      <c r="J236" s="14">
        <f>IF($F236="","",$G236-$H236-$I236)</f>
        <v/>
      </c>
      <c r="K236" s="15">
        <f>IF($F236="","",'Settings'!$B$6-$F236)</f>
        <v/>
      </c>
      <c r="L236" s="8">
        <f>IF($F236="","",IF($J236&lt;=0,"Settled",IF($O236="Written off","Written off",IF($K236&lt;=30,"0–30",IF($K236&lt;=60,"31–60",IF($K236&lt;=90,"61–90","90+"))))))</f>
        <v/>
      </c>
      <c r="M236" s="5" t="n"/>
      <c r="N236" s="4" t="n"/>
      <c r="O236" s="4" t="n"/>
      <c r="P236" s="8">
        <f>IF(OR($F236="",$M236=""),"",IF(AND($M236&lt;'Settings'!$B$6,$J236&gt;0,$O236&lt;&gt;"Written off"),"Overdue",""))</f>
        <v/>
      </c>
      <c r="Q236" s="15">
        <f>IF($E236="","",COUNTIFS('Follow-ups'!$B$3:$B$1002,$E236))</f>
        <v/>
      </c>
      <c r="R236" s="16">
        <f>IF(OR($F236="",$O236="Written off"),0,IF($J236&gt;0,$J236+ROW()/1000000,0))</f>
        <v/>
      </c>
      <c r="S236" s="15">
        <f>IF($P236="Overdue",COUNTIFS($P$3:$P236,"Overdue"),"")</f>
        <v/>
      </c>
    </row>
    <row r="237">
      <c r="A237" s="4" t="n"/>
      <c r="B237" s="4" t="n"/>
      <c r="C237" s="4" t="n"/>
      <c r="D237" s="4" t="n"/>
      <c r="E237" s="4" t="n"/>
      <c r="F237" s="5" t="n"/>
      <c r="G237" s="13" t="n"/>
      <c r="H237" s="13" t="n"/>
      <c r="I237" s="14">
        <f>IF($E237="","",SUMIFS('Follow-ups'!$H$3:$H$1002,'Follow-ups'!$B$3:$B$1002,$E237))</f>
        <v/>
      </c>
      <c r="J237" s="14">
        <f>IF($F237="","",$G237-$H237-$I237)</f>
        <v/>
      </c>
      <c r="K237" s="15">
        <f>IF($F237="","",'Settings'!$B$6-$F237)</f>
        <v/>
      </c>
      <c r="L237" s="8">
        <f>IF($F237="","",IF($J237&lt;=0,"Settled",IF($O237="Written off","Written off",IF($K237&lt;=30,"0–30",IF($K237&lt;=60,"31–60",IF($K237&lt;=90,"61–90","90+"))))))</f>
        <v/>
      </c>
      <c r="M237" s="5" t="n"/>
      <c r="N237" s="4" t="n"/>
      <c r="O237" s="4" t="n"/>
      <c r="P237" s="8">
        <f>IF(OR($F237="",$M237=""),"",IF(AND($M237&lt;'Settings'!$B$6,$J237&gt;0,$O237&lt;&gt;"Written off"),"Overdue",""))</f>
        <v/>
      </c>
      <c r="Q237" s="15">
        <f>IF($E237="","",COUNTIFS('Follow-ups'!$B$3:$B$1002,$E237))</f>
        <v/>
      </c>
      <c r="R237" s="16">
        <f>IF(OR($F237="",$O237="Written off"),0,IF($J237&gt;0,$J237+ROW()/1000000,0))</f>
        <v/>
      </c>
      <c r="S237" s="15">
        <f>IF($P237="Overdue",COUNTIFS($P$3:$P237,"Overdue"),"")</f>
        <v/>
      </c>
    </row>
    <row r="238">
      <c r="A238" s="4" t="n"/>
      <c r="B238" s="4" t="n"/>
      <c r="C238" s="4" t="n"/>
      <c r="D238" s="4" t="n"/>
      <c r="E238" s="4" t="n"/>
      <c r="F238" s="5" t="n"/>
      <c r="G238" s="13" t="n"/>
      <c r="H238" s="13" t="n"/>
      <c r="I238" s="14">
        <f>IF($E238="","",SUMIFS('Follow-ups'!$H$3:$H$1002,'Follow-ups'!$B$3:$B$1002,$E238))</f>
        <v/>
      </c>
      <c r="J238" s="14">
        <f>IF($F238="","",$G238-$H238-$I238)</f>
        <v/>
      </c>
      <c r="K238" s="15">
        <f>IF($F238="","",'Settings'!$B$6-$F238)</f>
        <v/>
      </c>
      <c r="L238" s="8">
        <f>IF($F238="","",IF($J238&lt;=0,"Settled",IF($O238="Written off","Written off",IF($K238&lt;=30,"0–30",IF($K238&lt;=60,"31–60",IF($K238&lt;=90,"61–90","90+"))))))</f>
        <v/>
      </c>
      <c r="M238" s="5" t="n"/>
      <c r="N238" s="4" t="n"/>
      <c r="O238" s="4" t="n"/>
      <c r="P238" s="8">
        <f>IF(OR($F238="",$M238=""),"",IF(AND($M238&lt;'Settings'!$B$6,$J238&gt;0,$O238&lt;&gt;"Written off"),"Overdue",""))</f>
        <v/>
      </c>
      <c r="Q238" s="15">
        <f>IF($E238="","",COUNTIFS('Follow-ups'!$B$3:$B$1002,$E238))</f>
        <v/>
      </c>
      <c r="R238" s="16">
        <f>IF(OR($F238="",$O238="Written off"),0,IF($J238&gt;0,$J238+ROW()/1000000,0))</f>
        <v/>
      </c>
      <c r="S238" s="15">
        <f>IF($P238="Overdue",COUNTIFS($P$3:$P238,"Overdue"),"")</f>
        <v/>
      </c>
    </row>
    <row r="239">
      <c r="A239" s="4" t="n"/>
      <c r="B239" s="4" t="n"/>
      <c r="C239" s="4" t="n"/>
      <c r="D239" s="4" t="n"/>
      <c r="E239" s="4" t="n"/>
      <c r="F239" s="5" t="n"/>
      <c r="G239" s="13" t="n"/>
      <c r="H239" s="13" t="n"/>
      <c r="I239" s="14">
        <f>IF($E239="","",SUMIFS('Follow-ups'!$H$3:$H$1002,'Follow-ups'!$B$3:$B$1002,$E239))</f>
        <v/>
      </c>
      <c r="J239" s="14">
        <f>IF($F239="","",$G239-$H239-$I239)</f>
        <v/>
      </c>
      <c r="K239" s="15">
        <f>IF($F239="","",'Settings'!$B$6-$F239)</f>
        <v/>
      </c>
      <c r="L239" s="8">
        <f>IF($F239="","",IF($J239&lt;=0,"Settled",IF($O239="Written off","Written off",IF($K239&lt;=30,"0–30",IF($K239&lt;=60,"31–60",IF($K239&lt;=90,"61–90","90+"))))))</f>
        <v/>
      </c>
      <c r="M239" s="5" t="n"/>
      <c r="N239" s="4" t="n"/>
      <c r="O239" s="4" t="n"/>
      <c r="P239" s="8">
        <f>IF(OR($F239="",$M239=""),"",IF(AND($M239&lt;'Settings'!$B$6,$J239&gt;0,$O239&lt;&gt;"Written off"),"Overdue",""))</f>
        <v/>
      </c>
      <c r="Q239" s="15">
        <f>IF($E239="","",COUNTIFS('Follow-ups'!$B$3:$B$1002,$E239))</f>
        <v/>
      </c>
      <c r="R239" s="16">
        <f>IF(OR($F239="",$O239="Written off"),0,IF($J239&gt;0,$J239+ROW()/1000000,0))</f>
        <v/>
      </c>
      <c r="S239" s="15">
        <f>IF($P239="Overdue",COUNTIFS($P$3:$P239,"Overdue"),"")</f>
        <v/>
      </c>
    </row>
    <row r="240">
      <c r="A240" s="4" t="n"/>
      <c r="B240" s="4" t="n"/>
      <c r="C240" s="4" t="n"/>
      <c r="D240" s="4" t="n"/>
      <c r="E240" s="4" t="n"/>
      <c r="F240" s="5" t="n"/>
      <c r="G240" s="13" t="n"/>
      <c r="H240" s="13" t="n"/>
      <c r="I240" s="14">
        <f>IF($E240="","",SUMIFS('Follow-ups'!$H$3:$H$1002,'Follow-ups'!$B$3:$B$1002,$E240))</f>
        <v/>
      </c>
      <c r="J240" s="14">
        <f>IF($F240="","",$G240-$H240-$I240)</f>
        <v/>
      </c>
      <c r="K240" s="15">
        <f>IF($F240="","",'Settings'!$B$6-$F240)</f>
        <v/>
      </c>
      <c r="L240" s="8">
        <f>IF($F240="","",IF($J240&lt;=0,"Settled",IF($O240="Written off","Written off",IF($K240&lt;=30,"0–30",IF($K240&lt;=60,"31–60",IF($K240&lt;=90,"61–90","90+"))))))</f>
        <v/>
      </c>
      <c r="M240" s="5" t="n"/>
      <c r="N240" s="4" t="n"/>
      <c r="O240" s="4" t="n"/>
      <c r="P240" s="8">
        <f>IF(OR($F240="",$M240=""),"",IF(AND($M240&lt;'Settings'!$B$6,$J240&gt;0,$O240&lt;&gt;"Written off"),"Overdue",""))</f>
        <v/>
      </c>
      <c r="Q240" s="15">
        <f>IF($E240="","",COUNTIFS('Follow-ups'!$B$3:$B$1002,$E240))</f>
        <v/>
      </c>
      <c r="R240" s="16">
        <f>IF(OR($F240="",$O240="Written off"),0,IF($J240&gt;0,$J240+ROW()/1000000,0))</f>
        <v/>
      </c>
      <c r="S240" s="15">
        <f>IF($P240="Overdue",COUNTIFS($P$3:$P240,"Overdue"),"")</f>
        <v/>
      </c>
    </row>
    <row r="241">
      <c r="A241" s="4" t="n"/>
      <c r="B241" s="4" t="n"/>
      <c r="C241" s="4" t="n"/>
      <c r="D241" s="4" t="n"/>
      <c r="E241" s="4" t="n"/>
      <c r="F241" s="5" t="n"/>
      <c r="G241" s="13" t="n"/>
      <c r="H241" s="13" t="n"/>
      <c r="I241" s="14">
        <f>IF($E241="","",SUMIFS('Follow-ups'!$H$3:$H$1002,'Follow-ups'!$B$3:$B$1002,$E241))</f>
        <v/>
      </c>
      <c r="J241" s="14">
        <f>IF($F241="","",$G241-$H241-$I241)</f>
        <v/>
      </c>
      <c r="K241" s="15">
        <f>IF($F241="","",'Settings'!$B$6-$F241)</f>
        <v/>
      </c>
      <c r="L241" s="8">
        <f>IF($F241="","",IF($J241&lt;=0,"Settled",IF($O241="Written off","Written off",IF($K241&lt;=30,"0–30",IF($K241&lt;=60,"31–60",IF($K241&lt;=90,"61–90","90+"))))))</f>
        <v/>
      </c>
      <c r="M241" s="5" t="n"/>
      <c r="N241" s="4" t="n"/>
      <c r="O241" s="4" t="n"/>
      <c r="P241" s="8">
        <f>IF(OR($F241="",$M241=""),"",IF(AND($M241&lt;'Settings'!$B$6,$J241&gt;0,$O241&lt;&gt;"Written off"),"Overdue",""))</f>
        <v/>
      </c>
      <c r="Q241" s="15">
        <f>IF($E241="","",COUNTIFS('Follow-ups'!$B$3:$B$1002,$E241))</f>
        <v/>
      </c>
      <c r="R241" s="16">
        <f>IF(OR($F241="",$O241="Written off"),0,IF($J241&gt;0,$J241+ROW()/1000000,0))</f>
        <v/>
      </c>
      <c r="S241" s="15">
        <f>IF($P241="Overdue",COUNTIFS($P$3:$P241,"Overdue"),"")</f>
        <v/>
      </c>
    </row>
    <row r="242">
      <c r="A242" s="4" t="n"/>
      <c r="B242" s="4" t="n"/>
      <c r="C242" s="4" t="n"/>
      <c r="D242" s="4" t="n"/>
      <c r="E242" s="4" t="n"/>
      <c r="F242" s="5" t="n"/>
      <c r="G242" s="13" t="n"/>
      <c r="H242" s="13" t="n"/>
      <c r="I242" s="14">
        <f>IF($E242="","",SUMIFS('Follow-ups'!$H$3:$H$1002,'Follow-ups'!$B$3:$B$1002,$E242))</f>
        <v/>
      </c>
      <c r="J242" s="14">
        <f>IF($F242="","",$G242-$H242-$I242)</f>
        <v/>
      </c>
      <c r="K242" s="15">
        <f>IF($F242="","",'Settings'!$B$6-$F242)</f>
        <v/>
      </c>
      <c r="L242" s="8">
        <f>IF($F242="","",IF($J242&lt;=0,"Settled",IF($O242="Written off","Written off",IF($K242&lt;=30,"0–30",IF($K242&lt;=60,"31–60",IF($K242&lt;=90,"61–90","90+"))))))</f>
        <v/>
      </c>
      <c r="M242" s="5" t="n"/>
      <c r="N242" s="4" t="n"/>
      <c r="O242" s="4" t="n"/>
      <c r="P242" s="8">
        <f>IF(OR($F242="",$M242=""),"",IF(AND($M242&lt;'Settings'!$B$6,$J242&gt;0,$O242&lt;&gt;"Written off"),"Overdue",""))</f>
        <v/>
      </c>
      <c r="Q242" s="15">
        <f>IF($E242="","",COUNTIFS('Follow-ups'!$B$3:$B$1002,$E242))</f>
        <v/>
      </c>
      <c r="R242" s="16">
        <f>IF(OR($F242="",$O242="Written off"),0,IF($J242&gt;0,$J242+ROW()/1000000,0))</f>
        <v/>
      </c>
      <c r="S242" s="15">
        <f>IF($P242="Overdue",COUNTIFS($P$3:$P242,"Overdue"),"")</f>
        <v/>
      </c>
    </row>
    <row r="243">
      <c r="A243" s="4" t="n"/>
      <c r="B243" s="4" t="n"/>
      <c r="C243" s="4" t="n"/>
      <c r="D243" s="4" t="n"/>
      <c r="E243" s="4" t="n"/>
      <c r="F243" s="5" t="n"/>
      <c r="G243" s="13" t="n"/>
      <c r="H243" s="13" t="n"/>
      <c r="I243" s="14">
        <f>IF($E243="","",SUMIFS('Follow-ups'!$H$3:$H$1002,'Follow-ups'!$B$3:$B$1002,$E243))</f>
        <v/>
      </c>
      <c r="J243" s="14">
        <f>IF($F243="","",$G243-$H243-$I243)</f>
        <v/>
      </c>
      <c r="K243" s="15">
        <f>IF($F243="","",'Settings'!$B$6-$F243)</f>
        <v/>
      </c>
      <c r="L243" s="8">
        <f>IF($F243="","",IF($J243&lt;=0,"Settled",IF($O243="Written off","Written off",IF($K243&lt;=30,"0–30",IF($K243&lt;=60,"31–60",IF($K243&lt;=90,"61–90","90+"))))))</f>
        <v/>
      </c>
      <c r="M243" s="5" t="n"/>
      <c r="N243" s="4" t="n"/>
      <c r="O243" s="4" t="n"/>
      <c r="P243" s="8">
        <f>IF(OR($F243="",$M243=""),"",IF(AND($M243&lt;'Settings'!$B$6,$J243&gt;0,$O243&lt;&gt;"Written off"),"Overdue",""))</f>
        <v/>
      </c>
      <c r="Q243" s="15">
        <f>IF($E243="","",COUNTIFS('Follow-ups'!$B$3:$B$1002,$E243))</f>
        <v/>
      </c>
      <c r="R243" s="16">
        <f>IF(OR($F243="",$O243="Written off"),0,IF($J243&gt;0,$J243+ROW()/1000000,0))</f>
        <v/>
      </c>
      <c r="S243" s="15">
        <f>IF($P243="Overdue",COUNTIFS($P$3:$P243,"Overdue"),"")</f>
        <v/>
      </c>
    </row>
    <row r="244">
      <c r="A244" s="4" t="n"/>
      <c r="B244" s="4" t="n"/>
      <c r="C244" s="4" t="n"/>
      <c r="D244" s="4" t="n"/>
      <c r="E244" s="4" t="n"/>
      <c r="F244" s="5" t="n"/>
      <c r="G244" s="13" t="n"/>
      <c r="H244" s="13" t="n"/>
      <c r="I244" s="14">
        <f>IF($E244="","",SUMIFS('Follow-ups'!$H$3:$H$1002,'Follow-ups'!$B$3:$B$1002,$E244))</f>
        <v/>
      </c>
      <c r="J244" s="14">
        <f>IF($F244="","",$G244-$H244-$I244)</f>
        <v/>
      </c>
      <c r="K244" s="15">
        <f>IF($F244="","",'Settings'!$B$6-$F244)</f>
        <v/>
      </c>
      <c r="L244" s="8">
        <f>IF($F244="","",IF($J244&lt;=0,"Settled",IF($O244="Written off","Written off",IF($K244&lt;=30,"0–30",IF($K244&lt;=60,"31–60",IF($K244&lt;=90,"61–90","90+"))))))</f>
        <v/>
      </c>
      <c r="M244" s="5" t="n"/>
      <c r="N244" s="4" t="n"/>
      <c r="O244" s="4" t="n"/>
      <c r="P244" s="8">
        <f>IF(OR($F244="",$M244=""),"",IF(AND($M244&lt;'Settings'!$B$6,$J244&gt;0,$O244&lt;&gt;"Written off"),"Overdue",""))</f>
        <v/>
      </c>
      <c r="Q244" s="15">
        <f>IF($E244="","",COUNTIFS('Follow-ups'!$B$3:$B$1002,$E244))</f>
        <v/>
      </c>
      <c r="R244" s="16">
        <f>IF(OR($F244="",$O244="Written off"),0,IF($J244&gt;0,$J244+ROW()/1000000,0))</f>
        <v/>
      </c>
      <c r="S244" s="15">
        <f>IF($P244="Overdue",COUNTIFS($P$3:$P244,"Overdue"),"")</f>
        <v/>
      </c>
    </row>
    <row r="245">
      <c r="A245" s="4" t="n"/>
      <c r="B245" s="4" t="n"/>
      <c r="C245" s="4" t="n"/>
      <c r="D245" s="4" t="n"/>
      <c r="E245" s="4" t="n"/>
      <c r="F245" s="5" t="n"/>
      <c r="G245" s="13" t="n"/>
      <c r="H245" s="13" t="n"/>
      <c r="I245" s="14">
        <f>IF($E245="","",SUMIFS('Follow-ups'!$H$3:$H$1002,'Follow-ups'!$B$3:$B$1002,$E245))</f>
        <v/>
      </c>
      <c r="J245" s="14">
        <f>IF($F245="","",$G245-$H245-$I245)</f>
        <v/>
      </c>
      <c r="K245" s="15">
        <f>IF($F245="","",'Settings'!$B$6-$F245)</f>
        <v/>
      </c>
      <c r="L245" s="8">
        <f>IF($F245="","",IF($J245&lt;=0,"Settled",IF($O245="Written off","Written off",IF($K245&lt;=30,"0–30",IF($K245&lt;=60,"31–60",IF($K245&lt;=90,"61–90","90+"))))))</f>
        <v/>
      </c>
      <c r="M245" s="5" t="n"/>
      <c r="N245" s="4" t="n"/>
      <c r="O245" s="4" t="n"/>
      <c r="P245" s="8">
        <f>IF(OR($F245="",$M245=""),"",IF(AND($M245&lt;'Settings'!$B$6,$J245&gt;0,$O245&lt;&gt;"Written off"),"Overdue",""))</f>
        <v/>
      </c>
      <c r="Q245" s="15">
        <f>IF($E245="","",COUNTIFS('Follow-ups'!$B$3:$B$1002,$E245))</f>
        <v/>
      </c>
      <c r="R245" s="16">
        <f>IF(OR($F245="",$O245="Written off"),0,IF($J245&gt;0,$J245+ROW()/1000000,0))</f>
        <v/>
      </c>
      <c r="S245" s="15">
        <f>IF($P245="Overdue",COUNTIFS($P$3:$P245,"Overdue"),"")</f>
        <v/>
      </c>
    </row>
    <row r="246">
      <c r="A246" s="4" t="n"/>
      <c r="B246" s="4" t="n"/>
      <c r="C246" s="4" t="n"/>
      <c r="D246" s="4" t="n"/>
      <c r="E246" s="4" t="n"/>
      <c r="F246" s="5" t="n"/>
      <c r="G246" s="13" t="n"/>
      <c r="H246" s="13" t="n"/>
      <c r="I246" s="14">
        <f>IF($E246="","",SUMIFS('Follow-ups'!$H$3:$H$1002,'Follow-ups'!$B$3:$B$1002,$E246))</f>
        <v/>
      </c>
      <c r="J246" s="14">
        <f>IF($F246="","",$G246-$H246-$I246)</f>
        <v/>
      </c>
      <c r="K246" s="15">
        <f>IF($F246="","",'Settings'!$B$6-$F246)</f>
        <v/>
      </c>
      <c r="L246" s="8">
        <f>IF($F246="","",IF($J246&lt;=0,"Settled",IF($O246="Written off","Written off",IF($K246&lt;=30,"0–30",IF($K246&lt;=60,"31–60",IF($K246&lt;=90,"61–90","90+"))))))</f>
        <v/>
      </c>
      <c r="M246" s="5" t="n"/>
      <c r="N246" s="4" t="n"/>
      <c r="O246" s="4" t="n"/>
      <c r="P246" s="8">
        <f>IF(OR($F246="",$M246=""),"",IF(AND($M246&lt;'Settings'!$B$6,$J246&gt;0,$O246&lt;&gt;"Written off"),"Overdue",""))</f>
        <v/>
      </c>
      <c r="Q246" s="15">
        <f>IF($E246="","",COUNTIFS('Follow-ups'!$B$3:$B$1002,$E246))</f>
        <v/>
      </c>
      <c r="R246" s="16">
        <f>IF(OR($F246="",$O246="Written off"),0,IF($J246&gt;0,$J246+ROW()/1000000,0))</f>
        <v/>
      </c>
      <c r="S246" s="15">
        <f>IF($P246="Overdue",COUNTIFS($P$3:$P246,"Overdue"),"")</f>
        <v/>
      </c>
    </row>
    <row r="247">
      <c r="A247" s="4" t="n"/>
      <c r="B247" s="4" t="n"/>
      <c r="C247" s="4" t="n"/>
      <c r="D247" s="4" t="n"/>
      <c r="E247" s="4" t="n"/>
      <c r="F247" s="5" t="n"/>
      <c r="G247" s="13" t="n"/>
      <c r="H247" s="13" t="n"/>
      <c r="I247" s="14">
        <f>IF($E247="","",SUMIFS('Follow-ups'!$H$3:$H$1002,'Follow-ups'!$B$3:$B$1002,$E247))</f>
        <v/>
      </c>
      <c r="J247" s="14">
        <f>IF($F247="","",$G247-$H247-$I247)</f>
        <v/>
      </c>
      <c r="K247" s="15">
        <f>IF($F247="","",'Settings'!$B$6-$F247)</f>
        <v/>
      </c>
      <c r="L247" s="8">
        <f>IF($F247="","",IF($J247&lt;=0,"Settled",IF($O247="Written off","Written off",IF($K247&lt;=30,"0–30",IF($K247&lt;=60,"31–60",IF($K247&lt;=90,"61–90","90+"))))))</f>
        <v/>
      </c>
      <c r="M247" s="5" t="n"/>
      <c r="N247" s="4" t="n"/>
      <c r="O247" s="4" t="n"/>
      <c r="P247" s="8">
        <f>IF(OR($F247="",$M247=""),"",IF(AND($M247&lt;'Settings'!$B$6,$J247&gt;0,$O247&lt;&gt;"Written off"),"Overdue",""))</f>
        <v/>
      </c>
      <c r="Q247" s="15">
        <f>IF($E247="","",COUNTIFS('Follow-ups'!$B$3:$B$1002,$E247))</f>
        <v/>
      </c>
      <c r="R247" s="16">
        <f>IF(OR($F247="",$O247="Written off"),0,IF($J247&gt;0,$J247+ROW()/1000000,0))</f>
        <v/>
      </c>
      <c r="S247" s="15">
        <f>IF($P247="Overdue",COUNTIFS($P$3:$P247,"Overdue"),"")</f>
        <v/>
      </c>
    </row>
    <row r="248">
      <c r="A248" s="4" t="n"/>
      <c r="B248" s="4" t="n"/>
      <c r="C248" s="4" t="n"/>
      <c r="D248" s="4" t="n"/>
      <c r="E248" s="4" t="n"/>
      <c r="F248" s="5" t="n"/>
      <c r="G248" s="13" t="n"/>
      <c r="H248" s="13" t="n"/>
      <c r="I248" s="14">
        <f>IF($E248="","",SUMIFS('Follow-ups'!$H$3:$H$1002,'Follow-ups'!$B$3:$B$1002,$E248))</f>
        <v/>
      </c>
      <c r="J248" s="14">
        <f>IF($F248="","",$G248-$H248-$I248)</f>
        <v/>
      </c>
      <c r="K248" s="15">
        <f>IF($F248="","",'Settings'!$B$6-$F248)</f>
        <v/>
      </c>
      <c r="L248" s="8">
        <f>IF($F248="","",IF($J248&lt;=0,"Settled",IF($O248="Written off","Written off",IF($K248&lt;=30,"0–30",IF($K248&lt;=60,"31–60",IF($K248&lt;=90,"61–90","90+"))))))</f>
        <v/>
      </c>
      <c r="M248" s="5" t="n"/>
      <c r="N248" s="4" t="n"/>
      <c r="O248" s="4" t="n"/>
      <c r="P248" s="8">
        <f>IF(OR($F248="",$M248=""),"",IF(AND($M248&lt;'Settings'!$B$6,$J248&gt;0,$O248&lt;&gt;"Written off"),"Overdue",""))</f>
        <v/>
      </c>
      <c r="Q248" s="15">
        <f>IF($E248="","",COUNTIFS('Follow-ups'!$B$3:$B$1002,$E248))</f>
        <v/>
      </c>
      <c r="R248" s="16">
        <f>IF(OR($F248="",$O248="Written off"),0,IF($J248&gt;0,$J248+ROW()/1000000,0))</f>
        <v/>
      </c>
      <c r="S248" s="15">
        <f>IF($P248="Overdue",COUNTIFS($P$3:$P248,"Overdue"),"")</f>
        <v/>
      </c>
    </row>
    <row r="249">
      <c r="A249" s="4" t="n"/>
      <c r="B249" s="4" t="n"/>
      <c r="C249" s="4" t="n"/>
      <c r="D249" s="4" t="n"/>
      <c r="E249" s="4" t="n"/>
      <c r="F249" s="5" t="n"/>
      <c r="G249" s="13" t="n"/>
      <c r="H249" s="13" t="n"/>
      <c r="I249" s="14">
        <f>IF($E249="","",SUMIFS('Follow-ups'!$H$3:$H$1002,'Follow-ups'!$B$3:$B$1002,$E249))</f>
        <v/>
      </c>
      <c r="J249" s="14">
        <f>IF($F249="","",$G249-$H249-$I249)</f>
        <v/>
      </c>
      <c r="K249" s="15">
        <f>IF($F249="","",'Settings'!$B$6-$F249)</f>
        <v/>
      </c>
      <c r="L249" s="8">
        <f>IF($F249="","",IF($J249&lt;=0,"Settled",IF($O249="Written off","Written off",IF($K249&lt;=30,"0–30",IF($K249&lt;=60,"31–60",IF($K249&lt;=90,"61–90","90+"))))))</f>
        <v/>
      </c>
      <c r="M249" s="5" t="n"/>
      <c r="N249" s="4" t="n"/>
      <c r="O249" s="4" t="n"/>
      <c r="P249" s="8">
        <f>IF(OR($F249="",$M249=""),"",IF(AND($M249&lt;'Settings'!$B$6,$J249&gt;0,$O249&lt;&gt;"Written off"),"Overdue",""))</f>
        <v/>
      </c>
      <c r="Q249" s="15">
        <f>IF($E249="","",COUNTIFS('Follow-ups'!$B$3:$B$1002,$E249))</f>
        <v/>
      </c>
      <c r="R249" s="16">
        <f>IF(OR($F249="",$O249="Written off"),0,IF($J249&gt;0,$J249+ROW()/1000000,0))</f>
        <v/>
      </c>
      <c r="S249" s="15">
        <f>IF($P249="Overdue",COUNTIFS($P$3:$P249,"Overdue"),"")</f>
        <v/>
      </c>
    </row>
    <row r="250">
      <c r="A250" s="4" t="n"/>
      <c r="B250" s="4" t="n"/>
      <c r="C250" s="4" t="n"/>
      <c r="D250" s="4" t="n"/>
      <c r="E250" s="4" t="n"/>
      <c r="F250" s="5" t="n"/>
      <c r="G250" s="13" t="n"/>
      <c r="H250" s="13" t="n"/>
      <c r="I250" s="14">
        <f>IF($E250="","",SUMIFS('Follow-ups'!$H$3:$H$1002,'Follow-ups'!$B$3:$B$1002,$E250))</f>
        <v/>
      </c>
      <c r="J250" s="14">
        <f>IF($F250="","",$G250-$H250-$I250)</f>
        <v/>
      </c>
      <c r="K250" s="15">
        <f>IF($F250="","",'Settings'!$B$6-$F250)</f>
        <v/>
      </c>
      <c r="L250" s="8">
        <f>IF($F250="","",IF($J250&lt;=0,"Settled",IF($O250="Written off","Written off",IF($K250&lt;=30,"0–30",IF($K250&lt;=60,"31–60",IF($K250&lt;=90,"61–90","90+"))))))</f>
        <v/>
      </c>
      <c r="M250" s="5" t="n"/>
      <c r="N250" s="4" t="n"/>
      <c r="O250" s="4" t="n"/>
      <c r="P250" s="8">
        <f>IF(OR($F250="",$M250=""),"",IF(AND($M250&lt;'Settings'!$B$6,$J250&gt;0,$O250&lt;&gt;"Written off"),"Overdue",""))</f>
        <v/>
      </c>
      <c r="Q250" s="15">
        <f>IF($E250="","",COUNTIFS('Follow-ups'!$B$3:$B$1002,$E250))</f>
        <v/>
      </c>
      <c r="R250" s="16">
        <f>IF(OR($F250="",$O250="Written off"),0,IF($J250&gt;0,$J250+ROW()/1000000,0))</f>
        <v/>
      </c>
      <c r="S250" s="15">
        <f>IF($P250="Overdue",COUNTIFS($P$3:$P250,"Overdue"),"")</f>
        <v/>
      </c>
    </row>
    <row r="251">
      <c r="A251" s="4" t="n"/>
      <c r="B251" s="4" t="n"/>
      <c r="C251" s="4" t="n"/>
      <c r="D251" s="4" t="n"/>
      <c r="E251" s="4" t="n"/>
      <c r="F251" s="5" t="n"/>
      <c r="G251" s="13" t="n"/>
      <c r="H251" s="13" t="n"/>
      <c r="I251" s="14">
        <f>IF($E251="","",SUMIFS('Follow-ups'!$H$3:$H$1002,'Follow-ups'!$B$3:$B$1002,$E251))</f>
        <v/>
      </c>
      <c r="J251" s="14">
        <f>IF($F251="","",$G251-$H251-$I251)</f>
        <v/>
      </c>
      <c r="K251" s="15">
        <f>IF($F251="","",'Settings'!$B$6-$F251)</f>
        <v/>
      </c>
      <c r="L251" s="8">
        <f>IF($F251="","",IF($J251&lt;=0,"Settled",IF($O251="Written off","Written off",IF($K251&lt;=30,"0–30",IF($K251&lt;=60,"31–60",IF($K251&lt;=90,"61–90","90+"))))))</f>
        <v/>
      </c>
      <c r="M251" s="5" t="n"/>
      <c r="N251" s="4" t="n"/>
      <c r="O251" s="4" t="n"/>
      <c r="P251" s="8">
        <f>IF(OR($F251="",$M251=""),"",IF(AND($M251&lt;'Settings'!$B$6,$J251&gt;0,$O251&lt;&gt;"Written off"),"Overdue",""))</f>
        <v/>
      </c>
      <c r="Q251" s="15">
        <f>IF($E251="","",COUNTIFS('Follow-ups'!$B$3:$B$1002,$E251))</f>
        <v/>
      </c>
      <c r="R251" s="16">
        <f>IF(OR($F251="",$O251="Written off"),0,IF($J251&gt;0,$J251+ROW()/1000000,0))</f>
        <v/>
      </c>
      <c r="S251" s="15">
        <f>IF($P251="Overdue",COUNTIFS($P$3:$P251,"Overdue"),"")</f>
        <v/>
      </c>
    </row>
    <row r="252">
      <c r="A252" s="4" t="n"/>
      <c r="B252" s="4" t="n"/>
      <c r="C252" s="4" t="n"/>
      <c r="D252" s="4" t="n"/>
      <c r="E252" s="4" t="n"/>
      <c r="F252" s="5" t="n"/>
      <c r="G252" s="13" t="n"/>
      <c r="H252" s="13" t="n"/>
      <c r="I252" s="14">
        <f>IF($E252="","",SUMIFS('Follow-ups'!$H$3:$H$1002,'Follow-ups'!$B$3:$B$1002,$E252))</f>
        <v/>
      </c>
      <c r="J252" s="14">
        <f>IF($F252="","",$G252-$H252-$I252)</f>
        <v/>
      </c>
      <c r="K252" s="15">
        <f>IF($F252="","",'Settings'!$B$6-$F252)</f>
        <v/>
      </c>
      <c r="L252" s="8">
        <f>IF($F252="","",IF($J252&lt;=0,"Settled",IF($O252="Written off","Written off",IF($K252&lt;=30,"0–30",IF($K252&lt;=60,"31–60",IF($K252&lt;=90,"61–90","90+"))))))</f>
        <v/>
      </c>
      <c r="M252" s="5" t="n"/>
      <c r="N252" s="4" t="n"/>
      <c r="O252" s="4" t="n"/>
      <c r="P252" s="8">
        <f>IF(OR($F252="",$M252=""),"",IF(AND($M252&lt;'Settings'!$B$6,$J252&gt;0,$O252&lt;&gt;"Written off"),"Overdue",""))</f>
        <v/>
      </c>
      <c r="Q252" s="15">
        <f>IF($E252="","",COUNTIFS('Follow-ups'!$B$3:$B$1002,$E252))</f>
        <v/>
      </c>
      <c r="R252" s="16">
        <f>IF(OR($F252="",$O252="Written off"),0,IF($J252&gt;0,$J252+ROW()/1000000,0))</f>
        <v/>
      </c>
      <c r="S252" s="15">
        <f>IF($P252="Overdue",COUNTIFS($P$3:$P252,"Overdue"),"")</f>
        <v/>
      </c>
    </row>
    <row r="253">
      <c r="A253" s="4" t="n"/>
      <c r="B253" s="4" t="n"/>
      <c r="C253" s="4" t="n"/>
      <c r="D253" s="4" t="n"/>
      <c r="E253" s="4" t="n"/>
      <c r="F253" s="5" t="n"/>
      <c r="G253" s="13" t="n"/>
      <c r="H253" s="13" t="n"/>
      <c r="I253" s="14">
        <f>IF($E253="","",SUMIFS('Follow-ups'!$H$3:$H$1002,'Follow-ups'!$B$3:$B$1002,$E253))</f>
        <v/>
      </c>
      <c r="J253" s="14">
        <f>IF($F253="","",$G253-$H253-$I253)</f>
        <v/>
      </c>
      <c r="K253" s="15">
        <f>IF($F253="","",'Settings'!$B$6-$F253)</f>
        <v/>
      </c>
      <c r="L253" s="8">
        <f>IF($F253="","",IF($J253&lt;=0,"Settled",IF($O253="Written off","Written off",IF($K253&lt;=30,"0–30",IF($K253&lt;=60,"31–60",IF($K253&lt;=90,"61–90","90+"))))))</f>
        <v/>
      </c>
      <c r="M253" s="5" t="n"/>
      <c r="N253" s="4" t="n"/>
      <c r="O253" s="4" t="n"/>
      <c r="P253" s="8">
        <f>IF(OR($F253="",$M253=""),"",IF(AND($M253&lt;'Settings'!$B$6,$J253&gt;0,$O253&lt;&gt;"Written off"),"Overdue",""))</f>
        <v/>
      </c>
      <c r="Q253" s="15">
        <f>IF($E253="","",COUNTIFS('Follow-ups'!$B$3:$B$1002,$E253))</f>
        <v/>
      </c>
      <c r="R253" s="16">
        <f>IF(OR($F253="",$O253="Written off"),0,IF($J253&gt;0,$J253+ROW()/1000000,0))</f>
        <v/>
      </c>
      <c r="S253" s="15">
        <f>IF($P253="Overdue",COUNTIFS($P$3:$P253,"Overdue"),"")</f>
        <v/>
      </c>
    </row>
    <row r="254">
      <c r="A254" s="4" t="n"/>
      <c r="B254" s="4" t="n"/>
      <c r="C254" s="4" t="n"/>
      <c r="D254" s="4" t="n"/>
      <c r="E254" s="4" t="n"/>
      <c r="F254" s="5" t="n"/>
      <c r="G254" s="13" t="n"/>
      <c r="H254" s="13" t="n"/>
      <c r="I254" s="14">
        <f>IF($E254="","",SUMIFS('Follow-ups'!$H$3:$H$1002,'Follow-ups'!$B$3:$B$1002,$E254))</f>
        <v/>
      </c>
      <c r="J254" s="14">
        <f>IF($F254="","",$G254-$H254-$I254)</f>
        <v/>
      </c>
      <c r="K254" s="15">
        <f>IF($F254="","",'Settings'!$B$6-$F254)</f>
        <v/>
      </c>
      <c r="L254" s="8">
        <f>IF($F254="","",IF($J254&lt;=0,"Settled",IF($O254="Written off","Written off",IF($K254&lt;=30,"0–30",IF($K254&lt;=60,"31–60",IF($K254&lt;=90,"61–90","90+"))))))</f>
        <v/>
      </c>
      <c r="M254" s="5" t="n"/>
      <c r="N254" s="4" t="n"/>
      <c r="O254" s="4" t="n"/>
      <c r="P254" s="8">
        <f>IF(OR($F254="",$M254=""),"",IF(AND($M254&lt;'Settings'!$B$6,$J254&gt;0,$O254&lt;&gt;"Written off"),"Overdue",""))</f>
        <v/>
      </c>
      <c r="Q254" s="15">
        <f>IF($E254="","",COUNTIFS('Follow-ups'!$B$3:$B$1002,$E254))</f>
        <v/>
      </c>
      <c r="R254" s="16">
        <f>IF(OR($F254="",$O254="Written off"),0,IF($J254&gt;0,$J254+ROW()/1000000,0))</f>
        <v/>
      </c>
      <c r="S254" s="15">
        <f>IF($P254="Overdue",COUNTIFS($P$3:$P254,"Overdue"),"")</f>
        <v/>
      </c>
    </row>
    <row r="255">
      <c r="A255" s="4" t="n"/>
      <c r="B255" s="4" t="n"/>
      <c r="C255" s="4" t="n"/>
      <c r="D255" s="4" t="n"/>
      <c r="E255" s="4" t="n"/>
      <c r="F255" s="5" t="n"/>
      <c r="G255" s="13" t="n"/>
      <c r="H255" s="13" t="n"/>
      <c r="I255" s="14">
        <f>IF($E255="","",SUMIFS('Follow-ups'!$H$3:$H$1002,'Follow-ups'!$B$3:$B$1002,$E255))</f>
        <v/>
      </c>
      <c r="J255" s="14">
        <f>IF($F255="","",$G255-$H255-$I255)</f>
        <v/>
      </c>
      <c r="K255" s="15">
        <f>IF($F255="","",'Settings'!$B$6-$F255)</f>
        <v/>
      </c>
      <c r="L255" s="8">
        <f>IF($F255="","",IF($J255&lt;=0,"Settled",IF($O255="Written off","Written off",IF($K255&lt;=30,"0–30",IF($K255&lt;=60,"31–60",IF($K255&lt;=90,"61–90","90+"))))))</f>
        <v/>
      </c>
      <c r="M255" s="5" t="n"/>
      <c r="N255" s="4" t="n"/>
      <c r="O255" s="4" t="n"/>
      <c r="P255" s="8">
        <f>IF(OR($F255="",$M255=""),"",IF(AND($M255&lt;'Settings'!$B$6,$J255&gt;0,$O255&lt;&gt;"Written off"),"Overdue",""))</f>
        <v/>
      </c>
      <c r="Q255" s="15">
        <f>IF($E255="","",COUNTIFS('Follow-ups'!$B$3:$B$1002,$E255))</f>
        <v/>
      </c>
      <c r="R255" s="16">
        <f>IF(OR($F255="",$O255="Written off"),0,IF($J255&gt;0,$J255+ROW()/1000000,0))</f>
        <v/>
      </c>
      <c r="S255" s="15">
        <f>IF($P255="Overdue",COUNTIFS($P$3:$P255,"Overdue"),"")</f>
        <v/>
      </c>
    </row>
    <row r="256">
      <c r="A256" s="4" t="n"/>
      <c r="B256" s="4" t="n"/>
      <c r="C256" s="4" t="n"/>
      <c r="D256" s="4" t="n"/>
      <c r="E256" s="4" t="n"/>
      <c r="F256" s="5" t="n"/>
      <c r="G256" s="13" t="n"/>
      <c r="H256" s="13" t="n"/>
      <c r="I256" s="14">
        <f>IF($E256="","",SUMIFS('Follow-ups'!$H$3:$H$1002,'Follow-ups'!$B$3:$B$1002,$E256))</f>
        <v/>
      </c>
      <c r="J256" s="14">
        <f>IF($F256="","",$G256-$H256-$I256)</f>
        <v/>
      </c>
      <c r="K256" s="15">
        <f>IF($F256="","",'Settings'!$B$6-$F256)</f>
        <v/>
      </c>
      <c r="L256" s="8">
        <f>IF($F256="","",IF($J256&lt;=0,"Settled",IF($O256="Written off","Written off",IF($K256&lt;=30,"0–30",IF($K256&lt;=60,"31–60",IF($K256&lt;=90,"61–90","90+"))))))</f>
        <v/>
      </c>
      <c r="M256" s="5" t="n"/>
      <c r="N256" s="4" t="n"/>
      <c r="O256" s="4" t="n"/>
      <c r="P256" s="8">
        <f>IF(OR($F256="",$M256=""),"",IF(AND($M256&lt;'Settings'!$B$6,$J256&gt;0,$O256&lt;&gt;"Written off"),"Overdue",""))</f>
        <v/>
      </c>
      <c r="Q256" s="15">
        <f>IF($E256="","",COUNTIFS('Follow-ups'!$B$3:$B$1002,$E256))</f>
        <v/>
      </c>
      <c r="R256" s="16">
        <f>IF(OR($F256="",$O256="Written off"),0,IF($J256&gt;0,$J256+ROW()/1000000,0))</f>
        <v/>
      </c>
      <c r="S256" s="15">
        <f>IF($P256="Overdue",COUNTIFS($P$3:$P256,"Overdue"),"")</f>
        <v/>
      </c>
    </row>
    <row r="257">
      <c r="A257" s="4" t="n"/>
      <c r="B257" s="4" t="n"/>
      <c r="C257" s="4" t="n"/>
      <c r="D257" s="4" t="n"/>
      <c r="E257" s="4" t="n"/>
      <c r="F257" s="5" t="n"/>
      <c r="G257" s="13" t="n"/>
      <c r="H257" s="13" t="n"/>
      <c r="I257" s="14">
        <f>IF($E257="","",SUMIFS('Follow-ups'!$H$3:$H$1002,'Follow-ups'!$B$3:$B$1002,$E257))</f>
        <v/>
      </c>
      <c r="J257" s="14">
        <f>IF($F257="","",$G257-$H257-$I257)</f>
        <v/>
      </c>
      <c r="K257" s="15">
        <f>IF($F257="","",'Settings'!$B$6-$F257)</f>
        <v/>
      </c>
      <c r="L257" s="8">
        <f>IF($F257="","",IF($J257&lt;=0,"Settled",IF($O257="Written off","Written off",IF($K257&lt;=30,"0–30",IF($K257&lt;=60,"31–60",IF($K257&lt;=90,"61–90","90+"))))))</f>
        <v/>
      </c>
      <c r="M257" s="5" t="n"/>
      <c r="N257" s="4" t="n"/>
      <c r="O257" s="4" t="n"/>
      <c r="P257" s="8">
        <f>IF(OR($F257="",$M257=""),"",IF(AND($M257&lt;'Settings'!$B$6,$J257&gt;0,$O257&lt;&gt;"Written off"),"Overdue",""))</f>
        <v/>
      </c>
      <c r="Q257" s="15">
        <f>IF($E257="","",COUNTIFS('Follow-ups'!$B$3:$B$1002,$E257))</f>
        <v/>
      </c>
      <c r="R257" s="16">
        <f>IF(OR($F257="",$O257="Written off"),0,IF($J257&gt;0,$J257+ROW()/1000000,0))</f>
        <v/>
      </c>
      <c r="S257" s="15">
        <f>IF($P257="Overdue",COUNTIFS($P$3:$P257,"Overdue"),"")</f>
        <v/>
      </c>
    </row>
    <row r="258">
      <c r="A258" s="4" t="n"/>
      <c r="B258" s="4" t="n"/>
      <c r="C258" s="4" t="n"/>
      <c r="D258" s="4" t="n"/>
      <c r="E258" s="4" t="n"/>
      <c r="F258" s="5" t="n"/>
      <c r="G258" s="13" t="n"/>
      <c r="H258" s="13" t="n"/>
      <c r="I258" s="14">
        <f>IF($E258="","",SUMIFS('Follow-ups'!$H$3:$H$1002,'Follow-ups'!$B$3:$B$1002,$E258))</f>
        <v/>
      </c>
      <c r="J258" s="14">
        <f>IF($F258="","",$G258-$H258-$I258)</f>
        <v/>
      </c>
      <c r="K258" s="15">
        <f>IF($F258="","",'Settings'!$B$6-$F258)</f>
        <v/>
      </c>
      <c r="L258" s="8">
        <f>IF($F258="","",IF($J258&lt;=0,"Settled",IF($O258="Written off","Written off",IF($K258&lt;=30,"0–30",IF($K258&lt;=60,"31–60",IF($K258&lt;=90,"61–90","90+"))))))</f>
        <v/>
      </c>
      <c r="M258" s="5" t="n"/>
      <c r="N258" s="4" t="n"/>
      <c r="O258" s="4" t="n"/>
      <c r="P258" s="8">
        <f>IF(OR($F258="",$M258=""),"",IF(AND($M258&lt;'Settings'!$B$6,$J258&gt;0,$O258&lt;&gt;"Written off"),"Overdue",""))</f>
        <v/>
      </c>
      <c r="Q258" s="15">
        <f>IF($E258="","",COUNTIFS('Follow-ups'!$B$3:$B$1002,$E258))</f>
        <v/>
      </c>
      <c r="R258" s="16">
        <f>IF(OR($F258="",$O258="Written off"),0,IF($J258&gt;0,$J258+ROW()/1000000,0))</f>
        <v/>
      </c>
      <c r="S258" s="15">
        <f>IF($P258="Overdue",COUNTIFS($P$3:$P258,"Overdue"),"")</f>
        <v/>
      </c>
    </row>
    <row r="259">
      <c r="A259" s="4" t="n"/>
      <c r="B259" s="4" t="n"/>
      <c r="C259" s="4" t="n"/>
      <c r="D259" s="4" t="n"/>
      <c r="E259" s="4" t="n"/>
      <c r="F259" s="5" t="n"/>
      <c r="G259" s="13" t="n"/>
      <c r="H259" s="13" t="n"/>
      <c r="I259" s="14">
        <f>IF($E259="","",SUMIFS('Follow-ups'!$H$3:$H$1002,'Follow-ups'!$B$3:$B$1002,$E259))</f>
        <v/>
      </c>
      <c r="J259" s="14">
        <f>IF($F259="","",$G259-$H259-$I259)</f>
        <v/>
      </c>
      <c r="K259" s="15">
        <f>IF($F259="","",'Settings'!$B$6-$F259)</f>
        <v/>
      </c>
      <c r="L259" s="8">
        <f>IF($F259="","",IF($J259&lt;=0,"Settled",IF($O259="Written off","Written off",IF($K259&lt;=30,"0–30",IF($K259&lt;=60,"31–60",IF($K259&lt;=90,"61–90","90+"))))))</f>
        <v/>
      </c>
      <c r="M259" s="5" t="n"/>
      <c r="N259" s="4" t="n"/>
      <c r="O259" s="4" t="n"/>
      <c r="P259" s="8">
        <f>IF(OR($F259="",$M259=""),"",IF(AND($M259&lt;'Settings'!$B$6,$J259&gt;0,$O259&lt;&gt;"Written off"),"Overdue",""))</f>
        <v/>
      </c>
      <c r="Q259" s="15">
        <f>IF($E259="","",COUNTIFS('Follow-ups'!$B$3:$B$1002,$E259))</f>
        <v/>
      </c>
      <c r="R259" s="16">
        <f>IF(OR($F259="",$O259="Written off"),0,IF($J259&gt;0,$J259+ROW()/1000000,0))</f>
        <v/>
      </c>
      <c r="S259" s="15">
        <f>IF($P259="Overdue",COUNTIFS($P$3:$P259,"Overdue"),"")</f>
        <v/>
      </c>
    </row>
    <row r="260">
      <c r="A260" s="4" t="n"/>
      <c r="B260" s="4" t="n"/>
      <c r="C260" s="4" t="n"/>
      <c r="D260" s="4" t="n"/>
      <c r="E260" s="4" t="n"/>
      <c r="F260" s="5" t="n"/>
      <c r="G260" s="13" t="n"/>
      <c r="H260" s="13" t="n"/>
      <c r="I260" s="14">
        <f>IF($E260="","",SUMIFS('Follow-ups'!$H$3:$H$1002,'Follow-ups'!$B$3:$B$1002,$E260))</f>
        <v/>
      </c>
      <c r="J260" s="14">
        <f>IF($F260="","",$G260-$H260-$I260)</f>
        <v/>
      </c>
      <c r="K260" s="15">
        <f>IF($F260="","",'Settings'!$B$6-$F260)</f>
        <v/>
      </c>
      <c r="L260" s="8">
        <f>IF($F260="","",IF($J260&lt;=0,"Settled",IF($O260="Written off","Written off",IF($K260&lt;=30,"0–30",IF($K260&lt;=60,"31–60",IF($K260&lt;=90,"61–90","90+"))))))</f>
        <v/>
      </c>
      <c r="M260" s="5" t="n"/>
      <c r="N260" s="4" t="n"/>
      <c r="O260" s="4" t="n"/>
      <c r="P260" s="8">
        <f>IF(OR($F260="",$M260=""),"",IF(AND($M260&lt;'Settings'!$B$6,$J260&gt;0,$O260&lt;&gt;"Written off"),"Overdue",""))</f>
        <v/>
      </c>
      <c r="Q260" s="15">
        <f>IF($E260="","",COUNTIFS('Follow-ups'!$B$3:$B$1002,$E260))</f>
        <v/>
      </c>
      <c r="R260" s="16">
        <f>IF(OR($F260="",$O260="Written off"),0,IF($J260&gt;0,$J260+ROW()/1000000,0))</f>
        <v/>
      </c>
      <c r="S260" s="15">
        <f>IF($P260="Overdue",COUNTIFS($P$3:$P260,"Overdue"),"")</f>
        <v/>
      </c>
    </row>
    <row r="261">
      <c r="A261" s="4" t="n"/>
      <c r="B261" s="4" t="n"/>
      <c r="C261" s="4" t="n"/>
      <c r="D261" s="4" t="n"/>
      <c r="E261" s="4" t="n"/>
      <c r="F261" s="5" t="n"/>
      <c r="G261" s="13" t="n"/>
      <c r="H261" s="13" t="n"/>
      <c r="I261" s="14">
        <f>IF($E261="","",SUMIFS('Follow-ups'!$H$3:$H$1002,'Follow-ups'!$B$3:$B$1002,$E261))</f>
        <v/>
      </c>
      <c r="J261" s="14">
        <f>IF($F261="","",$G261-$H261-$I261)</f>
        <v/>
      </c>
      <c r="K261" s="15">
        <f>IF($F261="","",'Settings'!$B$6-$F261)</f>
        <v/>
      </c>
      <c r="L261" s="8">
        <f>IF($F261="","",IF($J261&lt;=0,"Settled",IF($O261="Written off","Written off",IF($K261&lt;=30,"0–30",IF($K261&lt;=60,"31–60",IF($K261&lt;=90,"61–90","90+"))))))</f>
        <v/>
      </c>
      <c r="M261" s="5" t="n"/>
      <c r="N261" s="4" t="n"/>
      <c r="O261" s="4" t="n"/>
      <c r="P261" s="8">
        <f>IF(OR($F261="",$M261=""),"",IF(AND($M261&lt;'Settings'!$B$6,$J261&gt;0,$O261&lt;&gt;"Written off"),"Overdue",""))</f>
        <v/>
      </c>
      <c r="Q261" s="15">
        <f>IF($E261="","",COUNTIFS('Follow-ups'!$B$3:$B$1002,$E261))</f>
        <v/>
      </c>
      <c r="R261" s="16">
        <f>IF(OR($F261="",$O261="Written off"),0,IF($J261&gt;0,$J261+ROW()/1000000,0))</f>
        <v/>
      </c>
      <c r="S261" s="15">
        <f>IF($P261="Overdue",COUNTIFS($P$3:$P261,"Overdue"),"")</f>
        <v/>
      </c>
    </row>
    <row r="262">
      <c r="A262" s="4" t="n"/>
      <c r="B262" s="4" t="n"/>
      <c r="C262" s="4" t="n"/>
      <c r="D262" s="4" t="n"/>
      <c r="E262" s="4" t="n"/>
      <c r="F262" s="5" t="n"/>
      <c r="G262" s="13" t="n"/>
      <c r="H262" s="13" t="n"/>
      <c r="I262" s="14">
        <f>IF($E262="","",SUMIFS('Follow-ups'!$H$3:$H$1002,'Follow-ups'!$B$3:$B$1002,$E262))</f>
        <v/>
      </c>
      <c r="J262" s="14">
        <f>IF($F262="","",$G262-$H262-$I262)</f>
        <v/>
      </c>
      <c r="K262" s="15">
        <f>IF($F262="","",'Settings'!$B$6-$F262)</f>
        <v/>
      </c>
      <c r="L262" s="8">
        <f>IF($F262="","",IF($J262&lt;=0,"Settled",IF($O262="Written off","Written off",IF($K262&lt;=30,"0–30",IF($K262&lt;=60,"31–60",IF($K262&lt;=90,"61–90","90+"))))))</f>
        <v/>
      </c>
      <c r="M262" s="5" t="n"/>
      <c r="N262" s="4" t="n"/>
      <c r="O262" s="4" t="n"/>
      <c r="P262" s="8">
        <f>IF(OR($F262="",$M262=""),"",IF(AND($M262&lt;'Settings'!$B$6,$J262&gt;0,$O262&lt;&gt;"Written off"),"Overdue",""))</f>
        <v/>
      </c>
      <c r="Q262" s="15">
        <f>IF($E262="","",COUNTIFS('Follow-ups'!$B$3:$B$1002,$E262))</f>
        <v/>
      </c>
      <c r="R262" s="16">
        <f>IF(OR($F262="",$O262="Written off"),0,IF($J262&gt;0,$J262+ROW()/1000000,0))</f>
        <v/>
      </c>
      <c r="S262" s="15">
        <f>IF($P262="Overdue",COUNTIFS($P$3:$P262,"Overdue"),"")</f>
        <v/>
      </c>
    </row>
    <row r="263">
      <c r="A263" s="4" t="n"/>
      <c r="B263" s="4" t="n"/>
      <c r="C263" s="4" t="n"/>
      <c r="D263" s="4" t="n"/>
      <c r="E263" s="4" t="n"/>
      <c r="F263" s="5" t="n"/>
      <c r="G263" s="13" t="n"/>
      <c r="H263" s="13" t="n"/>
      <c r="I263" s="14">
        <f>IF($E263="","",SUMIFS('Follow-ups'!$H$3:$H$1002,'Follow-ups'!$B$3:$B$1002,$E263))</f>
        <v/>
      </c>
      <c r="J263" s="14">
        <f>IF($F263="","",$G263-$H263-$I263)</f>
        <v/>
      </c>
      <c r="K263" s="15">
        <f>IF($F263="","",'Settings'!$B$6-$F263)</f>
        <v/>
      </c>
      <c r="L263" s="8">
        <f>IF($F263="","",IF($J263&lt;=0,"Settled",IF($O263="Written off","Written off",IF($K263&lt;=30,"0–30",IF($K263&lt;=60,"31–60",IF($K263&lt;=90,"61–90","90+"))))))</f>
        <v/>
      </c>
      <c r="M263" s="5" t="n"/>
      <c r="N263" s="4" t="n"/>
      <c r="O263" s="4" t="n"/>
      <c r="P263" s="8">
        <f>IF(OR($F263="",$M263=""),"",IF(AND($M263&lt;'Settings'!$B$6,$J263&gt;0,$O263&lt;&gt;"Written off"),"Overdue",""))</f>
        <v/>
      </c>
      <c r="Q263" s="15">
        <f>IF($E263="","",COUNTIFS('Follow-ups'!$B$3:$B$1002,$E263))</f>
        <v/>
      </c>
      <c r="R263" s="16">
        <f>IF(OR($F263="",$O263="Written off"),0,IF($J263&gt;0,$J263+ROW()/1000000,0))</f>
        <v/>
      </c>
      <c r="S263" s="15">
        <f>IF($P263="Overdue",COUNTIFS($P$3:$P263,"Overdue"),"")</f>
        <v/>
      </c>
    </row>
    <row r="264">
      <c r="A264" s="4" t="n"/>
      <c r="B264" s="4" t="n"/>
      <c r="C264" s="4" t="n"/>
      <c r="D264" s="4" t="n"/>
      <c r="E264" s="4" t="n"/>
      <c r="F264" s="5" t="n"/>
      <c r="G264" s="13" t="n"/>
      <c r="H264" s="13" t="n"/>
      <c r="I264" s="14">
        <f>IF($E264="","",SUMIFS('Follow-ups'!$H$3:$H$1002,'Follow-ups'!$B$3:$B$1002,$E264))</f>
        <v/>
      </c>
      <c r="J264" s="14">
        <f>IF($F264="","",$G264-$H264-$I264)</f>
        <v/>
      </c>
      <c r="K264" s="15">
        <f>IF($F264="","",'Settings'!$B$6-$F264)</f>
        <v/>
      </c>
      <c r="L264" s="8">
        <f>IF($F264="","",IF($J264&lt;=0,"Settled",IF($O264="Written off","Written off",IF($K264&lt;=30,"0–30",IF($K264&lt;=60,"31–60",IF($K264&lt;=90,"61–90","90+"))))))</f>
        <v/>
      </c>
      <c r="M264" s="5" t="n"/>
      <c r="N264" s="4" t="n"/>
      <c r="O264" s="4" t="n"/>
      <c r="P264" s="8">
        <f>IF(OR($F264="",$M264=""),"",IF(AND($M264&lt;'Settings'!$B$6,$J264&gt;0,$O264&lt;&gt;"Written off"),"Overdue",""))</f>
        <v/>
      </c>
      <c r="Q264" s="15">
        <f>IF($E264="","",COUNTIFS('Follow-ups'!$B$3:$B$1002,$E264))</f>
        <v/>
      </c>
      <c r="R264" s="16">
        <f>IF(OR($F264="",$O264="Written off"),0,IF($J264&gt;0,$J264+ROW()/1000000,0))</f>
        <v/>
      </c>
      <c r="S264" s="15">
        <f>IF($P264="Overdue",COUNTIFS($P$3:$P264,"Overdue"),"")</f>
        <v/>
      </c>
    </row>
    <row r="265">
      <c r="A265" s="4" t="n"/>
      <c r="B265" s="4" t="n"/>
      <c r="C265" s="4" t="n"/>
      <c r="D265" s="4" t="n"/>
      <c r="E265" s="4" t="n"/>
      <c r="F265" s="5" t="n"/>
      <c r="G265" s="13" t="n"/>
      <c r="H265" s="13" t="n"/>
      <c r="I265" s="14">
        <f>IF($E265="","",SUMIFS('Follow-ups'!$H$3:$H$1002,'Follow-ups'!$B$3:$B$1002,$E265))</f>
        <v/>
      </c>
      <c r="J265" s="14">
        <f>IF($F265="","",$G265-$H265-$I265)</f>
        <v/>
      </c>
      <c r="K265" s="15">
        <f>IF($F265="","",'Settings'!$B$6-$F265)</f>
        <v/>
      </c>
      <c r="L265" s="8">
        <f>IF($F265="","",IF($J265&lt;=0,"Settled",IF($O265="Written off","Written off",IF($K265&lt;=30,"0–30",IF($K265&lt;=60,"31–60",IF($K265&lt;=90,"61–90","90+"))))))</f>
        <v/>
      </c>
      <c r="M265" s="5" t="n"/>
      <c r="N265" s="4" t="n"/>
      <c r="O265" s="4" t="n"/>
      <c r="P265" s="8">
        <f>IF(OR($F265="",$M265=""),"",IF(AND($M265&lt;'Settings'!$B$6,$J265&gt;0,$O265&lt;&gt;"Written off"),"Overdue",""))</f>
        <v/>
      </c>
      <c r="Q265" s="15">
        <f>IF($E265="","",COUNTIFS('Follow-ups'!$B$3:$B$1002,$E265))</f>
        <v/>
      </c>
      <c r="R265" s="16">
        <f>IF(OR($F265="",$O265="Written off"),0,IF($J265&gt;0,$J265+ROW()/1000000,0))</f>
        <v/>
      </c>
      <c r="S265" s="15">
        <f>IF($P265="Overdue",COUNTIFS($P$3:$P265,"Overdue"),"")</f>
        <v/>
      </c>
    </row>
    <row r="266">
      <c r="A266" s="4" t="n"/>
      <c r="B266" s="4" t="n"/>
      <c r="C266" s="4" t="n"/>
      <c r="D266" s="4" t="n"/>
      <c r="E266" s="4" t="n"/>
      <c r="F266" s="5" t="n"/>
      <c r="G266" s="13" t="n"/>
      <c r="H266" s="13" t="n"/>
      <c r="I266" s="14">
        <f>IF($E266="","",SUMIFS('Follow-ups'!$H$3:$H$1002,'Follow-ups'!$B$3:$B$1002,$E266))</f>
        <v/>
      </c>
      <c r="J266" s="14">
        <f>IF($F266="","",$G266-$H266-$I266)</f>
        <v/>
      </c>
      <c r="K266" s="15">
        <f>IF($F266="","",'Settings'!$B$6-$F266)</f>
        <v/>
      </c>
      <c r="L266" s="8">
        <f>IF($F266="","",IF($J266&lt;=0,"Settled",IF($O266="Written off","Written off",IF($K266&lt;=30,"0–30",IF($K266&lt;=60,"31–60",IF($K266&lt;=90,"61–90","90+"))))))</f>
        <v/>
      </c>
      <c r="M266" s="5" t="n"/>
      <c r="N266" s="4" t="n"/>
      <c r="O266" s="4" t="n"/>
      <c r="P266" s="8">
        <f>IF(OR($F266="",$M266=""),"",IF(AND($M266&lt;'Settings'!$B$6,$J266&gt;0,$O266&lt;&gt;"Written off"),"Overdue",""))</f>
        <v/>
      </c>
      <c r="Q266" s="15">
        <f>IF($E266="","",COUNTIFS('Follow-ups'!$B$3:$B$1002,$E266))</f>
        <v/>
      </c>
      <c r="R266" s="16">
        <f>IF(OR($F266="",$O266="Written off"),0,IF($J266&gt;0,$J266+ROW()/1000000,0))</f>
        <v/>
      </c>
      <c r="S266" s="15">
        <f>IF($P266="Overdue",COUNTIFS($P$3:$P266,"Overdue"),"")</f>
        <v/>
      </c>
    </row>
    <row r="267">
      <c r="A267" s="4" t="n"/>
      <c r="B267" s="4" t="n"/>
      <c r="C267" s="4" t="n"/>
      <c r="D267" s="4" t="n"/>
      <c r="E267" s="4" t="n"/>
      <c r="F267" s="5" t="n"/>
      <c r="G267" s="13" t="n"/>
      <c r="H267" s="13" t="n"/>
      <c r="I267" s="14">
        <f>IF($E267="","",SUMIFS('Follow-ups'!$H$3:$H$1002,'Follow-ups'!$B$3:$B$1002,$E267))</f>
        <v/>
      </c>
      <c r="J267" s="14">
        <f>IF($F267="","",$G267-$H267-$I267)</f>
        <v/>
      </c>
      <c r="K267" s="15">
        <f>IF($F267="","",'Settings'!$B$6-$F267)</f>
        <v/>
      </c>
      <c r="L267" s="8">
        <f>IF($F267="","",IF($J267&lt;=0,"Settled",IF($O267="Written off","Written off",IF($K267&lt;=30,"0–30",IF($K267&lt;=60,"31–60",IF($K267&lt;=90,"61–90","90+"))))))</f>
        <v/>
      </c>
      <c r="M267" s="5" t="n"/>
      <c r="N267" s="4" t="n"/>
      <c r="O267" s="4" t="n"/>
      <c r="P267" s="8">
        <f>IF(OR($F267="",$M267=""),"",IF(AND($M267&lt;'Settings'!$B$6,$J267&gt;0,$O267&lt;&gt;"Written off"),"Overdue",""))</f>
        <v/>
      </c>
      <c r="Q267" s="15">
        <f>IF($E267="","",COUNTIFS('Follow-ups'!$B$3:$B$1002,$E267))</f>
        <v/>
      </c>
      <c r="R267" s="16">
        <f>IF(OR($F267="",$O267="Written off"),0,IF($J267&gt;0,$J267+ROW()/1000000,0))</f>
        <v/>
      </c>
      <c r="S267" s="15">
        <f>IF($P267="Overdue",COUNTIFS($P$3:$P267,"Overdue"),"")</f>
        <v/>
      </c>
    </row>
    <row r="268">
      <c r="A268" s="4" t="n"/>
      <c r="B268" s="4" t="n"/>
      <c r="C268" s="4" t="n"/>
      <c r="D268" s="4" t="n"/>
      <c r="E268" s="4" t="n"/>
      <c r="F268" s="5" t="n"/>
      <c r="G268" s="13" t="n"/>
      <c r="H268" s="13" t="n"/>
      <c r="I268" s="14">
        <f>IF($E268="","",SUMIFS('Follow-ups'!$H$3:$H$1002,'Follow-ups'!$B$3:$B$1002,$E268))</f>
        <v/>
      </c>
      <c r="J268" s="14">
        <f>IF($F268="","",$G268-$H268-$I268)</f>
        <v/>
      </c>
      <c r="K268" s="15">
        <f>IF($F268="","",'Settings'!$B$6-$F268)</f>
        <v/>
      </c>
      <c r="L268" s="8">
        <f>IF($F268="","",IF($J268&lt;=0,"Settled",IF($O268="Written off","Written off",IF($K268&lt;=30,"0–30",IF($K268&lt;=60,"31–60",IF($K268&lt;=90,"61–90","90+"))))))</f>
        <v/>
      </c>
      <c r="M268" s="5" t="n"/>
      <c r="N268" s="4" t="n"/>
      <c r="O268" s="4" t="n"/>
      <c r="P268" s="8">
        <f>IF(OR($F268="",$M268=""),"",IF(AND($M268&lt;'Settings'!$B$6,$J268&gt;0,$O268&lt;&gt;"Written off"),"Overdue",""))</f>
        <v/>
      </c>
      <c r="Q268" s="15">
        <f>IF($E268="","",COUNTIFS('Follow-ups'!$B$3:$B$1002,$E268))</f>
        <v/>
      </c>
      <c r="R268" s="16">
        <f>IF(OR($F268="",$O268="Written off"),0,IF($J268&gt;0,$J268+ROW()/1000000,0))</f>
        <v/>
      </c>
      <c r="S268" s="15">
        <f>IF($P268="Overdue",COUNTIFS($P$3:$P268,"Overdue"),"")</f>
        <v/>
      </c>
    </row>
    <row r="269">
      <c r="A269" s="4" t="n"/>
      <c r="B269" s="4" t="n"/>
      <c r="C269" s="4" t="n"/>
      <c r="D269" s="4" t="n"/>
      <c r="E269" s="4" t="n"/>
      <c r="F269" s="5" t="n"/>
      <c r="G269" s="13" t="n"/>
      <c r="H269" s="13" t="n"/>
      <c r="I269" s="14">
        <f>IF($E269="","",SUMIFS('Follow-ups'!$H$3:$H$1002,'Follow-ups'!$B$3:$B$1002,$E269))</f>
        <v/>
      </c>
      <c r="J269" s="14">
        <f>IF($F269="","",$G269-$H269-$I269)</f>
        <v/>
      </c>
      <c r="K269" s="15">
        <f>IF($F269="","",'Settings'!$B$6-$F269)</f>
        <v/>
      </c>
      <c r="L269" s="8">
        <f>IF($F269="","",IF($J269&lt;=0,"Settled",IF($O269="Written off","Written off",IF($K269&lt;=30,"0–30",IF($K269&lt;=60,"31–60",IF($K269&lt;=90,"61–90","90+"))))))</f>
        <v/>
      </c>
      <c r="M269" s="5" t="n"/>
      <c r="N269" s="4" t="n"/>
      <c r="O269" s="4" t="n"/>
      <c r="P269" s="8">
        <f>IF(OR($F269="",$M269=""),"",IF(AND($M269&lt;'Settings'!$B$6,$J269&gt;0,$O269&lt;&gt;"Written off"),"Overdue",""))</f>
        <v/>
      </c>
      <c r="Q269" s="15">
        <f>IF($E269="","",COUNTIFS('Follow-ups'!$B$3:$B$1002,$E269))</f>
        <v/>
      </c>
      <c r="R269" s="16">
        <f>IF(OR($F269="",$O269="Written off"),0,IF($J269&gt;0,$J269+ROW()/1000000,0))</f>
        <v/>
      </c>
      <c r="S269" s="15">
        <f>IF($P269="Overdue",COUNTIFS($P$3:$P269,"Overdue"),"")</f>
        <v/>
      </c>
    </row>
    <row r="270">
      <c r="A270" s="4" t="n"/>
      <c r="B270" s="4" t="n"/>
      <c r="C270" s="4" t="n"/>
      <c r="D270" s="4" t="n"/>
      <c r="E270" s="4" t="n"/>
      <c r="F270" s="5" t="n"/>
      <c r="G270" s="13" t="n"/>
      <c r="H270" s="13" t="n"/>
      <c r="I270" s="14">
        <f>IF($E270="","",SUMIFS('Follow-ups'!$H$3:$H$1002,'Follow-ups'!$B$3:$B$1002,$E270))</f>
        <v/>
      </c>
      <c r="J270" s="14">
        <f>IF($F270="","",$G270-$H270-$I270)</f>
        <v/>
      </c>
      <c r="K270" s="15">
        <f>IF($F270="","",'Settings'!$B$6-$F270)</f>
        <v/>
      </c>
      <c r="L270" s="8">
        <f>IF($F270="","",IF($J270&lt;=0,"Settled",IF($O270="Written off","Written off",IF($K270&lt;=30,"0–30",IF($K270&lt;=60,"31–60",IF($K270&lt;=90,"61–90","90+"))))))</f>
        <v/>
      </c>
      <c r="M270" s="5" t="n"/>
      <c r="N270" s="4" t="n"/>
      <c r="O270" s="4" t="n"/>
      <c r="P270" s="8">
        <f>IF(OR($F270="",$M270=""),"",IF(AND($M270&lt;'Settings'!$B$6,$J270&gt;0,$O270&lt;&gt;"Written off"),"Overdue",""))</f>
        <v/>
      </c>
      <c r="Q270" s="15">
        <f>IF($E270="","",COUNTIFS('Follow-ups'!$B$3:$B$1002,$E270))</f>
        <v/>
      </c>
      <c r="R270" s="16">
        <f>IF(OR($F270="",$O270="Written off"),0,IF($J270&gt;0,$J270+ROW()/1000000,0))</f>
        <v/>
      </c>
      <c r="S270" s="15">
        <f>IF($P270="Overdue",COUNTIFS($P$3:$P270,"Overdue"),"")</f>
        <v/>
      </c>
    </row>
    <row r="271">
      <c r="A271" s="4" t="n"/>
      <c r="B271" s="4" t="n"/>
      <c r="C271" s="4" t="n"/>
      <c r="D271" s="4" t="n"/>
      <c r="E271" s="4" t="n"/>
      <c r="F271" s="5" t="n"/>
      <c r="G271" s="13" t="n"/>
      <c r="H271" s="13" t="n"/>
      <c r="I271" s="14">
        <f>IF($E271="","",SUMIFS('Follow-ups'!$H$3:$H$1002,'Follow-ups'!$B$3:$B$1002,$E271))</f>
        <v/>
      </c>
      <c r="J271" s="14">
        <f>IF($F271="","",$G271-$H271-$I271)</f>
        <v/>
      </c>
      <c r="K271" s="15">
        <f>IF($F271="","",'Settings'!$B$6-$F271)</f>
        <v/>
      </c>
      <c r="L271" s="8">
        <f>IF($F271="","",IF($J271&lt;=0,"Settled",IF($O271="Written off","Written off",IF($K271&lt;=30,"0–30",IF($K271&lt;=60,"31–60",IF($K271&lt;=90,"61–90","90+"))))))</f>
        <v/>
      </c>
      <c r="M271" s="5" t="n"/>
      <c r="N271" s="4" t="n"/>
      <c r="O271" s="4" t="n"/>
      <c r="P271" s="8">
        <f>IF(OR($F271="",$M271=""),"",IF(AND($M271&lt;'Settings'!$B$6,$J271&gt;0,$O271&lt;&gt;"Written off"),"Overdue",""))</f>
        <v/>
      </c>
      <c r="Q271" s="15">
        <f>IF($E271="","",COUNTIFS('Follow-ups'!$B$3:$B$1002,$E271))</f>
        <v/>
      </c>
      <c r="R271" s="16">
        <f>IF(OR($F271="",$O271="Written off"),0,IF($J271&gt;0,$J271+ROW()/1000000,0))</f>
        <v/>
      </c>
      <c r="S271" s="15">
        <f>IF($P271="Overdue",COUNTIFS($P$3:$P271,"Overdue"),"")</f>
        <v/>
      </c>
    </row>
    <row r="272">
      <c r="A272" s="4" t="n"/>
      <c r="B272" s="4" t="n"/>
      <c r="C272" s="4" t="n"/>
      <c r="D272" s="4" t="n"/>
      <c r="E272" s="4" t="n"/>
      <c r="F272" s="5" t="n"/>
      <c r="G272" s="13" t="n"/>
      <c r="H272" s="13" t="n"/>
      <c r="I272" s="14">
        <f>IF($E272="","",SUMIFS('Follow-ups'!$H$3:$H$1002,'Follow-ups'!$B$3:$B$1002,$E272))</f>
        <v/>
      </c>
      <c r="J272" s="14">
        <f>IF($F272="","",$G272-$H272-$I272)</f>
        <v/>
      </c>
      <c r="K272" s="15">
        <f>IF($F272="","",'Settings'!$B$6-$F272)</f>
        <v/>
      </c>
      <c r="L272" s="8">
        <f>IF($F272="","",IF($J272&lt;=0,"Settled",IF($O272="Written off","Written off",IF($K272&lt;=30,"0–30",IF($K272&lt;=60,"31–60",IF($K272&lt;=90,"61–90","90+"))))))</f>
        <v/>
      </c>
      <c r="M272" s="5" t="n"/>
      <c r="N272" s="4" t="n"/>
      <c r="O272" s="4" t="n"/>
      <c r="P272" s="8">
        <f>IF(OR($F272="",$M272=""),"",IF(AND($M272&lt;'Settings'!$B$6,$J272&gt;0,$O272&lt;&gt;"Written off"),"Overdue",""))</f>
        <v/>
      </c>
      <c r="Q272" s="15">
        <f>IF($E272="","",COUNTIFS('Follow-ups'!$B$3:$B$1002,$E272))</f>
        <v/>
      </c>
      <c r="R272" s="16">
        <f>IF(OR($F272="",$O272="Written off"),0,IF($J272&gt;0,$J272+ROW()/1000000,0))</f>
        <v/>
      </c>
      <c r="S272" s="15">
        <f>IF($P272="Overdue",COUNTIFS($P$3:$P272,"Overdue"),"")</f>
        <v/>
      </c>
    </row>
    <row r="273">
      <c r="A273" s="4" t="n"/>
      <c r="B273" s="4" t="n"/>
      <c r="C273" s="4" t="n"/>
      <c r="D273" s="4" t="n"/>
      <c r="E273" s="4" t="n"/>
      <c r="F273" s="5" t="n"/>
      <c r="G273" s="13" t="n"/>
      <c r="H273" s="13" t="n"/>
      <c r="I273" s="14">
        <f>IF($E273="","",SUMIFS('Follow-ups'!$H$3:$H$1002,'Follow-ups'!$B$3:$B$1002,$E273))</f>
        <v/>
      </c>
      <c r="J273" s="14">
        <f>IF($F273="","",$G273-$H273-$I273)</f>
        <v/>
      </c>
      <c r="K273" s="15">
        <f>IF($F273="","",'Settings'!$B$6-$F273)</f>
        <v/>
      </c>
      <c r="L273" s="8">
        <f>IF($F273="","",IF($J273&lt;=0,"Settled",IF($O273="Written off","Written off",IF($K273&lt;=30,"0–30",IF($K273&lt;=60,"31–60",IF($K273&lt;=90,"61–90","90+"))))))</f>
        <v/>
      </c>
      <c r="M273" s="5" t="n"/>
      <c r="N273" s="4" t="n"/>
      <c r="O273" s="4" t="n"/>
      <c r="P273" s="8">
        <f>IF(OR($F273="",$M273=""),"",IF(AND($M273&lt;'Settings'!$B$6,$J273&gt;0,$O273&lt;&gt;"Written off"),"Overdue",""))</f>
        <v/>
      </c>
      <c r="Q273" s="15">
        <f>IF($E273="","",COUNTIFS('Follow-ups'!$B$3:$B$1002,$E273))</f>
        <v/>
      </c>
      <c r="R273" s="16">
        <f>IF(OR($F273="",$O273="Written off"),0,IF($J273&gt;0,$J273+ROW()/1000000,0))</f>
        <v/>
      </c>
      <c r="S273" s="15">
        <f>IF($P273="Overdue",COUNTIFS($P$3:$P273,"Overdue"),"")</f>
        <v/>
      </c>
    </row>
    <row r="274">
      <c r="A274" s="4" t="n"/>
      <c r="B274" s="4" t="n"/>
      <c r="C274" s="4" t="n"/>
      <c r="D274" s="4" t="n"/>
      <c r="E274" s="4" t="n"/>
      <c r="F274" s="5" t="n"/>
      <c r="G274" s="13" t="n"/>
      <c r="H274" s="13" t="n"/>
      <c r="I274" s="14">
        <f>IF($E274="","",SUMIFS('Follow-ups'!$H$3:$H$1002,'Follow-ups'!$B$3:$B$1002,$E274))</f>
        <v/>
      </c>
      <c r="J274" s="14">
        <f>IF($F274="","",$G274-$H274-$I274)</f>
        <v/>
      </c>
      <c r="K274" s="15">
        <f>IF($F274="","",'Settings'!$B$6-$F274)</f>
        <v/>
      </c>
      <c r="L274" s="8">
        <f>IF($F274="","",IF($J274&lt;=0,"Settled",IF($O274="Written off","Written off",IF($K274&lt;=30,"0–30",IF($K274&lt;=60,"31–60",IF($K274&lt;=90,"61–90","90+"))))))</f>
        <v/>
      </c>
      <c r="M274" s="5" t="n"/>
      <c r="N274" s="4" t="n"/>
      <c r="O274" s="4" t="n"/>
      <c r="P274" s="8">
        <f>IF(OR($F274="",$M274=""),"",IF(AND($M274&lt;'Settings'!$B$6,$J274&gt;0,$O274&lt;&gt;"Written off"),"Overdue",""))</f>
        <v/>
      </c>
      <c r="Q274" s="15">
        <f>IF($E274="","",COUNTIFS('Follow-ups'!$B$3:$B$1002,$E274))</f>
        <v/>
      </c>
      <c r="R274" s="16">
        <f>IF(OR($F274="",$O274="Written off"),0,IF($J274&gt;0,$J274+ROW()/1000000,0))</f>
        <v/>
      </c>
      <c r="S274" s="15">
        <f>IF($P274="Overdue",COUNTIFS($P$3:$P274,"Overdue"),"")</f>
        <v/>
      </c>
    </row>
    <row r="275">
      <c r="A275" s="4" t="n"/>
      <c r="B275" s="4" t="n"/>
      <c r="C275" s="4" t="n"/>
      <c r="D275" s="4" t="n"/>
      <c r="E275" s="4" t="n"/>
      <c r="F275" s="5" t="n"/>
      <c r="G275" s="13" t="n"/>
      <c r="H275" s="13" t="n"/>
      <c r="I275" s="14">
        <f>IF($E275="","",SUMIFS('Follow-ups'!$H$3:$H$1002,'Follow-ups'!$B$3:$B$1002,$E275))</f>
        <v/>
      </c>
      <c r="J275" s="14">
        <f>IF($F275="","",$G275-$H275-$I275)</f>
        <v/>
      </c>
      <c r="K275" s="15">
        <f>IF($F275="","",'Settings'!$B$6-$F275)</f>
        <v/>
      </c>
      <c r="L275" s="8">
        <f>IF($F275="","",IF($J275&lt;=0,"Settled",IF($O275="Written off","Written off",IF($K275&lt;=30,"0–30",IF($K275&lt;=60,"31–60",IF($K275&lt;=90,"61–90","90+"))))))</f>
        <v/>
      </c>
      <c r="M275" s="5" t="n"/>
      <c r="N275" s="4" t="n"/>
      <c r="O275" s="4" t="n"/>
      <c r="P275" s="8">
        <f>IF(OR($F275="",$M275=""),"",IF(AND($M275&lt;'Settings'!$B$6,$J275&gt;0,$O275&lt;&gt;"Written off"),"Overdue",""))</f>
        <v/>
      </c>
      <c r="Q275" s="15">
        <f>IF($E275="","",COUNTIFS('Follow-ups'!$B$3:$B$1002,$E275))</f>
        <v/>
      </c>
      <c r="R275" s="16">
        <f>IF(OR($F275="",$O275="Written off"),0,IF($J275&gt;0,$J275+ROW()/1000000,0))</f>
        <v/>
      </c>
      <c r="S275" s="15">
        <f>IF($P275="Overdue",COUNTIFS($P$3:$P275,"Overdue"),"")</f>
        <v/>
      </c>
    </row>
    <row r="276">
      <c r="A276" s="4" t="n"/>
      <c r="B276" s="4" t="n"/>
      <c r="C276" s="4" t="n"/>
      <c r="D276" s="4" t="n"/>
      <c r="E276" s="4" t="n"/>
      <c r="F276" s="5" t="n"/>
      <c r="G276" s="13" t="n"/>
      <c r="H276" s="13" t="n"/>
      <c r="I276" s="14">
        <f>IF($E276="","",SUMIFS('Follow-ups'!$H$3:$H$1002,'Follow-ups'!$B$3:$B$1002,$E276))</f>
        <v/>
      </c>
      <c r="J276" s="14">
        <f>IF($F276="","",$G276-$H276-$I276)</f>
        <v/>
      </c>
      <c r="K276" s="15">
        <f>IF($F276="","",'Settings'!$B$6-$F276)</f>
        <v/>
      </c>
      <c r="L276" s="8">
        <f>IF($F276="","",IF($J276&lt;=0,"Settled",IF($O276="Written off","Written off",IF($K276&lt;=30,"0–30",IF($K276&lt;=60,"31–60",IF($K276&lt;=90,"61–90","90+"))))))</f>
        <v/>
      </c>
      <c r="M276" s="5" t="n"/>
      <c r="N276" s="4" t="n"/>
      <c r="O276" s="4" t="n"/>
      <c r="P276" s="8">
        <f>IF(OR($F276="",$M276=""),"",IF(AND($M276&lt;'Settings'!$B$6,$J276&gt;0,$O276&lt;&gt;"Written off"),"Overdue",""))</f>
        <v/>
      </c>
      <c r="Q276" s="15">
        <f>IF($E276="","",COUNTIFS('Follow-ups'!$B$3:$B$1002,$E276))</f>
        <v/>
      </c>
      <c r="R276" s="16">
        <f>IF(OR($F276="",$O276="Written off"),0,IF($J276&gt;0,$J276+ROW()/1000000,0))</f>
        <v/>
      </c>
      <c r="S276" s="15">
        <f>IF($P276="Overdue",COUNTIFS($P$3:$P276,"Overdue"),"")</f>
        <v/>
      </c>
    </row>
    <row r="277">
      <c r="A277" s="4" t="n"/>
      <c r="B277" s="4" t="n"/>
      <c r="C277" s="4" t="n"/>
      <c r="D277" s="4" t="n"/>
      <c r="E277" s="4" t="n"/>
      <c r="F277" s="5" t="n"/>
      <c r="G277" s="13" t="n"/>
      <c r="H277" s="13" t="n"/>
      <c r="I277" s="14">
        <f>IF($E277="","",SUMIFS('Follow-ups'!$H$3:$H$1002,'Follow-ups'!$B$3:$B$1002,$E277))</f>
        <v/>
      </c>
      <c r="J277" s="14">
        <f>IF($F277="","",$G277-$H277-$I277)</f>
        <v/>
      </c>
      <c r="K277" s="15">
        <f>IF($F277="","",'Settings'!$B$6-$F277)</f>
        <v/>
      </c>
      <c r="L277" s="8">
        <f>IF($F277="","",IF($J277&lt;=0,"Settled",IF($O277="Written off","Written off",IF($K277&lt;=30,"0–30",IF($K277&lt;=60,"31–60",IF($K277&lt;=90,"61–90","90+"))))))</f>
        <v/>
      </c>
      <c r="M277" s="5" t="n"/>
      <c r="N277" s="4" t="n"/>
      <c r="O277" s="4" t="n"/>
      <c r="P277" s="8">
        <f>IF(OR($F277="",$M277=""),"",IF(AND($M277&lt;'Settings'!$B$6,$J277&gt;0,$O277&lt;&gt;"Written off"),"Overdue",""))</f>
        <v/>
      </c>
      <c r="Q277" s="15">
        <f>IF($E277="","",COUNTIFS('Follow-ups'!$B$3:$B$1002,$E277))</f>
        <v/>
      </c>
      <c r="R277" s="16">
        <f>IF(OR($F277="",$O277="Written off"),0,IF($J277&gt;0,$J277+ROW()/1000000,0))</f>
        <v/>
      </c>
      <c r="S277" s="15">
        <f>IF($P277="Overdue",COUNTIFS($P$3:$P277,"Overdue"),"")</f>
        <v/>
      </c>
    </row>
    <row r="278">
      <c r="A278" s="4" t="n"/>
      <c r="B278" s="4" t="n"/>
      <c r="C278" s="4" t="n"/>
      <c r="D278" s="4" t="n"/>
      <c r="E278" s="4" t="n"/>
      <c r="F278" s="5" t="n"/>
      <c r="G278" s="13" t="n"/>
      <c r="H278" s="13" t="n"/>
      <c r="I278" s="14">
        <f>IF($E278="","",SUMIFS('Follow-ups'!$H$3:$H$1002,'Follow-ups'!$B$3:$B$1002,$E278))</f>
        <v/>
      </c>
      <c r="J278" s="14">
        <f>IF($F278="","",$G278-$H278-$I278)</f>
        <v/>
      </c>
      <c r="K278" s="15">
        <f>IF($F278="","",'Settings'!$B$6-$F278)</f>
        <v/>
      </c>
      <c r="L278" s="8">
        <f>IF($F278="","",IF($J278&lt;=0,"Settled",IF($O278="Written off","Written off",IF($K278&lt;=30,"0–30",IF($K278&lt;=60,"31–60",IF($K278&lt;=90,"61–90","90+"))))))</f>
        <v/>
      </c>
      <c r="M278" s="5" t="n"/>
      <c r="N278" s="4" t="n"/>
      <c r="O278" s="4" t="n"/>
      <c r="P278" s="8">
        <f>IF(OR($F278="",$M278=""),"",IF(AND($M278&lt;'Settings'!$B$6,$J278&gt;0,$O278&lt;&gt;"Written off"),"Overdue",""))</f>
        <v/>
      </c>
      <c r="Q278" s="15">
        <f>IF($E278="","",COUNTIFS('Follow-ups'!$B$3:$B$1002,$E278))</f>
        <v/>
      </c>
      <c r="R278" s="16">
        <f>IF(OR($F278="",$O278="Written off"),0,IF($J278&gt;0,$J278+ROW()/1000000,0))</f>
        <v/>
      </c>
      <c r="S278" s="15">
        <f>IF($P278="Overdue",COUNTIFS($P$3:$P278,"Overdue"),"")</f>
        <v/>
      </c>
    </row>
    <row r="279">
      <c r="A279" s="4" t="n"/>
      <c r="B279" s="4" t="n"/>
      <c r="C279" s="4" t="n"/>
      <c r="D279" s="4" t="n"/>
      <c r="E279" s="4" t="n"/>
      <c r="F279" s="5" t="n"/>
      <c r="G279" s="13" t="n"/>
      <c r="H279" s="13" t="n"/>
      <c r="I279" s="14">
        <f>IF($E279="","",SUMIFS('Follow-ups'!$H$3:$H$1002,'Follow-ups'!$B$3:$B$1002,$E279))</f>
        <v/>
      </c>
      <c r="J279" s="14">
        <f>IF($F279="","",$G279-$H279-$I279)</f>
        <v/>
      </c>
      <c r="K279" s="15">
        <f>IF($F279="","",'Settings'!$B$6-$F279)</f>
        <v/>
      </c>
      <c r="L279" s="8">
        <f>IF($F279="","",IF($J279&lt;=0,"Settled",IF($O279="Written off","Written off",IF($K279&lt;=30,"0–30",IF($K279&lt;=60,"31–60",IF($K279&lt;=90,"61–90","90+"))))))</f>
        <v/>
      </c>
      <c r="M279" s="5" t="n"/>
      <c r="N279" s="4" t="n"/>
      <c r="O279" s="4" t="n"/>
      <c r="P279" s="8">
        <f>IF(OR($F279="",$M279=""),"",IF(AND($M279&lt;'Settings'!$B$6,$J279&gt;0,$O279&lt;&gt;"Written off"),"Overdue",""))</f>
        <v/>
      </c>
      <c r="Q279" s="15">
        <f>IF($E279="","",COUNTIFS('Follow-ups'!$B$3:$B$1002,$E279))</f>
        <v/>
      </c>
      <c r="R279" s="16">
        <f>IF(OR($F279="",$O279="Written off"),0,IF($J279&gt;0,$J279+ROW()/1000000,0))</f>
        <v/>
      </c>
      <c r="S279" s="15">
        <f>IF($P279="Overdue",COUNTIFS($P$3:$P279,"Overdue"),"")</f>
        <v/>
      </c>
    </row>
    <row r="280">
      <c r="A280" s="4" t="n"/>
      <c r="B280" s="4" t="n"/>
      <c r="C280" s="4" t="n"/>
      <c r="D280" s="4" t="n"/>
      <c r="E280" s="4" t="n"/>
      <c r="F280" s="5" t="n"/>
      <c r="G280" s="13" t="n"/>
      <c r="H280" s="13" t="n"/>
      <c r="I280" s="14">
        <f>IF($E280="","",SUMIFS('Follow-ups'!$H$3:$H$1002,'Follow-ups'!$B$3:$B$1002,$E280))</f>
        <v/>
      </c>
      <c r="J280" s="14">
        <f>IF($F280="","",$G280-$H280-$I280)</f>
        <v/>
      </c>
      <c r="K280" s="15">
        <f>IF($F280="","",'Settings'!$B$6-$F280)</f>
        <v/>
      </c>
      <c r="L280" s="8">
        <f>IF($F280="","",IF($J280&lt;=0,"Settled",IF($O280="Written off","Written off",IF($K280&lt;=30,"0–30",IF($K280&lt;=60,"31–60",IF($K280&lt;=90,"61–90","90+"))))))</f>
        <v/>
      </c>
      <c r="M280" s="5" t="n"/>
      <c r="N280" s="4" t="n"/>
      <c r="O280" s="4" t="n"/>
      <c r="P280" s="8">
        <f>IF(OR($F280="",$M280=""),"",IF(AND($M280&lt;'Settings'!$B$6,$J280&gt;0,$O280&lt;&gt;"Written off"),"Overdue",""))</f>
        <v/>
      </c>
      <c r="Q280" s="15">
        <f>IF($E280="","",COUNTIFS('Follow-ups'!$B$3:$B$1002,$E280))</f>
        <v/>
      </c>
      <c r="R280" s="16">
        <f>IF(OR($F280="",$O280="Written off"),0,IF($J280&gt;0,$J280+ROW()/1000000,0))</f>
        <v/>
      </c>
      <c r="S280" s="15">
        <f>IF($P280="Overdue",COUNTIFS($P$3:$P280,"Overdue"),"")</f>
        <v/>
      </c>
    </row>
    <row r="281">
      <c r="A281" s="4" t="n"/>
      <c r="B281" s="4" t="n"/>
      <c r="C281" s="4" t="n"/>
      <c r="D281" s="4" t="n"/>
      <c r="E281" s="4" t="n"/>
      <c r="F281" s="5" t="n"/>
      <c r="G281" s="13" t="n"/>
      <c r="H281" s="13" t="n"/>
      <c r="I281" s="14">
        <f>IF($E281="","",SUMIFS('Follow-ups'!$H$3:$H$1002,'Follow-ups'!$B$3:$B$1002,$E281))</f>
        <v/>
      </c>
      <c r="J281" s="14">
        <f>IF($F281="","",$G281-$H281-$I281)</f>
        <v/>
      </c>
      <c r="K281" s="15">
        <f>IF($F281="","",'Settings'!$B$6-$F281)</f>
        <v/>
      </c>
      <c r="L281" s="8">
        <f>IF($F281="","",IF($J281&lt;=0,"Settled",IF($O281="Written off","Written off",IF($K281&lt;=30,"0–30",IF($K281&lt;=60,"31–60",IF($K281&lt;=90,"61–90","90+"))))))</f>
        <v/>
      </c>
      <c r="M281" s="5" t="n"/>
      <c r="N281" s="4" t="n"/>
      <c r="O281" s="4" t="n"/>
      <c r="P281" s="8">
        <f>IF(OR($F281="",$M281=""),"",IF(AND($M281&lt;'Settings'!$B$6,$J281&gt;0,$O281&lt;&gt;"Written off"),"Overdue",""))</f>
        <v/>
      </c>
      <c r="Q281" s="15">
        <f>IF($E281="","",COUNTIFS('Follow-ups'!$B$3:$B$1002,$E281))</f>
        <v/>
      </c>
      <c r="R281" s="16">
        <f>IF(OR($F281="",$O281="Written off"),0,IF($J281&gt;0,$J281+ROW()/1000000,0))</f>
        <v/>
      </c>
      <c r="S281" s="15">
        <f>IF($P281="Overdue",COUNTIFS($P$3:$P281,"Overdue"),"")</f>
        <v/>
      </c>
    </row>
    <row r="282">
      <c r="A282" s="4" t="n"/>
      <c r="B282" s="4" t="n"/>
      <c r="C282" s="4" t="n"/>
      <c r="D282" s="4" t="n"/>
      <c r="E282" s="4" t="n"/>
      <c r="F282" s="5" t="n"/>
      <c r="G282" s="13" t="n"/>
      <c r="H282" s="13" t="n"/>
      <c r="I282" s="14">
        <f>IF($E282="","",SUMIFS('Follow-ups'!$H$3:$H$1002,'Follow-ups'!$B$3:$B$1002,$E282))</f>
        <v/>
      </c>
      <c r="J282" s="14">
        <f>IF($F282="","",$G282-$H282-$I282)</f>
        <v/>
      </c>
      <c r="K282" s="15">
        <f>IF($F282="","",'Settings'!$B$6-$F282)</f>
        <v/>
      </c>
      <c r="L282" s="8">
        <f>IF($F282="","",IF($J282&lt;=0,"Settled",IF($O282="Written off","Written off",IF($K282&lt;=30,"0–30",IF($K282&lt;=60,"31–60",IF($K282&lt;=90,"61–90","90+"))))))</f>
        <v/>
      </c>
      <c r="M282" s="5" t="n"/>
      <c r="N282" s="4" t="n"/>
      <c r="O282" s="4" t="n"/>
      <c r="P282" s="8">
        <f>IF(OR($F282="",$M282=""),"",IF(AND($M282&lt;'Settings'!$B$6,$J282&gt;0,$O282&lt;&gt;"Written off"),"Overdue",""))</f>
        <v/>
      </c>
      <c r="Q282" s="15">
        <f>IF($E282="","",COUNTIFS('Follow-ups'!$B$3:$B$1002,$E282))</f>
        <v/>
      </c>
      <c r="R282" s="16">
        <f>IF(OR($F282="",$O282="Written off"),0,IF($J282&gt;0,$J282+ROW()/1000000,0))</f>
        <v/>
      </c>
      <c r="S282" s="15">
        <f>IF($P282="Overdue",COUNTIFS($P$3:$P282,"Overdue"),"")</f>
        <v/>
      </c>
    </row>
    <row r="283">
      <c r="A283" s="4" t="n"/>
      <c r="B283" s="4" t="n"/>
      <c r="C283" s="4" t="n"/>
      <c r="D283" s="4" t="n"/>
      <c r="E283" s="4" t="n"/>
      <c r="F283" s="5" t="n"/>
      <c r="G283" s="13" t="n"/>
      <c r="H283" s="13" t="n"/>
      <c r="I283" s="14">
        <f>IF($E283="","",SUMIFS('Follow-ups'!$H$3:$H$1002,'Follow-ups'!$B$3:$B$1002,$E283))</f>
        <v/>
      </c>
      <c r="J283" s="14">
        <f>IF($F283="","",$G283-$H283-$I283)</f>
        <v/>
      </c>
      <c r="K283" s="15">
        <f>IF($F283="","",'Settings'!$B$6-$F283)</f>
        <v/>
      </c>
      <c r="L283" s="8">
        <f>IF($F283="","",IF($J283&lt;=0,"Settled",IF($O283="Written off","Written off",IF($K283&lt;=30,"0–30",IF($K283&lt;=60,"31–60",IF($K283&lt;=90,"61–90","90+"))))))</f>
        <v/>
      </c>
      <c r="M283" s="5" t="n"/>
      <c r="N283" s="4" t="n"/>
      <c r="O283" s="4" t="n"/>
      <c r="P283" s="8">
        <f>IF(OR($F283="",$M283=""),"",IF(AND($M283&lt;'Settings'!$B$6,$J283&gt;0,$O283&lt;&gt;"Written off"),"Overdue",""))</f>
        <v/>
      </c>
      <c r="Q283" s="15">
        <f>IF($E283="","",COUNTIFS('Follow-ups'!$B$3:$B$1002,$E283))</f>
        <v/>
      </c>
      <c r="R283" s="16">
        <f>IF(OR($F283="",$O283="Written off"),0,IF($J283&gt;0,$J283+ROW()/1000000,0))</f>
        <v/>
      </c>
      <c r="S283" s="15">
        <f>IF($P283="Overdue",COUNTIFS($P$3:$P283,"Overdue"),"")</f>
        <v/>
      </c>
    </row>
    <row r="284">
      <c r="A284" s="4" t="n"/>
      <c r="B284" s="4" t="n"/>
      <c r="C284" s="4" t="n"/>
      <c r="D284" s="4" t="n"/>
      <c r="E284" s="4" t="n"/>
      <c r="F284" s="5" t="n"/>
      <c r="G284" s="13" t="n"/>
      <c r="H284" s="13" t="n"/>
      <c r="I284" s="14">
        <f>IF($E284="","",SUMIFS('Follow-ups'!$H$3:$H$1002,'Follow-ups'!$B$3:$B$1002,$E284))</f>
        <v/>
      </c>
      <c r="J284" s="14">
        <f>IF($F284="","",$G284-$H284-$I284)</f>
        <v/>
      </c>
      <c r="K284" s="15">
        <f>IF($F284="","",'Settings'!$B$6-$F284)</f>
        <v/>
      </c>
      <c r="L284" s="8">
        <f>IF($F284="","",IF($J284&lt;=0,"Settled",IF($O284="Written off","Written off",IF($K284&lt;=30,"0–30",IF($K284&lt;=60,"31–60",IF($K284&lt;=90,"61–90","90+"))))))</f>
        <v/>
      </c>
      <c r="M284" s="5" t="n"/>
      <c r="N284" s="4" t="n"/>
      <c r="O284" s="4" t="n"/>
      <c r="P284" s="8">
        <f>IF(OR($F284="",$M284=""),"",IF(AND($M284&lt;'Settings'!$B$6,$J284&gt;0,$O284&lt;&gt;"Written off"),"Overdue",""))</f>
        <v/>
      </c>
      <c r="Q284" s="15">
        <f>IF($E284="","",COUNTIFS('Follow-ups'!$B$3:$B$1002,$E284))</f>
        <v/>
      </c>
      <c r="R284" s="16">
        <f>IF(OR($F284="",$O284="Written off"),0,IF($J284&gt;0,$J284+ROW()/1000000,0))</f>
        <v/>
      </c>
      <c r="S284" s="15">
        <f>IF($P284="Overdue",COUNTIFS($P$3:$P284,"Overdue"),"")</f>
        <v/>
      </c>
    </row>
    <row r="285">
      <c r="A285" s="4" t="n"/>
      <c r="B285" s="4" t="n"/>
      <c r="C285" s="4" t="n"/>
      <c r="D285" s="4" t="n"/>
      <c r="E285" s="4" t="n"/>
      <c r="F285" s="5" t="n"/>
      <c r="G285" s="13" t="n"/>
      <c r="H285" s="13" t="n"/>
      <c r="I285" s="14">
        <f>IF($E285="","",SUMIFS('Follow-ups'!$H$3:$H$1002,'Follow-ups'!$B$3:$B$1002,$E285))</f>
        <v/>
      </c>
      <c r="J285" s="14">
        <f>IF($F285="","",$G285-$H285-$I285)</f>
        <v/>
      </c>
      <c r="K285" s="15">
        <f>IF($F285="","",'Settings'!$B$6-$F285)</f>
        <v/>
      </c>
      <c r="L285" s="8">
        <f>IF($F285="","",IF($J285&lt;=0,"Settled",IF($O285="Written off","Written off",IF($K285&lt;=30,"0–30",IF($K285&lt;=60,"31–60",IF($K285&lt;=90,"61–90","90+"))))))</f>
        <v/>
      </c>
      <c r="M285" s="5" t="n"/>
      <c r="N285" s="4" t="n"/>
      <c r="O285" s="4" t="n"/>
      <c r="P285" s="8">
        <f>IF(OR($F285="",$M285=""),"",IF(AND($M285&lt;'Settings'!$B$6,$J285&gt;0,$O285&lt;&gt;"Written off"),"Overdue",""))</f>
        <v/>
      </c>
      <c r="Q285" s="15">
        <f>IF($E285="","",COUNTIFS('Follow-ups'!$B$3:$B$1002,$E285))</f>
        <v/>
      </c>
      <c r="R285" s="16">
        <f>IF(OR($F285="",$O285="Written off"),0,IF($J285&gt;0,$J285+ROW()/1000000,0))</f>
        <v/>
      </c>
      <c r="S285" s="15">
        <f>IF($P285="Overdue",COUNTIFS($P$3:$P285,"Overdue"),"")</f>
        <v/>
      </c>
    </row>
    <row r="286">
      <c r="A286" s="4" t="n"/>
      <c r="B286" s="4" t="n"/>
      <c r="C286" s="4" t="n"/>
      <c r="D286" s="4" t="n"/>
      <c r="E286" s="4" t="n"/>
      <c r="F286" s="5" t="n"/>
      <c r="G286" s="13" t="n"/>
      <c r="H286" s="13" t="n"/>
      <c r="I286" s="14">
        <f>IF($E286="","",SUMIFS('Follow-ups'!$H$3:$H$1002,'Follow-ups'!$B$3:$B$1002,$E286))</f>
        <v/>
      </c>
      <c r="J286" s="14">
        <f>IF($F286="","",$G286-$H286-$I286)</f>
        <v/>
      </c>
      <c r="K286" s="15">
        <f>IF($F286="","",'Settings'!$B$6-$F286)</f>
        <v/>
      </c>
      <c r="L286" s="8">
        <f>IF($F286="","",IF($J286&lt;=0,"Settled",IF($O286="Written off","Written off",IF($K286&lt;=30,"0–30",IF($K286&lt;=60,"31–60",IF($K286&lt;=90,"61–90","90+"))))))</f>
        <v/>
      </c>
      <c r="M286" s="5" t="n"/>
      <c r="N286" s="4" t="n"/>
      <c r="O286" s="4" t="n"/>
      <c r="P286" s="8">
        <f>IF(OR($F286="",$M286=""),"",IF(AND($M286&lt;'Settings'!$B$6,$J286&gt;0,$O286&lt;&gt;"Written off"),"Overdue",""))</f>
        <v/>
      </c>
      <c r="Q286" s="15">
        <f>IF($E286="","",COUNTIFS('Follow-ups'!$B$3:$B$1002,$E286))</f>
        <v/>
      </c>
      <c r="R286" s="16">
        <f>IF(OR($F286="",$O286="Written off"),0,IF($J286&gt;0,$J286+ROW()/1000000,0))</f>
        <v/>
      </c>
      <c r="S286" s="15">
        <f>IF($P286="Overdue",COUNTIFS($P$3:$P286,"Overdue"),"")</f>
        <v/>
      </c>
    </row>
    <row r="287">
      <c r="A287" s="4" t="n"/>
      <c r="B287" s="4" t="n"/>
      <c r="C287" s="4" t="n"/>
      <c r="D287" s="4" t="n"/>
      <c r="E287" s="4" t="n"/>
      <c r="F287" s="5" t="n"/>
      <c r="G287" s="13" t="n"/>
      <c r="H287" s="13" t="n"/>
      <c r="I287" s="14">
        <f>IF($E287="","",SUMIFS('Follow-ups'!$H$3:$H$1002,'Follow-ups'!$B$3:$B$1002,$E287))</f>
        <v/>
      </c>
      <c r="J287" s="14">
        <f>IF($F287="","",$G287-$H287-$I287)</f>
        <v/>
      </c>
      <c r="K287" s="15">
        <f>IF($F287="","",'Settings'!$B$6-$F287)</f>
        <v/>
      </c>
      <c r="L287" s="8">
        <f>IF($F287="","",IF($J287&lt;=0,"Settled",IF($O287="Written off","Written off",IF($K287&lt;=30,"0–30",IF($K287&lt;=60,"31–60",IF($K287&lt;=90,"61–90","90+"))))))</f>
        <v/>
      </c>
      <c r="M287" s="5" t="n"/>
      <c r="N287" s="4" t="n"/>
      <c r="O287" s="4" t="n"/>
      <c r="P287" s="8">
        <f>IF(OR($F287="",$M287=""),"",IF(AND($M287&lt;'Settings'!$B$6,$J287&gt;0,$O287&lt;&gt;"Written off"),"Overdue",""))</f>
        <v/>
      </c>
      <c r="Q287" s="15">
        <f>IF($E287="","",COUNTIFS('Follow-ups'!$B$3:$B$1002,$E287))</f>
        <v/>
      </c>
      <c r="R287" s="16">
        <f>IF(OR($F287="",$O287="Written off"),0,IF($J287&gt;0,$J287+ROW()/1000000,0))</f>
        <v/>
      </c>
      <c r="S287" s="15">
        <f>IF($P287="Overdue",COUNTIFS($P$3:$P287,"Overdue"),"")</f>
        <v/>
      </c>
    </row>
    <row r="288">
      <c r="A288" s="4" t="n"/>
      <c r="B288" s="4" t="n"/>
      <c r="C288" s="4" t="n"/>
      <c r="D288" s="4" t="n"/>
      <c r="E288" s="4" t="n"/>
      <c r="F288" s="5" t="n"/>
      <c r="G288" s="13" t="n"/>
      <c r="H288" s="13" t="n"/>
      <c r="I288" s="14">
        <f>IF($E288="","",SUMIFS('Follow-ups'!$H$3:$H$1002,'Follow-ups'!$B$3:$B$1002,$E288))</f>
        <v/>
      </c>
      <c r="J288" s="14">
        <f>IF($F288="","",$G288-$H288-$I288)</f>
        <v/>
      </c>
      <c r="K288" s="15">
        <f>IF($F288="","",'Settings'!$B$6-$F288)</f>
        <v/>
      </c>
      <c r="L288" s="8">
        <f>IF($F288="","",IF($J288&lt;=0,"Settled",IF($O288="Written off","Written off",IF($K288&lt;=30,"0–30",IF($K288&lt;=60,"31–60",IF($K288&lt;=90,"61–90","90+"))))))</f>
        <v/>
      </c>
      <c r="M288" s="5" t="n"/>
      <c r="N288" s="4" t="n"/>
      <c r="O288" s="4" t="n"/>
      <c r="P288" s="8">
        <f>IF(OR($F288="",$M288=""),"",IF(AND($M288&lt;'Settings'!$B$6,$J288&gt;0,$O288&lt;&gt;"Written off"),"Overdue",""))</f>
        <v/>
      </c>
      <c r="Q288" s="15">
        <f>IF($E288="","",COUNTIFS('Follow-ups'!$B$3:$B$1002,$E288))</f>
        <v/>
      </c>
      <c r="R288" s="16">
        <f>IF(OR($F288="",$O288="Written off"),0,IF($J288&gt;0,$J288+ROW()/1000000,0))</f>
        <v/>
      </c>
      <c r="S288" s="15">
        <f>IF($P288="Overdue",COUNTIFS($P$3:$P288,"Overdue"),"")</f>
        <v/>
      </c>
    </row>
    <row r="289">
      <c r="A289" s="4" t="n"/>
      <c r="B289" s="4" t="n"/>
      <c r="C289" s="4" t="n"/>
      <c r="D289" s="4" t="n"/>
      <c r="E289" s="4" t="n"/>
      <c r="F289" s="5" t="n"/>
      <c r="G289" s="13" t="n"/>
      <c r="H289" s="13" t="n"/>
      <c r="I289" s="14">
        <f>IF($E289="","",SUMIFS('Follow-ups'!$H$3:$H$1002,'Follow-ups'!$B$3:$B$1002,$E289))</f>
        <v/>
      </c>
      <c r="J289" s="14">
        <f>IF($F289="","",$G289-$H289-$I289)</f>
        <v/>
      </c>
      <c r="K289" s="15">
        <f>IF($F289="","",'Settings'!$B$6-$F289)</f>
        <v/>
      </c>
      <c r="L289" s="8">
        <f>IF($F289="","",IF($J289&lt;=0,"Settled",IF($O289="Written off","Written off",IF($K289&lt;=30,"0–30",IF($K289&lt;=60,"31–60",IF($K289&lt;=90,"61–90","90+"))))))</f>
        <v/>
      </c>
      <c r="M289" s="5" t="n"/>
      <c r="N289" s="4" t="n"/>
      <c r="O289" s="4" t="n"/>
      <c r="P289" s="8">
        <f>IF(OR($F289="",$M289=""),"",IF(AND($M289&lt;'Settings'!$B$6,$J289&gt;0,$O289&lt;&gt;"Written off"),"Overdue",""))</f>
        <v/>
      </c>
      <c r="Q289" s="15">
        <f>IF($E289="","",COUNTIFS('Follow-ups'!$B$3:$B$1002,$E289))</f>
        <v/>
      </c>
      <c r="R289" s="16">
        <f>IF(OR($F289="",$O289="Written off"),0,IF($J289&gt;0,$J289+ROW()/1000000,0))</f>
        <v/>
      </c>
      <c r="S289" s="15">
        <f>IF($P289="Overdue",COUNTIFS($P$3:$P289,"Overdue"),"")</f>
        <v/>
      </c>
    </row>
    <row r="290">
      <c r="A290" s="4" t="n"/>
      <c r="B290" s="4" t="n"/>
      <c r="C290" s="4" t="n"/>
      <c r="D290" s="4" t="n"/>
      <c r="E290" s="4" t="n"/>
      <c r="F290" s="5" t="n"/>
      <c r="G290" s="13" t="n"/>
      <c r="H290" s="13" t="n"/>
      <c r="I290" s="14">
        <f>IF($E290="","",SUMIFS('Follow-ups'!$H$3:$H$1002,'Follow-ups'!$B$3:$B$1002,$E290))</f>
        <v/>
      </c>
      <c r="J290" s="14">
        <f>IF($F290="","",$G290-$H290-$I290)</f>
        <v/>
      </c>
      <c r="K290" s="15">
        <f>IF($F290="","",'Settings'!$B$6-$F290)</f>
        <v/>
      </c>
      <c r="L290" s="8">
        <f>IF($F290="","",IF($J290&lt;=0,"Settled",IF($O290="Written off","Written off",IF($K290&lt;=30,"0–30",IF($K290&lt;=60,"31–60",IF($K290&lt;=90,"61–90","90+"))))))</f>
        <v/>
      </c>
      <c r="M290" s="5" t="n"/>
      <c r="N290" s="4" t="n"/>
      <c r="O290" s="4" t="n"/>
      <c r="P290" s="8">
        <f>IF(OR($F290="",$M290=""),"",IF(AND($M290&lt;'Settings'!$B$6,$J290&gt;0,$O290&lt;&gt;"Written off"),"Overdue",""))</f>
        <v/>
      </c>
      <c r="Q290" s="15">
        <f>IF($E290="","",COUNTIFS('Follow-ups'!$B$3:$B$1002,$E290))</f>
        <v/>
      </c>
      <c r="R290" s="16">
        <f>IF(OR($F290="",$O290="Written off"),0,IF($J290&gt;0,$J290+ROW()/1000000,0))</f>
        <v/>
      </c>
      <c r="S290" s="15">
        <f>IF($P290="Overdue",COUNTIFS($P$3:$P290,"Overdue"),"")</f>
        <v/>
      </c>
    </row>
    <row r="291">
      <c r="A291" s="4" t="n"/>
      <c r="B291" s="4" t="n"/>
      <c r="C291" s="4" t="n"/>
      <c r="D291" s="4" t="n"/>
      <c r="E291" s="4" t="n"/>
      <c r="F291" s="5" t="n"/>
      <c r="G291" s="13" t="n"/>
      <c r="H291" s="13" t="n"/>
      <c r="I291" s="14">
        <f>IF($E291="","",SUMIFS('Follow-ups'!$H$3:$H$1002,'Follow-ups'!$B$3:$B$1002,$E291))</f>
        <v/>
      </c>
      <c r="J291" s="14">
        <f>IF($F291="","",$G291-$H291-$I291)</f>
        <v/>
      </c>
      <c r="K291" s="15">
        <f>IF($F291="","",'Settings'!$B$6-$F291)</f>
        <v/>
      </c>
      <c r="L291" s="8">
        <f>IF($F291="","",IF($J291&lt;=0,"Settled",IF($O291="Written off","Written off",IF($K291&lt;=30,"0–30",IF($K291&lt;=60,"31–60",IF($K291&lt;=90,"61–90","90+"))))))</f>
        <v/>
      </c>
      <c r="M291" s="5" t="n"/>
      <c r="N291" s="4" t="n"/>
      <c r="O291" s="4" t="n"/>
      <c r="P291" s="8">
        <f>IF(OR($F291="",$M291=""),"",IF(AND($M291&lt;'Settings'!$B$6,$J291&gt;0,$O291&lt;&gt;"Written off"),"Overdue",""))</f>
        <v/>
      </c>
      <c r="Q291" s="15">
        <f>IF($E291="","",COUNTIFS('Follow-ups'!$B$3:$B$1002,$E291))</f>
        <v/>
      </c>
      <c r="R291" s="16">
        <f>IF(OR($F291="",$O291="Written off"),0,IF($J291&gt;0,$J291+ROW()/1000000,0))</f>
        <v/>
      </c>
      <c r="S291" s="15">
        <f>IF($P291="Overdue",COUNTIFS($P$3:$P291,"Overdue"),"")</f>
        <v/>
      </c>
    </row>
    <row r="292">
      <c r="A292" s="4" t="n"/>
      <c r="B292" s="4" t="n"/>
      <c r="C292" s="4" t="n"/>
      <c r="D292" s="4" t="n"/>
      <c r="E292" s="4" t="n"/>
      <c r="F292" s="5" t="n"/>
      <c r="G292" s="13" t="n"/>
      <c r="H292" s="13" t="n"/>
      <c r="I292" s="14">
        <f>IF($E292="","",SUMIFS('Follow-ups'!$H$3:$H$1002,'Follow-ups'!$B$3:$B$1002,$E292))</f>
        <v/>
      </c>
      <c r="J292" s="14">
        <f>IF($F292="","",$G292-$H292-$I292)</f>
        <v/>
      </c>
      <c r="K292" s="15">
        <f>IF($F292="","",'Settings'!$B$6-$F292)</f>
        <v/>
      </c>
      <c r="L292" s="8">
        <f>IF($F292="","",IF($J292&lt;=0,"Settled",IF($O292="Written off","Written off",IF($K292&lt;=30,"0–30",IF($K292&lt;=60,"31–60",IF($K292&lt;=90,"61–90","90+"))))))</f>
        <v/>
      </c>
      <c r="M292" s="5" t="n"/>
      <c r="N292" s="4" t="n"/>
      <c r="O292" s="4" t="n"/>
      <c r="P292" s="8">
        <f>IF(OR($F292="",$M292=""),"",IF(AND($M292&lt;'Settings'!$B$6,$J292&gt;0,$O292&lt;&gt;"Written off"),"Overdue",""))</f>
        <v/>
      </c>
      <c r="Q292" s="15">
        <f>IF($E292="","",COUNTIFS('Follow-ups'!$B$3:$B$1002,$E292))</f>
        <v/>
      </c>
      <c r="R292" s="16">
        <f>IF(OR($F292="",$O292="Written off"),0,IF($J292&gt;0,$J292+ROW()/1000000,0))</f>
        <v/>
      </c>
      <c r="S292" s="15">
        <f>IF($P292="Overdue",COUNTIFS($P$3:$P292,"Overdue"),"")</f>
        <v/>
      </c>
    </row>
    <row r="293">
      <c r="A293" s="4" t="n"/>
      <c r="B293" s="4" t="n"/>
      <c r="C293" s="4" t="n"/>
      <c r="D293" s="4" t="n"/>
      <c r="E293" s="4" t="n"/>
      <c r="F293" s="5" t="n"/>
      <c r="G293" s="13" t="n"/>
      <c r="H293" s="13" t="n"/>
      <c r="I293" s="14">
        <f>IF($E293="","",SUMIFS('Follow-ups'!$H$3:$H$1002,'Follow-ups'!$B$3:$B$1002,$E293))</f>
        <v/>
      </c>
      <c r="J293" s="14">
        <f>IF($F293="","",$G293-$H293-$I293)</f>
        <v/>
      </c>
      <c r="K293" s="15">
        <f>IF($F293="","",'Settings'!$B$6-$F293)</f>
        <v/>
      </c>
      <c r="L293" s="8">
        <f>IF($F293="","",IF($J293&lt;=0,"Settled",IF($O293="Written off","Written off",IF($K293&lt;=30,"0–30",IF($K293&lt;=60,"31–60",IF($K293&lt;=90,"61–90","90+"))))))</f>
        <v/>
      </c>
      <c r="M293" s="5" t="n"/>
      <c r="N293" s="4" t="n"/>
      <c r="O293" s="4" t="n"/>
      <c r="P293" s="8">
        <f>IF(OR($F293="",$M293=""),"",IF(AND($M293&lt;'Settings'!$B$6,$J293&gt;0,$O293&lt;&gt;"Written off"),"Overdue",""))</f>
        <v/>
      </c>
      <c r="Q293" s="15">
        <f>IF($E293="","",COUNTIFS('Follow-ups'!$B$3:$B$1002,$E293))</f>
        <v/>
      </c>
      <c r="R293" s="16">
        <f>IF(OR($F293="",$O293="Written off"),0,IF($J293&gt;0,$J293+ROW()/1000000,0))</f>
        <v/>
      </c>
      <c r="S293" s="15">
        <f>IF($P293="Overdue",COUNTIFS($P$3:$P293,"Overdue"),"")</f>
        <v/>
      </c>
    </row>
    <row r="294">
      <c r="A294" s="4" t="n"/>
      <c r="B294" s="4" t="n"/>
      <c r="C294" s="4" t="n"/>
      <c r="D294" s="4" t="n"/>
      <c r="E294" s="4" t="n"/>
      <c r="F294" s="5" t="n"/>
      <c r="G294" s="13" t="n"/>
      <c r="H294" s="13" t="n"/>
      <c r="I294" s="14">
        <f>IF($E294="","",SUMIFS('Follow-ups'!$H$3:$H$1002,'Follow-ups'!$B$3:$B$1002,$E294))</f>
        <v/>
      </c>
      <c r="J294" s="14">
        <f>IF($F294="","",$G294-$H294-$I294)</f>
        <v/>
      </c>
      <c r="K294" s="15">
        <f>IF($F294="","",'Settings'!$B$6-$F294)</f>
        <v/>
      </c>
      <c r="L294" s="8">
        <f>IF($F294="","",IF($J294&lt;=0,"Settled",IF($O294="Written off","Written off",IF($K294&lt;=30,"0–30",IF($K294&lt;=60,"31–60",IF($K294&lt;=90,"61–90","90+"))))))</f>
        <v/>
      </c>
      <c r="M294" s="5" t="n"/>
      <c r="N294" s="4" t="n"/>
      <c r="O294" s="4" t="n"/>
      <c r="P294" s="8">
        <f>IF(OR($F294="",$M294=""),"",IF(AND($M294&lt;'Settings'!$B$6,$J294&gt;0,$O294&lt;&gt;"Written off"),"Overdue",""))</f>
        <v/>
      </c>
      <c r="Q294" s="15">
        <f>IF($E294="","",COUNTIFS('Follow-ups'!$B$3:$B$1002,$E294))</f>
        <v/>
      </c>
      <c r="R294" s="16">
        <f>IF(OR($F294="",$O294="Written off"),0,IF($J294&gt;0,$J294+ROW()/1000000,0))</f>
        <v/>
      </c>
      <c r="S294" s="15">
        <f>IF($P294="Overdue",COUNTIFS($P$3:$P294,"Overdue"),"")</f>
        <v/>
      </c>
    </row>
    <row r="295">
      <c r="A295" s="4" t="n"/>
      <c r="B295" s="4" t="n"/>
      <c r="C295" s="4" t="n"/>
      <c r="D295" s="4" t="n"/>
      <c r="E295" s="4" t="n"/>
      <c r="F295" s="5" t="n"/>
      <c r="G295" s="13" t="n"/>
      <c r="H295" s="13" t="n"/>
      <c r="I295" s="14">
        <f>IF($E295="","",SUMIFS('Follow-ups'!$H$3:$H$1002,'Follow-ups'!$B$3:$B$1002,$E295))</f>
        <v/>
      </c>
      <c r="J295" s="14">
        <f>IF($F295="","",$G295-$H295-$I295)</f>
        <v/>
      </c>
      <c r="K295" s="15">
        <f>IF($F295="","",'Settings'!$B$6-$F295)</f>
        <v/>
      </c>
      <c r="L295" s="8">
        <f>IF($F295="","",IF($J295&lt;=0,"Settled",IF($O295="Written off","Written off",IF($K295&lt;=30,"0–30",IF($K295&lt;=60,"31–60",IF($K295&lt;=90,"61–90","90+"))))))</f>
        <v/>
      </c>
      <c r="M295" s="5" t="n"/>
      <c r="N295" s="4" t="n"/>
      <c r="O295" s="4" t="n"/>
      <c r="P295" s="8">
        <f>IF(OR($F295="",$M295=""),"",IF(AND($M295&lt;'Settings'!$B$6,$J295&gt;0,$O295&lt;&gt;"Written off"),"Overdue",""))</f>
        <v/>
      </c>
      <c r="Q295" s="15">
        <f>IF($E295="","",COUNTIFS('Follow-ups'!$B$3:$B$1002,$E295))</f>
        <v/>
      </c>
      <c r="R295" s="16">
        <f>IF(OR($F295="",$O295="Written off"),0,IF($J295&gt;0,$J295+ROW()/1000000,0))</f>
        <v/>
      </c>
      <c r="S295" s="15">
        <f>IF($P295="Overdue",COUNTIFS($P$3:$P295,"Overdue"),"")</f>
        <v/>
      </c>
    </row>
    <row r="296">
      <c r="A296" s="4" t="n"/>
      <c r="B296" s="4" t="n"/>
      <c r="C296" s="4" t="n"/>
      <c r="D296" s="4" t="n"/>
      <c r="E296" s="4" t="n"/>
      <c r="F296" s="5" t="n"/>
      <c r="G296" s="13" t="n"/>
      <c r="H296" s="13" t="n"/>
      <c r="I296" s="14">
        <f>IF($E296="","",SUMIFS('Follow-ups'!$H$3:$H$1002,'Follow-ups'!$B$3:$B$1002,$E296))</f>
        <v/>
      </c>
      <c r="J296" s="14">
        <f>IF($F296="","",$G296-$H296-$I296)</f>
        <v/>
      </c>
      <c r="K296" s="15">
        <f>IF($F296="","",'Settings'!$B$6-$F296)</f>
        <v/>
      </c>
      <c r="L296" s="8">
        <f>IF($F296="","",IF($J296&lt;=0,"Settled",IF($O296="Written off","Written off",IF($K296&lt;=30,"0–30",IF($K296&lt;=60,"31–60",IF($K296&lt;=90,"61–90","90+"))))))</f>
        <v/>
      </c>
      <c r="M296" s="5" t="n"/>
      <c r="N296" s="4" t="n"/>
      <c r="O296" s="4" t="n"/>
      <c r="P296" s="8">
        <f>IF(OR($F296="",$M296=""),"",IF(AND($M296&lt;'Settings'!$B$6,$J296&gt;0,$O296&lt;&gt;"Written off"),"Overdue",""))</f>
        <v/>
      </c>
      <c r="Q296" s="15">
        <f>IF($E296="","",COUNTIFS('Follow-ups'!$B$3:$B$1002,$E296))</f>
        <v/>
      </c>
      <c r="R296" s="16">
        <f>IF(OR($F296="",$O296="Written off"),0,IF($J296&gt;0,$J296+ROW()/1000000,0))</f>
        <v/>
      </c>
      <c r="S296" s="15">
        <f>IF($P296="Overdue",COUNTIFS($P$3:$P296,"Overdue"),"")</f>
        <v/>
      </c>
    </row>
    <row r="297">
      <c r="A297" s="4" t="n"/>
      <c r="B297" s="4" t="n"/>
      <c r="C297" s="4" t="n"/>
      <c r="D297" s="4" t="n"/>
      <c r="E297" s="4" t="n"/>
      <c r="F297" s="5" t="n"/>
      <c r="G297" s="13" t="n"/>
      <c r="H297" s="13" t="n"/>
      <c r="I297" s="14">
        <f>IF($E297="","",SUMIFS('Follow-ups'!$H$3:$H$1002,'Follow-ups'!$B$3:$B$1002,$E297))</f>
        <v/>
      </c>
      <c r="J297" s="14">
        <f>IF($F297="","",$G297-$H297-$I297)</f>
        <v/>
      </c>
      <c r="K297" s="15">
        <f>IF($F297="","",'Settings'!$B$6-$F297)</f>
        <v/>
      </c>
      <c r="L297" s="8">
        <f>IF($F297="","",IF($J297&lt;=0,"Settled",IF($O297="Written off","Written off",IF($K297&lt;=30,"0–30",IF($K297&lt;=60,"31–60",IF($K297&lt;=90,"61–90","90+"))))))</f>
        <v/>
      </c>
      <c r="M297" s="5" t="n"/>
      <c r="N297" s="4" t="n"/>
      <c r="O297" s="4" t="n"/>
      <c r="P297" s="8">
        <f>IF(OR($F297="",$M297=""),"",IF(AND($M297&lt;'Settings'!$B$6,$J297&gt;0,$O297&lt;&gt;"Written off"),"Overdue",""))</f>
        <v/>
      </c>
      <c r="Q297" s="15">
        <f>IF($E297="","",COUNTIFS('Follow-ups'!$B$3:$B$1002,$E297))</f>
        <v/>
      </c>
      <c r="R297" s="16">
        <f>IF(OR($F297="",$O297="Written off"),0,IF($J297&gt;0,$J297+ROW()/1000000,0))</f>
        <v/>
      </c>
      <c r="S297" s="15">
        <f>IF($P297="Overdue",COUNTIFS($P$3:$P297,"Overdue"),"")</f>
        <v/>
      </c>
    </row>
    <row r="298">
      <c r="A298" s="4" t="n"/>
      <c r="B298" s="4" t="n"/>
      <c r="C298" s="4" t="n"/>
      <c r="D298" s="4" t="n"/>
      <c r="E298" s="4" t="n"/>
      <c r="F298" s="5" t="n"/>
      <c r="G298" s="13" t="n"/>
      <c r="H298" s="13" t="n"/>
      <c r="I298" s="14">
        <f>IF($E298="","",SUMIFS('Follow-ups'!$H$3:$H$1002,'Follow-ups'!$B$3:$B$1002,$E298))</f>
        <v/>
      </c>
      <c r="J298" s="14">
        <f>IF($F298="","",$G298-$H298-$I298)</f>
        <v/>
      </c>
      <c r="K298" s="15">
        <f>IF($F298="","",'Settings'!$B$6-$F298)</f>
        <v/>
      </c>
      <c r="L298" s="8">
        <f>IF($F298="","",IF($J298&lt;=0,"Settled",IF($O298="Written off","Written off",IF($K298&lt;=30,"0–30",IF($K298&lt;=60,"31–60",IF($K298&lt;=90,"61–90","90+"))))))</f>
        <v/>
      </c>
      <c r="M298" s="5" t="n"/>
      <c r="N298" s="4" t="n"/>
      <c r="O298" s="4" t="n"/>
      <c r="P298" s="8">
        <f>IF(OR($F298="",$M298=""),"",IF(AND($M298&lt;'Settings'!$B$6,$J298&gt;0,$O298&lt;&gt;"Written off"),"Overdue",""))</f>
        <v/>
      </c>
      <c r="Q298" s="15">
        <f>IF($E298="","",COUNTIFS('Follow-ups'!$B$3:$B$1002,$E298))</f>
        <v/>
      </c>
      <c r="R298" s="16">
        <f>IF(OR($F298="",$O298="Written off"),0,IF($J298&gt;0,$J298+ROW()/1000000,0))</f>
        <v/>
      </c>
      <c r="S298" s="15">
        <f>IF($P298="Overdue",COUNTIFS($P$3:$P298,"Overdue"),"")</f>
        <v/>
      </c>
    </row>
    <row r="299">
      <c r="A299" s="4" t="n"/>
      <c r="B299" s="4" t="n"/>
      <c r="C299" s="4" t="n"/>
      <c r="D299" s="4" t="n"/>
      <c r="E299" s="4" t="n"/>
      <c r="F299" s="5" t="n"/>
      <c r="G299" s="13" t="n"/>
      <c r="H299" s="13" t="n"/>
      <c r="I299" s="14">
        <f>IF($E299="","",SUMIFS('Follow-ups'!$H$3:$H$1002,'Follow-ups'!$B$3:$B$1002,$E299))</f>
        <v/>
      </c>
      <c r="J299" s="14">
        <f>IF($F299="","",$G299-$H299-$I299)</f>
        <v/>
      </c>
      <c r="K299" s="15">
        <f>IF($F299="","",'Settings'!$B$6-$F299)</f>
        <v/>
      </c>
      <c r="L299" s="8">
        <f>IF($F299="","",IF($J299&lt;=0,"Settled",IF($O299="Written off","Written off",IF($K299&lt;=30,"0–30",IF($K299&lt;=60,"31–60",IF($K299&lt;=90,"61–90","90+"))))))</f>
        <v/>
      </c>
      <c r="M299" s="5" t="n"/>
      <c r="N299" s="4" t="n"/>
      <c r="O299" s="4" t="n"/>
      <c r="P299" s="8">
        <f>IF(OR($F299="",$M299=""),"",IF(AND($M299&lt;'Settings'!$B$6,$J299&gt;0,$O299&lt;&gt;"Written off"),"Overdue",""))</f>
        <v/>
      </c>
      <c r="Q299" s="15">
        <f>IF($E299="","",COUNTIFS('Follow-ups'!$B$3:$B$1002,$E299))</f>
        <v/>
      </c>
      <c r="R299" s="16">
        <f>IF(OR($F299="",$O299="Written off"),0,IF($J299&gt;0,$J299+ROW()/1000000,0))</f>
        <v/>
      </c>
      <c r="S299" s="15">
        <f>IF($P299="Overdue",COUNTIFS($P$3:$P299,"Overdue"),"")</f>
        <v/>
      </c>
    </row>
    <row r="300">
      <c r="A300" s="4" t="n"/>
      <c r="B300" s="4" t="n"/>
      <c r="C300" s="4" t="n"/>
      <c r="D300" s="4" t="n"/>
      <c r="E300" s="4" t="n"/>
      <c r="F300" s="5" t="n"/>
      <c r="G300" s="13" t="n"/>
      <c r="H300" s="13" t="n"/>
      <c r="I300" s="14">
        <f>IF($E300="","",SUMIFS('Follow-ups'!$H$3:$H$1002,'Follow-ups'!$B$3:$B$1002,$E300))</f>
        <v/>
      </c>
      <c r="J300" s="14">
        <f>IF($F300="","",$G300-$H300-$I300)</f>
        <v/>
      </c>
      <c r="K300" s="15">
        <f>IF($F300="","",'Settings'!$B$6-$F300)</f>
        <v/>
      </c>
      <c r="L300" s="8">
        <f>IF($F300="","",IF($J300&lt;=0,"Settled",IF($O300="Written off","Written off",IF($K300&lt;=30,"0–30",IF($K300&lt;=60,"31–60",IF($K300&lt;=90,"61–90","90+"))))))</f>
        <v/>
      </c>
      <c r="M300" s="5" t="n"/>
      <c r="N300" s="4" t="n"/>
      <c r="O300" s="4" t="n"/>
      <c r="P300" s="8">
        <f>IF(OR($F300="",$M300=""),"",IF(AND($M300&lt;'Settings'!$B$6,$J300&gt;0,$O300&lt;&gt;"Written off"),"Overdue",""))</f>
        <v/>
      </c>
      <c r="Q300" s="15">
        <f>IF($E300="","",COUNTIFS('Follow-ups'!$B$3:$B$1002,$E300))</f>
        <v/>
      </c>
      <c r="R300" s="16">
        <f>IF(OR($F300="",$O300="Written off"),0,IF($J300&gt;0,$J300+ROW()/1000000,0))</f>
        <v/>
      </c>
      <c r="S300" s="15">
        <f>IF($P300="Overdue",COUNTIFS($P$3:$P300,"Overdue"),"")</f>
        <v/>
      </c>
    </row>
    <row r="301">
      <c r="A301" s="4" t="n"/>
      <c r="B301" s="4" t="n"/>
      <c r="C301" s="4" t="n"/>
      <c r="D301" s="4" t="n"/>
      <c r="E301" s="4" t="n"/>
      <c r="F301" s="5" t="n"/>
      <c r="G301" s="13" t="n"/>
      <c r="H301" s="13" t="n"/>
      <c r="I301" s="14">
        <f>IF($E301="","",SUMIFS('Follow-ups'!$H$3:$H$1002,'Follow-ups'!$B$3:$B$1002,$E301))</f>
        <v/>
      </c>
      <c r="J301" s="14">
        <f>IF($F301="","",$G301-$H301-$I301)</f>
        <v/>
      </c>
      <c r="K301" s="15">
        <f>IF($F301="","",'Settings'!$B$6-$F301)</f>
        <v/>
      </c>
      <c r="L301" s="8">
        <f>IF($F301="","",IF($J301&lt;=0,"Settled",IF($O301="Written off","Written off",IF($K301&lt;=30,"0–30",IF($K301&lt;=60,"31–60",IF($K301&lt;=90,"61–90","90+"))))))</f>
        <v/>
      </c>
      <c r="M301" s="5" t="n"/>
      <c r="N301" s="4" t="n"/>
      <c r="O301" s="4" t="n"/>
      <c r="P301" s="8">
        <f>IF(OR($F301="",$M301=""),"",IF(AND($M301&lt;'Settings'!$B$6,$J301&gt;0,$O301&lt;&gt;"Written off"),"Overdue",""))</f>
        <v/>
      </c>
      <c r="Q301" s="15">
        <f>IF($E301="","",COUNTIFS('Follow-ups'!$B$3:$B$1002,$E301))</f>
        <v/>
      </c>
      <c r="R301" s="16">
        <f>IF(OR($F301="",$O301="Written off"),0,IF($J301&gt;0,$J301+ROW()/1000000,0))</f>
        <v/>
      </c>
      <c r="S301" s="15">
        <f>IF($P301="Overdue",COUNTIFS($P$3:$P301,"Overdue"),"")</f>
        <v/>
      </c>
    </row>
    <row r="302">
      <c r="A302" s="4" t="n"/>
      <c r="B302" s="4" t="n"/>
      <c r="C302" s="4" t="n"/>
      <c r="D302" s="4" t="n"/>
      <c r="E302" s="4" t="n"/>
      <c r="F302" s="5" t="n"/>
      <c r="G302" s="13" t="n"/>
      <c r="H302" s="13" t="n"/>
      <c r="I302" s="14">
        <f>IF($E302="","",SUMIFS('Follow-ups'!$H$3:$H$1002,'Follow-ups'!$B$3:$B$1002,$E302))</f>
        <v/>
      </c>
      <c r="J302" s="14">
        <f>IF($F302="","",$G302-$H302-$I302)</f>
        <v/>
      </c>
      <c r="K302" s="15">
        <f>IF($F302="","",'Settings'!$B$6-$F302)</f>
        <v/>
      </c>
      <c r="L302" s="8">
        <f>IF($F302="","",IF($J302&lt;=0,"Settled",IF($O302="Written off","Written off",IF($K302&lt;=30,"0–30",IF($K302&lt;=60,"31–60",IF($K302&lt;=90,"61–90","90+"))))))</f>
        <v/>
      </c>
      <c r="M302" s="5" t="n"/>
      <c r="N302" s="4" t="n"/>
      <c r="O302" s="4" t="n"/>
      <c r="P302" s="8">
        <f>IF(OR($F302="",$M302=""),"",IF(AND($M302&lt;'Settings'!$B$6,$J302&gt;0,$O302&lt;&gt;"Written off"),"Overdue",""))</f>
        <v/>
      </c>
      <c r="Q302" s="15">
        <f>IF($E302="","",COUNTIFS('Follow-ups'!$B$3:$B$1002,$E302))</f>
        <v/>
      </c>
      <c r="R302" s="16">
        <f>IF(OR($F302="",$O302="Written off"),0,IF($J302&gt;0,$J302+ROW()/1000000,0))</f>
        <v/>
      </c>
      <c r="S302" s="15">
        <f>IF($P302="Overdue",COUNTIFS($P$3:$P302,"Overdue"),"")</f>
        <v/>
      </c>
    </row>
    <row r="303">
      <c r="A303" s="4" t="n"/>
      <c r="B303" s="4" t="n"/>
      <c r="C303" s="4" t="n"/>
      <c r="D303" s="4" t="n"/>
      <c r="E303" s="4" t="n"/>
      <c r="F303" s="5" t="n"/>
      <c r="G303" s="13" t="n"/>
      <c r="H303" s="13" t="n"/>
      <c r="I303" s="14">
        <f>IF($E303="","",SUMIFS('Follow-ups'!$H$3:$H$1002,'Follow-ups'!$B$3:$B$1002,$E303))</f>
        <v/>
      </c>
      <c r="J303" s="14">
        <f>IF($F303="","",$G303-$H303-$I303)</f>
        <v/>
      </c>
      <c r="K303" s="15">
        <f>IF($F303="","",'Settings'!$B$6-$F303)</f>
        <v/>
      </c>
      <c r="L303" s="8">
        <f>IF($F303="","",IF($J303&lt;=0,"Settled",IF($O303="Written off","Written off",IF($K303&lt;=30,"0–30",IF($K303&lt;=60,"31–60",IF($K303&lt;=90,"61–90","90+"))))))</f>
        <v/>
      </c>
      <c r="M303" s="5" t="n"/>
      <c r="N303" s="4" t="n"/>
      <c r="O303" s="4" t="n"/>
      <c r="P303" s="8">
        <f>IF(OR($F303="",$M303=""),"",IF(AND($M303&lt;'Settings'!$B$6,$J303&gt;0,$O303&lt;&gt;"Written off"),"Overdue",""))</f>
        <v/>
      </c>
      <c r="Q303" s="15">
        <f>IF($E303="","",COUNTIFS('Follow-ups'!$B$3:$B$1002,$E303))</f>
        <v/>
      </c>
      <c r="R303" s="16">
        <f>IF(OR($F303="",$O303="Written off"),0,IF($J303&gt;0,$J303+ROW()/1000000,0))</f>
        <v/>
      </c>
      <c r="S303" s="15">
        <f>IF($P303="Overdue",COUNTIFS($P$3:$P303,"Overdue"),"")</f>
        <v/>
      </c>
    </row>
    <row r="304">
      <c r="A304" s="4" t="n"/>
      <c r="B304" s="4" t="n"/>
      <c r="C304" s="4" t="n"/>
      <c r="D304" s="4" t="n"/>
      <c r="E304" s="4" t="n"/>
      <c r="F304" s="5" t="n"/>
      <c r="G304" s="13" t="n"/>
      <c r="H304" s="13" t="n"/>
      <c r="I304" s="14">
        <f>IF($E304="","",SUMIFS('Follow-ups'!$H$3:$H$1002,'Follow-ups'!$B$3:$B$1002,$E304))</f>
        <v/>
      </c>
      <c r="J304" s="14">
        <f>IF($F304="","",$G304-$H304-$I304)</f>
        <v/>
      </c>
      <c r="K304" s="15">
        <f>IF($F304="","",'Settings'!$B$6-$F304)</f>
        <v/>
      </c>
      <c r="L304" s="8">
        <f>IF($F304="","",IF($J304&lt;=0,"Settled",IF($O304="Written off","Written off",IF($K304&lt;=30,"0–30",IF($K304&lt;=60,"31–60",IF($K304&lt;=90,"61–90","90+"))))))</f>
        <v/>
      </c>
      <c r="M304" s="5" t="n"/>
      <c r="N304" s="4" t="n"/>
      <c r="O304" s="4" t="n"/>
      <c r="P304" s="8">
        <f>IF(OR($F304="",$M304=""),"",IF(AND($M304&lt;'Settings'!$B$6,$J304&gt;0,$O304&lt;&gt;"Written off"),"Overdue",""))</f>
        <v/>
      </c>
      <c r="Q304" s="15">
        <f>IF($E304="","",COUNTIFS('Follow-ups'!$B$3:$B$1002,$E304))</f>
        <v/>
      </c>
      <c r="R304" s="16">
        <f>IF(OR($F304="",$O304="Written off"),0,IF($J304&gt;0,$J304+ROW()/1000000,0))</f>
        <v/>
      </c>
      <c r="S304" s="15">
        <f>IF($P304="Overdue",COUNTIFS($P$3:$P304,"Overdue"),"")</f>
        <v/>
      </c>
    </row>
    <row r="305">
      <c r="A305" s="4" t="n"/>
      <c r="B305" s="4" t="n"/>
      <c r="C305" s="4" t="n"/>
      <c r="D305" s="4" t="n"/>
      <c r="E305" s="4" t="n"/>
      <c r="F305" s="5" t="n"/>
      <c r="G305" s="13" t="n"/>
      <c r="H305" s="13" t="n"/>
      <c r="I305" s="14">
        <f>IF($E305="","",SUMIFS('Follow-ups'!$H$3:$H$1002,'Follow-ups'!$B$3:$B$1002,$E305))</f>
        <v/>
      </c>
      <c r="J305" s="14">
        <f>IF($F305="","",$G305-$H305-$I305)</f>
        <v/>
      </c>
      <c r="K305" s="15">
        <f>IF($F305="","",'Settings'!$B$6-$F305)</f>
        <v/>
      </c>
      <c r="L305" s="8">
        <f>IF($F305="","",IF($J305&lt;=0,"Settled",IF($O305="Written off","Written off",IF($K305&lt;=30,"0–30",IF($K305&lt;=60,"31–60",IF($K305&lt;=90,"61–90","90+"))))))</f>
        <v/>
      </c>
      <c r="M305" s="5" t="n"/>
      <c r="N305" s="4" t="n"/>
      <c r="O305" s="4" t="n"/>
      <c r="P305" s="8">
        <f>IF(OR($F305="",$M305=""),"",IF(AND($M305&lt;'Settings'!$B$6,$J305&gt;0,$O305&lt;&gt;"Written off"),"Overdue",""))</f>
        <v/>
      </c>
      <c r="Q305" s="15">
        <f>IF($E305="","",COUNTIFS('Follow-ups'!$B$3:$B$1002,$E305))</f>
        <v/>
      </c>
      <c r="R305" s="16">
        <f>IF(OR($F305="",$O305="Written off"),0,IF($J305&gt;0,$J305+ROW()/1000000,0))</f>
        <v/>
      </c>
      <c r="S305" s="15">
        <f>IF($P305="Overdue",COUNTIFS($P$3:$P305,"Overdue"),"")</f>
        <v/>
      </c>
    </row>
    <row r="306">
      <c r="A306" s="4" t="n"/>
      <c r="B306" s="4" t="n"/>
      <c r="C306" s="4" t="n"/>
      <c r="D306" s="4" t="n"/>
      <c r="E306" s="4" t="n"/>
      <c r="F306" s="5" t="n"/>
      <c r="G306" s="13" t="n"/>
      <c r="H306" s="13" t="n"/>
      <c r="I306" s="14">
        <f>IF($E306="","",SUMIFS('Follow-ups'!$H$3:$H$1002,'Follow-ups'!$B$3:$B$1002,$E306))</f>
        <v/>
      </c>
      <c r="J306" s="14">
        <f>IF($F306="","",$G306-$H306-$I306)</f>
        <v/>
      </c>
      <c r="K306" s="15">
        <f>IF($F306="","",'Settings'!$B$6-$F306)</f>
        <v/>
      </c>
      <c r="L306" s="8">
        <f>IF($F306="","",IF($J306&lt;=0,"Settled",IF($O306="Written off","Written off",IF($K306&lt;=30,"0–30",IF($K306&lt;=60,"31–60",IF($K306&lt;=90,"61–90","90+"))))))</f>
        <v/>
      </c>
      <c r="M306" s="5" t="n"/>
      <c r="N306" s="4" t="n"/>
      <c r="O306" s="4" t="n"/>
      <c r="P306" s="8">
        <f>IF(OR($F306="",$M306=""),"",IF(AND($M306&lt;'Settings'!$B$6,$J306&gt;0,$O306&lt;&gt;"Written off"),"Overdue",""))</f>
        <v/>
      </c>
      <c r="Q306" s="15">
        <f>IF($E306="","",COUNTIFS('Follow-ups'!$B$3:$B$1002,$E306))</f>
        <v/>
      </c>
      <c r="R306" s="16">
        <f>IF(OR($F306="",$O306="Written off"),0,IF($J306&gt;0,$J306+ROW()/1000000,0))</f>
        <v/>
      </c>
      <c r="S306" s="15">
        <f>IF($P306="Overdue",COUNTIFS($P$3:$P306,"Overdue"),"")</f>
        <v/>
      </c>
    </row>
    <row r="307">
      <c r="A307" s="4" t="n"/>
      <c r="B307" s="4" t="n"/>
      <c r="C307" s="4" t="n"/>
      <c r="D307" s="4" t="n"/>
      <c r="E307" s="4" t="n"/>
      <c r="F307" s="5" t="n"/>
      <c r="G307" s="13" t="n"/>
      <c r="H307" s="13" t="n"/>
      <c r="I307" s="14">
        <f>IF($E307="","",SUMIFS('Follow-ups'!$H$3:$H$1002,'Follow-ups'!$B$3:$B$1002,$E307))</f>
        <v/>
      </c>
      <c r="J307" s="14">
        <f>IF($F307="","",$G307-$H307-$I307)</f>
        <v/>
      </c>
      <c r="K307" s="15">
        <f>IF($F307="","",'Settings'!$B$6-$F307)</f>
        <v/>
      </c>
      <c r="L307" s="8">
        <f>IF($F307="","",IF($J307&lt;=0,"Settled",IF($O307="Written off","Written off",IF($K307&lt;=30,"0–30",IF($K307&lt;=60,"31–60",IF($K307&lt;=90,"61–90","90+"))))))</f>
        <v/>
      </c>
      <c r="M307" s="5" t="n"/>
      <c r="N307" s="4" t="n"/>
      <c r="O307" s="4" t="n"/>
      <c r="P307" s="8">
        <f>IF(OR($F307="",$M307=""),"",IF(AND($M307&lt;'Settings'!$B$6,$J307&gt;0,$O307&lt;&gt;"Written off"),"Overdue",""))</f>
        <v/>
      </c>
      <c r="Q307" s="15">
        <f>IF($E307="","",COUNTIFS('Follow-ups'!$B$3:$B$1002,$E307))</f>
        <v/>
      </c>
      <c r="R307" s="16">
        <f>IF(OR($F307="",$O307="Written off"),0,IF($J307&gt;0,$J307+ROW()/1000000,0))</f>
        <v/>
      </c>
      <c r="S307" s="15">
        <f>IF($P307="Overdue",COUNTIFS($P$3:$P307,"Overdue"),"")</f>
        <v/>
      </c>
    </row>
    <row r="308">
      <c r="A308" s="4" t="n"/>
      <c r="B308" s="4" t="n"/>
      <c r="C308" s="4" t="n"/>
      <c r="D308" s="4" t="n"/>
      <c r="E308" s="4" t="n"/>
      <c r="F308" s="5" t="n"/>
      <c r="G308" s="13" t="n"/>
      <c r="H308" s="13" t="n"/>
      <c r="I308" s="14">
        <f>IF($E308="","",SUMIFS('Follow-ups'!$H$3:$H$1002,'Follow-ups'!$B$3:$B$1002,$E308))</f>
        <v/>
      </c>
      <c r="J308" s="14">
        <f>IF($F308="","",$G308-$H308-$I308)</f>
        <v/>
      </c>
      <c r="K308" s="15">
        <f>IF($F308="","",'Settings'!$B$6-$F308)</f>
        <v/>
      </c>
      <c r="L308" s="8">
        <f>IF($F308="","",IF($J308&lt;=0,"Settled",IF($O308="Written off","Written off",IF($K308&lt;=30,"0–30",IF($K308&lt;=60,"31–60",IF($K308&lt;=90,"61–90","90+"))))))</f>
        <v/>
      </c>
      <c r="M308" s="5" t="n"/>
      <c r="N308" s="4" t="n"/>
      <c r="O308" s="4" t="n"/>
      <c r="P308" s="8">
        <f>IF(OR($F308="",$M308=""),"",IF(AND($M308&lt;'Settings'!$B$6,$J308&gt;0,$O308&lt;&gt;"Written off"),"Overdue",""))</f>
        <v/>
      </c>
      <c r="Q308" s="15">
        <f>IF($E308="","",COUNTIFS('Follow-ups'!$B$3:$B$1002,$E308))</f>
        <v/>
      </c>
      <c r="R308" s="16">
        <f>IF(OR($F308="",$O308="Written off"),0,IF($J308&gt;0,$J308+ROW()/1000000,0))</f>
        <v/>
      </c>
      <c r="S308" s="15">
        <f>IF($P308="Overdue",COUNTIFS($P$3:$P308,"Overdue"),"")</f>
        <v/>
      </c>
    </row>
    <row r="309">
      <c r="A309" s="4" t="n"/>
      <c r="B309" s="4" t="n"/>
      <c r="C309" s="4" t="n"/>
      <c r="D309" s="4" t="n"/>
      <c r="E309" s="4" t="n"/>
      <c r="F309" s="5" t="n"/>
      <c r="G309" s="13" t="n"/>
      <c r="H309" s="13" t="n"/>
      <c r="I309" s="14">
        <f>IF($E309="","",SUMIFS('Follow-ups'!$H$3:$H$1002,'Follow-ups'!$B$3:$B$1002,$E309))</f>
        <v/>
      </c>
      <c r="J309" s="14">
        <f>IF($F309="","",$G309-$H309-$I309)</f>
        <v/>
      </c>
      <c r="K309" s="15">
        <f>IF($F309="","",'Settings'!$B$6-$F309)</f>
        <v/>
      </c>
      <c r="L309" s="8">
        <f>IF($F309="","",IF($J309&lt;=0,"Settled",IF($O309="Written off","Written off",IF($K309&lt;=30,"0–30",IF($K309&lt;=60,"31–60",IF($K309&lt;=90,"61–90","90+"))))))</f>
        <v/>
      </c>
      <c r="M309" s="5" t="n"/>
      <c r="N309" s="4" t="n"/>
      <c r="O309" s="4" t="n"/>
      <c r="P309" s="8">
        <f>IF(OR($F309="",$M309=""),"",IF(AND($M309&lt;'Settings'!$B$6,$J309&gt;0,$O309&lt;&gt;"Written off"),"Overdue",""))</f>
        <v/>
      </c>
      <c r="Q309" s="15">
        <f>IF($E309="","",COUNTIFS('Follow-ups'!$B$3:$B$1002,$E309))</f>
        <v/>
      </c>
      <c r="R309" s="16">
        <f>IF(OR($F309="",$O309="Written off"),0,IF($J309&gt;0,$J309+ROW()/1000000,0))</f>
        <v/>
      </c>
      <c r="S309" s="15">
        <f>IF($P309="Overdue",COUNTIFS($P$3:$P309,"Overdue"),"")</f>
        <v/>
      </c>
    </row>
    <row r="310">
      <c r="A310" s="4" t="n"/>
      <c r="B310" s="4" t="n"/>
      <c r="C310" s="4" t="n"/>
      <c r="D310" s="4" t="n"/>
      <c r="E310" s="4" t="n"/>
      <c r="F310" s="5" t="n"/>
      <c r="G310" s="13" t="n"/>
      <c r="H310" s="13" t="n"/>
      <c r="I310" s="14">
        <f>IF($E310="","",SUMIFS('Follow-ups'!$H$3:$H$1002,'Follow-ups'!$B$3:$B$1002,$E310))</f>
        <v/>
      </c>
      <c r="J310" s="14">
        <f>IF($F310="","",$G310-$H310-$I310)</f>
        <v/>
      </c>
      <c r="K310" s="15">
        <f>IF($F310="","",'Settings'!$B$6-$F310)</f>
        <v/>
      </c>
      <c r="L310" s="8">
        <f>IF($F310="","",IF($J310&lt;=0,"Settled",IF($O310="Written off","Written off",IF($K310&lt;=30,"0–30",IF($K310&lt;=60,"31–60",IF($K310&lt;=90,"61–90","90+"))))))</f>
        <v/>
      </c>
      <c r="M310" s="5" t="n"/>
      <c r="N310" s="4" t="n"/>
      <c r="O310" s="4" t="n"/>
      <c r="P310" s="8">
        <f>IF(OR($F310="",$M310=""),"",IF(AND($M310&lt;'Settings'!$B$6,$J310&gt;0,$O310&lt;&gt;"Written off"),"Overdue",""))</f>
        <v/>
      </c>
      <c r="Q310" s="15">
        <f>IF($E310="","",COUNTIFS('Follow-ups'!$B$3:$B$1002,$E310))</f>
        <v/>
      </c>
      <c r="R310" s="16">
        <f>IF(OR($F310="",$O310="Written off"),0,IF($J310&gt;0,$J310+ROW()/1000000,0))</f>
        <v/>
      </c>
      <c r="S310" s="15">
        <f>IF($P310="Overdue",COUNTIFS($P$3:$P310,"Overdue"),"")</f>
        <v/>
      </c>
    </row>
    <row r="311">
      <c r="A311" s="4" t="n"/>
      <c r="B311" s="4" t="n"/>
      <c r="C311" s="4" t="n"/>
      <c r="D311" s="4" t="n"/>
      <c r="E311" s="4" t="n"/>
      <c r="F311" s="5" t="n"/>
      <c r="G311" s="13" t="n"/>
      <c r="H311" s="13" t="n"/>
      <c r="I311" s="14">
        <f>IF($E311="","",SUMIFS('Follow-ups'!$H$3:$H$1002,'Follow-ups'!$B$3:$B$1002,$E311))</f>
        <v/>
      </c>
      <c r="J311" s="14">
        <f>IF($F311="","",$G311-$H311-$I311)</f>
        <v/>
      </c>
      <c r="K311" s="15">
        <f>IF($F311="","",'Settings'!$B$6-$F311)</f>
        <v/>
      </c>
      <c r="L311" s="8">
        <f>IF($F311="","",IF($J311&lt;=0,"Settled",IF($O311="Written off","Written off",IF($K311&lt;=30,"0–30",IF($K311&lt;=60,"31–60",IF($K311&lt;=90,"61–90","90+"))))))</f>
        <v/>
      </c>
      <c r="M311" s="5" t="n"/>
      <c r="N311" s="4" t="n"/>
      <c r="O311" s="4" t="n"/>
      <c r="P311" s="8">
        <f>IF(OR($F311="",$M311=""),"",IF(AND($M311&lt;'Settings'!$B$6,$J311&gt;0,$O311&lt;&gt;"Written off"),"Overdue",""))</f>
        <v/>
      </c>
      <c r="Q311" s="15">
        <f>IF($E311="","",COUNTIFS('Follow-ups'!$B$3:$B$1002,$E311))</f>
        <v/>
      </c>
      <c r="R311" s="16">
        <f>IF(OR($F311="",$O311="Written off"),0,IF($J311&gt;0,$J311+ROW()/1000000,0))</f>
        <v/>
      </c>
      <c r="S311" s="15">
        <f>IF($P311="Overdue",COUNTIFS($P$3:$P311,"Overdue"),"")</f>
        <v/>
      </c>
    </row>
    <row r="312">
      <c r="A312" s="4" t="n"/>
      <c r="B312" s="4" t="n"/>
      <c r="C312" s="4" t="n"/>
      <c r="D312" s="4" t="n"/>
      <c r="E312" s="4" t="n"/>
      <c r="F312" s="5" t="n"/>
      <c r="G312" s="13" t="n"/>
      <c r="H312" s="13" t="n"/>
      <c r="I312" s="14">
        <f>IF($E312="","",SUMIFS('Follow-ups'!$H$3:$H$1002,'Follow-ups'!$B$3:$B$1002,$E312))</f>
        <v/>
      </c>
      <c r="J312" s="14">
        <f>IF($F312="","",$G312-$H312-$I312)</f>
        <v/>
      </c>
      <c r="K312" s="15">
        <f>IF($F312="","",'Settings'!$B$6-$F312)</f>
        <v/>
      </c>
      <c r="L312" s="8">
        <f>IF($F312="","",IF($J312&lt;=0,"Settled",IF($O312="Written off","Written off",IF($K312&lt;=30,"0–30",IF($K312&lt;=60,"31–60",IF($K312&lt;=90,"61–90","90+"))))))</f>
        <v/>
      </c>
      <c r="M312" s="5" t="n"/>
      <c r="N312" s="4" t="n"/>
      <c r="O312" s="4" t="n"/>
      <c r="P312" s="8">
        <f>IF(OR($F312="",$M312=""),"",IF(AND($M312&lt;'Settings'!$B$6,$J312&gt;0,$O312&lt;&gt;"Written off"),"Overdue",""))</f>
        <v/>
      </c>
      <c r="Q312" s="15">
        <f>IF($E312="","",COUNTIFS('Follow-ups'!$B$3:$B$1002,$E312))</f>
        <v/>
      </c>
      <c r="R312" s="16">
        <f>IF(OR($F312="",$O312="Written off"),0,IF($J312&gt;0,$J312+ROW()/1000000,0))</f>
        <v/>
      </c>
      <c r="S312" s="15">
        <f>IF($P312="Overdue",COUNTIFS($P$3:$P312,"Overdue"),"")</f>
        <v/>
      </c>
    </row>
    <row r="313">
      <c r="A313" s="4" t="n"/>
      <c r="B313" s="4" t="n"/>
      <c r="C313" s="4" t="n"/>
      <c r="D313" s="4" t="n"/>
      <c r="E313" s="4" t="n"/>
      <c r="F313" s="5" t="n"/>
      <c r="G313" s="13" t="n"/>
      <c r="H313" s="13" t="n"/>
      <c r="I313" s="14">
        <f>IF($E313="","",SUMIFS('Follow-ups'!$H$3:$H$1002,'Follow-ups'!$B$3:$B$1002,$E313))</f>
        <v/>
      </c>
      <c r="J313" s="14">
        <f>IF($F313="","",$G313-$H313-$I313)</f>
        <v/>
      </c>
      <c r="K313" s="15">
        <f>IF($F313="","",'Settings'!$B$6-$F313)</f>
        <v/>
      </c>
      <c r="L313" s="8">
        <f>IF($F313="","",IF($J313&lt;=0,"Settled",IF($O313="Written off","Written off",IF($K313&lt;=30,"0–30",IF($K313&lt;=60,"31–60",IF($K313&lt;=90,"61–90","90+"))))))</f>
        <v/>
      </c>
      <c r="M313" s="5" t="n"/>
      <c r="N313" s="4" t="n"/>
      <c r="O313" s="4" t="n"/>
      <c r="P313" s="8">
        <f>IF(OR($F313="",$M313=""),"",IF(AND($M313&lt;'Settings'!$B$6,$J313&gt;0,$O313&lt;&gt;"Written off"),"Overdue",""))</f>
        <v/>
      </c>
      <c r="Q313" s="15">
        <f>IF($E313="","",COUNTIFS('Follow-ups'!$B$3:$B$1002,$E313))</f>
        <v/>
      </c>
      <c r="R313" s="16">
        <f>IF(OR($F313="",$O313="Written off"),0,IF($J313&gt;0,$J313+ROW()/1000000,0))</f>
        <v/>
      </c>
      <c r="S313" s="15">
        <f>IF($P313="Overdue",COUNTIFS($P$3:$P313,"Overdue"),"")</f>
        <v/>
      </c>
    </row>
    <row r="314">
      <c r="A314" s="4" t="n"/>
      <c r="B314" s="4" t="n"/>
      <c r="C314" s="4" t="n"/>
      <c r="D314" s="4" t="n"/>
      <c r="E314" s="4" t="n"/>
      <c r="F314" s="5" t="n"/>
      <c r="G314" s="13" t="n"/>
      <c r="H314" s="13" t="n"/>
      <c r="I314" s="14">
        <f>IF($E314="","",SUMIFS('Follow-ups'!$H$3:$H$1002,'Follow-ups'!$B$3:$B$1002,$E314))</f>
        <v/>
      </c>
      <c r="J314" s="14">
        <f>IF($F314="","",$G314-$H314-$I314)</f>
        <v/>
      </c>
      <c r="K314" s="15">
        <f>IF($F314="","",'Settings'!$B$6-$F314)</f>
        <v/>
      </c>
      <c r="L314" s="8">
        <f>IF($F314="","",IF($J314&lt;=0,"Settled",IF($O314="Written off","Written off",IF($K314&lt;=30,"0–30",IF($K314&lt;=60,"31–60",IF($K314&lt;=90,"61–90","90+"))))))</f>
        <v/>
      </c>
      <c r="M314" s="5" t="n"/>
      <c r="N314" s="4" t="n"/>
      <c r="O314" s="4" t="n"/>
      <c r="P314" s="8">
        <f>IF(OR($F314="",$M314=""),"",IF(AND($M314&lt;'Settings'!$B$6,$J314&gt;0,$O314&lt;&gt;"Written off"),"Overdue",""))</f>
        <v/>
      </c>
      <c r="Q314" s="15">
        <f>IF($E314="","",COUNTIFS('Follow-ups'!$B$3:$B$1002,$E314))</f>
        <v/>
      </c>
      <c r="R314" s="16">
        <f>IF(OR($F314="",$O314="Written off"),0,IF($J314&gt;0,$J314+ROW()/1000000,0))</f>
        <v/>
      </c>
      <c r="S314" s="15">
        <f>IF($P314="Overdue",COUNTIFS($P$3:$P314,"Overdue"),"")</f>
        <v/>
      </c>
    </row>
    <row r="315">
      <c r="A315" s="4" t="n"/>
      <c r="B315" s="4" t="n"/>
      <c r="C315" s="4" t="n"/>
      <c r="D315" s="4" t="n"/>
      <c r="E315" s="4" t="n"/>
      <c r="F315" s="5" t="n"/>
      <c r="G315" s="13" t="n"/>
      <c r="H315" s="13" t="n"/>
      <c r="I315" s="14">
        <f>IF($E315="","",SUMIFS('Follow-ups'!$H$3:$H$1002,'Follow-ups'!$B$3:$B$1002,$E315))</f>
        <v/>
      </c>
      <c r="J315" s="14">
        <f>IF($F315="","",$G315-$H315-$I315)</f>
        <v/>
      </c>
      <c r="K315" s="15">
        <f>IF($F315="","",'Settings'!$B$6-$F315)</f>
        <v/>
      </c>
      <c r="L315" s="8">
        <f>IF($F315="","",IF($J315&lt;=0,"Settled",IF($O315="Written off","Written off",IF($K315&lt;=30,"0–30",IF($K315&lt;=60,"31–60",IF($K315&lt;=90,"61–90","90+"))))))</f>
        <v/>
      </c>
      <c r="M315" s="5" t="n"/>
      <c r="N315" s="4" t="n"/>
      <c r="O315" s="4" t="n"/>
      <c r="P315" s="8">
        <f>IF(OR($F315="",$M315=""),"",IF(AND($M315&lt;'Settings'!$B$6,$J315&gt;0,$O315&lt;&gt;"Written off"),"Overdue",""))</f>
        <v/>
      </c>
      <c r="Q315" s="15">
        <f>IF($E315="","",COUNTIFS('Follow-ups'!$B$3:$B$1002,$E315))</f>
        <v/>
      </c>
      <c r="R315" s="16">
        <f>IF(OR($F315="",$O315="Written off"),0,IF($J315&gt;0,$J315+ROW()/1000000,0))</f>
        <v/>
      </c>
      <c r="S315" s="15">
        <f>IF($P315="Overdue",COUNTIFS($P$3:$P315,"Overdue"),"")</f>
        <v/>
      </c>
    </row>
    <row r="316">
      <c r="A316" s="4" t="n"/>
      <c r="B316" s="4" t="n"/>
      <c r="C316" s="4" t="n"/>
      <c r="D316" s="4" t="n"/>
      <c r="E316" s="4" t="n"/>
      <c r="F316" s="5" t="n"/>
      <c r="G316" s="13" t="n"/>
      <c r="H316" s="13" t="n"/>
      <c r="I316" s="14">
        <f>IF($E316="","",SUMIFS('Follow-ups'!$H$3:$H$1002,'Follow-ups'!$B$3:$B$1002,$E316))</f>
        <v/>
      </c>
      <c r="J316" s="14">
        <f>IF($F316="","",$G316-$H316-$I316)</f>
        <v/>
      </c>
      <c r="K316" s="15">
        <f>IF($F316="","",'Settings'!$B$6-$F316)</f>
        <v/>
      </c>
      <c r="L316" s="8">
        <f>IF($F316="","",IF($J316&lt;=0,"Settled",IF($O316="Written off","Written off",IF($K316&lt;=30,"0–30",IF($K316&lt;=60,"31–60",IF($K316&lt;=90,"61–90","90+"))))))</f>
        <v/>
      </c>
      <c r="M316" s="5" t="n"/>
      <c r="N316" s="4" t="n"/>
      <c r="O316" s="4" t="n"/>
      <c r="P316" s="8">
        <f>IF(OR($F316="",$M316=""),"",IF(AND($M316&lt;'Settings'!$B$6,$J316&gt;0,$O316&lt;&gt;"Written off"),"Overdue",""))</f>
        <v/>
      </c>
      <c r="Q316" s="15">
        <f>IF($E316="","",COUNTIFS('Follow-ups'!$B$3:$B$1002,$E316))</f>
        <v/>
      </c>
      <c r="R316" s="16">
        <f>IF(OR($F316="",$O316="Written off"),0,IF($J316&gt;0,$J316+ROW()/1000000,0))</f>
        <v/>
      </c>
      <c r="S316" s="15">
        <f>IF($P316="Overdue",COUNTIFS($P$3:$P316,"Overdue"),"")</f>
        <v/>
      </c>
    </row>
    <row r="317">
      <c r="A317" s="4" t="n"/>
      <c r="B317" s="4" t="n"/>
      <c r="C317" s="4" t="n"/>
      <c r="D317" s="4" t="n"/>
      <c r="E317" s="4" t="n"/>
      <c r="F317" s="5" t="n"/>
      <c r="G317" s="13" t="n"/>
      <c r="H317" s="13" t="n"/>
      <c r="I317" s="14">
        <f>IF($E317="","",SUMIFS('Follow-ups'!$H$3:$H$1002,'Follow-ups'!$B$3:$B$1002,$E317))</f>
        <v/>
      </c>
      <c r="J317" s="14">
        <f>IF($F317="","",$G317-$H317-$I317)</f>
        <v/>
      </c>
      <c r="K317" s="15">
        <f>IF($F317="","",'Settings'!$B$6-$F317)</f>
        <v/>
      </c>
      <c r="L317" s="8">
        <f>IF($F317="","",IF($J317&lt;=0,"Settled",IF($O317="Written off","Written off",IF($K317&lt;=30,"0–30",IF($K317&lt;=60,"31–60",IF($K317&lt;=90,"61–90","90+"))))))</f>
        <v/>
      </c>
      <c r="M317" s="5" t="n"/>
      <c r="N317" s="4" t="n"/>
      <c r="O317" s="4" t="n"/>
      <c r="P317" s="8">
        <f>IF(OR($F317="",$M317=""),"",IF(AND($M317&lt;'Settings'!$B$6,$J317&gt;0,$O317&lt;&gt;"Written off"),"Overdue",""))</f>
        <v/>
      </c>
      <c r="Q317" s="15">
        <f>IF($E317="","",COUNTIFS('Follow-ups'!$B$3:$B$1002,$E317))</f>
        <v/>
      </c>
      <c r="R317" s="16">
        <f>IF(OR($F317="",$O317="Written off"),0,IF($J317&gt;0,$J317+ROW()/1000000,0))</f>
        <v/>
      </c>
      <c r="S317" s="15">
        <f>IF($P317="Overdue",COUNTIFS($P$3:$P317,"Overdue"),"")</f>
        <v/>
      </c>
    </row>
    <row r="318">
      <c r="A318" s="4" t="n"/>
      <c r="B318" s="4" t="n"/>
      <c r="C318" s="4" t="n"/>
      <c r="D318" s="4" t="n"/>
      <c r="E318" s="4" t="n"/>
      <c r="F318" s="5" t="n"/>
      <c r="G318" s="13" t="n"/>
      <c r="H318" s="13" t="n"/>
      <c r="I318" s="14">
        <f>IF($E318="","",SUMIFS('Follow-ups'!$H$3:$H$1002,'Follow-ups'!$B$3:$B$1002,$E318))</f>
        <v/>
      </c>
      <c r="J318" s="14">
        <f>IF($F318="","",$G318-$H318-$I318)</f>
        <v/>
      </c>
      <c r="K318" s="15">
        <f>IF($F318="","",'Settings'!$B$6-$F318)</f>
        <v/>
      </c>
      <c r="L318" s="8">
        <f>IF($F318="","",IF($J318&lt;=0,"Settled",IF($O318="Written off","Written off",IF($K318&lt;=30,"0–30",IF($K318&lt;=60,"31–60",IF($K318&lt;=90,"61–90","90+"))))))</f>
        <v/>
      </c>
      <c r="M318" s="5" t="n"/>
      <c r="N318" s="4" t="n"/>
      <c r="O318" s="4" t="n"/>
      <c r="P318" s="8">
        <f>IF(OR($F318="",$M318=""),"",IF(AND($M318&lt;'Settings'!$B$6,$J318&gt;0,$O318&lt;&gt;"Written off"),"Overdue",""))</f>
        <v/>
      </c>
      <c r="Q318" s="15">
        <f>IF($E318="","",COUNTIFS('Follow-ups'!$B$3:$B$1002,$E318))</f>
        <v/>
      </c>
      <c r="R318" s="16">
        <f>IF(OR($F318="",$O318="Written off"),0,IF($J318&gt;0,$J318+ROW()/1000000,0))</f>
        <v/>
      </c>
      <c r="S318" s="15">
        <f>IF($P318="Overdue",COUNTIFS($P$3:$P318,"Overdue"),"")</f>
        <v/>
      </c>
    </row>
    <row r="319">
      <c r="A319" s="4" t="n"/>
      <c r="B319" s="4" t="n"/>
      <c r="C319" s="4" t="n"/>
      <c r="D319" s="4" t="n"/>
      <c r="E319" s="4" t="n"/>
      <c r="F319" s="5" t="n"/>
      <c r="G319" s="13" t="n"/>
      <c r="H319" s="13" t="n"/>
      <c r="I319" s="14">
        <f>IF($E319="","",SUMIFS('Follow-ups'!$H$3:$H$1002,'Follow-ups'!$B$3:$B$1002,$E319))</f>
        <v/>
      </c>
      <c r="J319" s="14">
        <f>IF($F319="","",$G319-$H319-$I319)</f>
        <v/>
      </c>
      <c r="K319" s="15">
        <f>IF($F319="","",'Settings'!$B$6-$F319)</f>
        <v/>
      </c>
      <c r="L319" s="8">
        <f>IF($F319="","",IF($J319&lt;=0,"Settled",IF($O319="Written off","Written off",IF($K319&lt;=30,"0–30",IF($K319&lt;=60,"31–60",IF($K319&lt;=90,"61–90","90+"))))))</f>
        <v/>
      </c>
      <c r="M319" s="5" t="n"/>
      <c r="N319" s="4" t="n"/>
      <c r="O319" s="4" t="n"/>
      <c r="P319" s="8">
        <f>IF(OR($F319="",$M319=""),"",IF(AND($M319&lt;'Settings'!$B$6,$J319&gt;0,$O319&lt;&gt;"Written off"),"Overdue",""))</f>
        <v/>
      </c>
      <c r="Q319" s="15">
        <f>IF($E319="","",COUNTIFS('Follow-ups'!$B$3:$B$1002,$E319))</f>
        <v/>
      </c>
      <c r="R319" s="16">
        <f>IF(OR($F319="",$O319="Written off"),0,IF($J319&gt;0,$J319+ROW()/1000000,0))</f>
        <v/>
      </c>
      <c r="S319" s="15">
        <f>IF($P319="Overdue",COUNTIFS($P$3:$P319,"Overdue"),"")</f>
        <v/>
      </c>
    </row>
    <row r="320">
      <c r="A320" s="4" t="n"/>
      <c r="B320" s="4" t="n"/>
      <c r="C320" s="4" t="n"/>
      <c r="D320" s="4" t="n"/>
      <c r="E320" s="4" t="n"/>
      <c r="F320" s="5" t="n"/>
      <c r="G320" s="13" t="n"/>
      <c r="H320" s="13" t="n"/>
      <c r="I320" s="14">
        <f>IF($E320="","",SUMIFS('Follow-ups'!$H$3:$H$1002,'Follow-ups'!$B$3:$B$1002,$E320))</f>
        <v/>
      </c>
      <c r="J320" s="14">
        <f>IF($F320="","",$G320-$H320-$I320)</f>
        <v/>
      </c>
      <c r="K320" s="15">
        <f>IF($F320="","",'Settings'!$B$6-$F320)</f>
        <v/>
      </c>
      <c r="L320" s="8">
        <f>IF($F320="","",IF($J320&lt;=0,"Settled",IF($O320="Written off","Written off",IF($K320&lt;=30,"0–30",IF($K320&lt;=60,"31–60",IF($K320&lt;=90,"61–90","90+"))))))</f>
        <v/>
      </c>
      <c r="M320" s="5" t="n"/>
      <c r="N320" s="4" t="n"/>
      <c r="O320" s="4" t="n"/>
      <c r="P320" s="8">
        <f>IF(OR($F320="",$M320=""),"",IF(AND($M320&lt;'Settings'!$B$6,$J320&gt;0,$O320&lt;&gt;"Written off"),"Overdue",""))</f>
        <v/>
      </c>
      <c r="Q320" s="15">
        <f>IF($E320="","",COUNTIFS('Follow-ups'!$B$3:$B$1002,$E320))</f>
        <v/>
      </c>
      <c r="R320" s="16">
        <f>IF(OR($F320="",$O320="Written off"),0,IF($J320&gt;0,$J320+ROW()/1000000,0))</f>
        <v/>
      </c>
      <c r="S320" s="15">
        <f>IF($P320="Overdue",COUNTIFS($P$3:$P320,"Overdue"),"")</f>
        <v/>
      </c>
    </row>
    <row r="321">
      <c r="A321" s="4" t="n"/>
      <c r="B321" s="4" t="n"/>
      <c r="C321" s="4" t="n"/>
      <c r="D321" s="4" t="n"/>
      <c r="E321" s="4" t="n"/>
      <c r="F321" s="5" t="n"/>
      <c r="G321" s="13" t="n"/>
      <c r="H321" s="13" t="n"/>
      <c r="I321" s="14">
        <f>IF($E321="","",SUMIFS('Follow-ups'!$H$3:$H$1002,'Follow-ups'!$B$3:$B$1002,$E321))</f>
        <v/>
      </c>
      <c r="J321" s="14">
        <f>IF($F321="","",$G321-$H321-$I321)</f>
        <v/>
      </c>
      <c r="K321" s="15">
        <f>IF($F321="","",'Settings'!$B$6-$F321)</f>
        <v/>
      </c>
      <c r="L321" s="8">
        <f>IF($F321="","",IF($J321&lt;=0,"Settled",IF($O321="Written off","Written off",IF($K321&lt;=30,"0–30",IF($K321&lt;=60,"31–60",IF($K321&lt;=90,"61–90","90+"))))))</f>
        <v/>
      </c>
      <c r="M321" s="5" t="n"/>
      <c r="N321" s="4" t="n"/>
      <c r="O321" s="4" t="n"/>
      <c r="P321" s="8">
        <f>IF(OR($F321="",$M321=""),"",IF(AND($M321&lt;'Settings'!$B$6,$J321&gt;0,$O321&lt;&gt;"Written off"),"Overdue",""))</f>
        <v/>
      </c>
      <c r="Q321" s="15">
        <f>IF($E321="","",COUNTIFS('Follow-ups'!$B$3:$B$1002,$E321))</f>
        <v/>
      </c>
      <c r="R321" s="16">
        <f>IF(OR($F321="",$O321="Written off"),0,IF($J321&gt;0,$J321+ROW()/1000000,0))</f>
        <v/>
      </c>
      <c r="S321" s="15">
        <f>IF($P321="Overdue",COUNTIFS($P$3:$P321,"Overdue"),"")</f>
        <v/>
      </c>
    </row>
    <row r="322">
      <c r="A322" s="4" t="n"/>
      <c r="B322" s="4" t="n"/>
      <c r="C322" s="4" t="n"/>
      <c r="D322" s="4" t="n"/>
      <c r="E322" s="4" t="n"/>
      <c r="F322" s="5" t="n"/>
      <c r="G322" s="13" t="n"/>
      <c r="H322" s="13" t="n"/>
      <c r="I322" s="14">
        <f>IF($E322="","",SUMIFS('Follow-ups'!$H$3:$H$1002,'Follow-ups'!$B$3:$B$1002,$E322))</f>
        <v/>
      </c>
      <c r="J322" s="14">
        <f>IF($F322="","",$G322-$H322-$I322)</f>
        <v/>
      </c>
      <c r="K322" s="15">
        <f>IF($F322="","",'Settings'!$B$6-$F322)</f>
        <v/>
      </c>
      <c r="L322" s="8">
        <f>IF($F322="","",IF($J322&lt;=0,"Settled",IF($O322="Written off","Written off",IF($K322&lt;=30,"0–30",IF($K322&lt;=60,"31–60",IF($K322&lt;=90,"61–90","90+"))))))</f>
        <v/>
      </c>
      <c r="M322" s="5" t="n"/>
      <c r="N322" s="4" t="n"/>
      <c r="O322" s="4" t="n"/>
      <c r="P322" s="8">
        <f>IF(OR($F322="",$M322=""),"",IF(AND($M322&lt;'Settings'!$B$6,$J322&gt;0,$O322&lt;&gt;"Written off"),"Overdue",""))</f>
        <v/>
      </c>
      <c r="Q322" s="15">
        <f>IF($E322="","",COUNTIFS('Follow-ups'!$B$3:$B$1002,$E322))</f>
        <v/>
      </c>
      <c r="R322" s="16">
        <f>IF(OR($F322="",$O322="Written off"),0,IF($J322&gt;0,$J322+ROW()/1000000,0))</f>
        <v/>
      </c>
      <c r="S322" s="15">
        <f>IF($P322="Overdue",COUNTIFS($P$3:$P322,"Overdue"),"")</f>
        <v/>
      </c>
    </row>
    <row r="323">
      <c r="A323" s="4" t="n"/>
      <c r="B323" s="4" t="n"/>
      <c r="C323" s="4" t="n"/>
      <c r="D323" s="4" t="n"/>
      <c r="E323" s="4" t="n"/>
      <c r="F323" s="5" t="n"/>
      <c r="G323" s="13" t="n"/>
      <c r="H323" s="13" t="n"/>
      <c r="I323" s="14">
        <f>IF($E323="","",SUMIFS('Follow-ups'!$H$3:$H$1002,'Follow-ups'!$B$3:$B$1002,$E323))</f>
        <v/>
      </c>
      <c r="J323" s="14">
        <f>IF($F323="","",$G323-$H323-$I323)</f>
        <v/>
      </c>
      <c r="K323" s="15">
        <f>IF($F323="","",'Settings'!$B$6-$F323)</f>
        <v/>
      </c>
      <c r="L323" s="8">
        <f>IF($F323="","",IF($J323&lt;=0,"Settled",IF($O323="Written off","Written off",IF($K323&lt;=30,"0–30",IF($K323&lt;=60,"31–60",IF($K323&lt;=90,"61–90","90+"))))))</f>
        <v/>
      </c>
      <c r="M323" s="5" t="n"/>
      <c r="N323" s="4" t="n"/>
      <c r="O323" s="4" t="n"/>
      <c r="P323" s="8">
        <f>IF(OR($F323="",$M323=""),"",IF(AND($M323&lt;'Settings'!$B$6,$J323&gt;0,$O323&lt;&gt;"Written off"),"Overdue",""))</f>
        <v/>
      </c>
      <c r="Q323" s="15">
        <f>IF($E323="","",COUNTIFS('Follow-ups'!$B$3:$B$1002,$E323))</f>
        <v/>
      </c>
      <c r="R323" s="16">
        <f>IF(OR($F323="",$O323="Written off"),0,IF($J323&gt;0,$J323+ROW()/1000000,0))</f>
        <v/>
      </c>
      <c r="S323" s="15">
        <f>IF($P323="Overdue",COUNTIFS($P$3:$P323,"Overdue"),"")</f>
        <v/>
      </c>
    </row>
    <row r="324">
      <c r="A324" s="4" t="n"/>
      <c r="B324" s="4" t="n"/>
      <c r="C324" s="4" t="n"/>
      <c r="D324" s="4" t="n"/>
      <c r="E324" s="4" t="n"/>
      <c r="F324" s="5" t="n"/>
      <c r="G324" s="13" t="n"/>
      <c r="H324" s="13" t="n"/>
      <c r="I324" s="14">
        <f>IF($E324="","",SUMIFS('Follow-ups'!$H$3:$H$1002,'Follow-ups'!$B$3:$B$1002,$E324))</f>
        <v/>
      </c>
      <c r="J324" s="14">
        <f>IF($F324="","",$G324-$H324-$I324)</f>
        <v/>
      </c>
      <c r="K324" s="15">
        <f>IF($F324="","",'Settings'!$B$6-$F324)</f>
        <v/>
      </c>
      <c r="L324" s="8">
        <f>IF($F324="","",IF($J324&lt;=0,"Settled",IF($O324="Written off","Written off",IF($K324&lt;=30,"0–30",IF($K324&lt;=60,"31–60",IF($K324&lt;=90,"61–90","90+"))))))</f>
        <v/>
      </c>
      <c r="M324" s="5" t="n"/>
      <c r="N324" s="4" t="n"/>
      <c r="O324" s="4" t="n"/>
      <c r="P324" s="8">
        <f>IF(OR($F324="",$M324=""),"",IF(AND($M324&lt;'Settings'!$B$6,$J324&gt;0,$O324&lt;&gt;"Written off"),"Overdue",""))</f>
        <v/>
      </c>
      <c r="Q324" s="15">
        <f>IF($E324="","",COUNTIFS('Follow-ups'!$B$3:$B$1002,$E324))</f>
        <v/>
      </c>
      <c r="R324" s="16">
        <f>IF(OR($F324="",$O324="Written off"),0,IF($J324&gt;0,$J324+ROW()/1000000,0))</f>
        <v/>
      </c>
      <c r="S324" s="15">
        <f>IF($P324="Overdue",COUNTIFS($P$3:$P324,"Overdue"),"")</f>
        <v/>
      </c>
    </row>
    <row r="325">
      <c r="A325" s="4" t="n"/>
      <c r="B325" s="4" t="n"/>
      <c r="C325" s="4" t="n"/>
      <c r="D325" s="4" t="n"/>
      <c r="E325" s="4" t="n"/>
      <c r="F325" s="5" t="n"/>
      <c r="G325" s="13" t="n"/>
      <c r="H325" s="13" t="n"/>
      <c r="I325" s="14">
        <f>IF($E325="","",SUMIFS('Follow-ups'!$H$3:$H$1002,'Follow-ups'!$B$3:$B$1002,$E325))</f>
        <v/>
      </c>
      <c r="J325" s="14">
        <f>IF($F325="","",$G325-$H325-$I325)</f>
        <v/>
      </c>
      <c r="K325" s="15">
        <f>IF($F325="","",'Settings'!$B$6-$F325)</f>
        <v/>
      </c>
      <c r="L325" s="8">
        <f>IF($F325="","",IF($J325&lt;=0,"Settled",IF($O325="Written off","Written off",IF($K325&lt;=30,"0–30",IF($K325&lt;=60,"31–60",IF($K325&lt;=90,"61–90","90+"))))))</f>
        <v/>
      </c>
      <c r="M325" s="5" t="n"/>
      <c r="N325" s="4" t="n"/>
      <c r="O325" s="4" t="n"/>
      <c r="P325" s="8">
        <f>IF(OR($F325="",$M325=""),"",IF(AND($M325&lt;'Settings'!$B$6,$J325&gt;0,$O325&lt;&gt;"Written off"),"Overdue",""))</f>
        <v/>
      </c>
      <c r="Q325" s="15">
        <f>IF($E325="","",COUNTIFS('Follow-ups'!$B$3:$B$1002,$E325))</f>
        <v/>
      </c>
      <c r="R325" s="16">
        <f>IF(OR($F325="",$O325="Written off"),0,IF($J325&gt;0,$J325+ROW()/1000000,0))</f>
        <v/>
      </c>
      <c r="S325" s="15">
        <f>IF($P325="Overdue",COUNTIFS($P$3:$P325,"Overdue"),"")</f>
        <v/>
      </c>
    </row>
    <row r="326">
      <c r="A326" s="4" t="n"/>
      <c r="B326" s="4" t="n"/>
      <c r="C326" s="4" t="n"/>
      <c r="D326" s="4" t="n"/>
      <c r="E326" s="4" t="n"/>
      <c r="F326" s="5" t="n"/>
      <c r="G326" s="13" t="n"/>
      <c r="H326" s="13" t="n"/>
      <c r="I326" s="14">
        <f>IF($E326="","",SUMIFS('Follow-ups'!$H$3:$H$1002,'Follow-ups'!$B$3:$B$1002,$E326))</f>
        <v/>
      </c>
      <c r="J326" s="14">
        <f>IF($F326="","",$G326-$H326-$I326)</f>
        <v/>
      </c>
      <c r="K326" s="15">
        <f>IF($F326="","",'Settings'!$B$6-$F326)</f>
        <v/>
      </c>
      <c r="L326" s="8">
        <f>IF($F326="","",IF($J326&lt;=0,"Settled",IF($O326="Written off","Written off",IF($K326&lt;=30,"0–30",IF($K326&lt;=60,"31–60",IF($K326&lt;=90,"61–90","90+"))))))</f>
        <v/>
      </c>
      <c r="M326" s="5" t="n"/>
      <c r="N326" s="4" t="n"/>
      <c r="O326" s="4" t="n"/>
      <c r="P326" s="8">
        <f>IF(OR($F326="",$M326=""),"",IF(AND($M326&lt;'Settings'!$B$6,$J326&gt;0,$O326&lt;&gt;"Written off"),"Overdue",""))</f>
        <v/>
      </c>
      <c r="Q326" s="15">
        <f>IF($E326="","",COUNTIFS('Follow-ups'!$B$3:$B$1002,$E326))</f>
        <v/>
      </c>
      <c r="R326" s="16">
        <f>IF(OR($F326="",$O326="Written off"),0,IF($J326&gt;0,$J326+ROW()/1000000,0))</f>
        <v/>
      </c>
      <c r="S326" s="15">
        <f>IF($P326="Overdue",COUNTIFS($P$3:$P326,"Overdue"),"")</f>
        <v/>
      </c>
    </row>
    <row r="327">
      <c r="A327" s="4" t="n"/>
      <c r="B327" s="4" t="n"/>
      <c r="C327" s="4" t="n"/>
      <c r="D327" s="4" t="n"/>
      <c r="E327" s="4" t="n"/>
      <c r="F327" s="5" t="n"/>
      <c r="G327" s="13" t="n"/>
      <c r="H327" s="13" t="n"/>
      <c r="I327" s="14">
        <f>IF($E327="","",SUMIFS('Follow-ups'!$H$3:$H$1002,'Follow-ups'!$B$3:$B$1002,$E327))</f>
        <v/>
      </c>
      <c r="J327" s="14">
        <f>IF($F327="","",$G327-$H327-$I327)</f>
        <v/>
      </c>
      <c r="K327" s="15">
        <f>IF($F327="","",'Settings'!$B$6-$F327)</f>
        <v/>
      </c>
      <c r="L327" s="8">
        <f>IF($F327="","",IF($J327&lt;=0,"Settled",IF($O327="Written off","Written off",IF($K327&lt;=30,"0–30",IF($K327&lt;=60,"31–60",IF($K327&lt;=90,"61–90","90+"))))))</f>
        <v/>
      </c>
      <c r="M327" s="5" t="n"/>
      <c r="N327" s="4" t="n"/>
      <c r="O327" s="4" t="n"/>
      <c r="P327" s="8">
        <f>IF(OR($F327="",$M327=""),"",IF(AND($M327&lt;'Settings'!$B$6,$J327&gt;0,$O327&lt;&gt;"Written off"),"Overdue",""))</f>
        <v/>
      </c>
      <c r="Q327" s="15">
        <f>IF($E327="","",COUNTIFS('Follow-ups'!$B$3:$B$1002,$E327))</f>
        <v/>
      </c>
      <c r="R327" s="16">
        <f>IF(OR($F327="",$O327="Written off"),0,IF($J327&gt;0,$J327+ROW()/1000000,0))</f>
        <v/>
      </c>
      <c r="S327" s="15">
        <f>IF($P327="Overdue",COUNTIFS($P$3:$P327,"Overdue"),"")</f>
        <v/>
      </c>
    </row>
    <row r="328">
      <c r="A328" s="4" t="n"/>
      <c r="B328" s="4" t="n"/>
      <c r="C328" s="4" t="n"/>
      <c r="D328" s="4" t="n"/>
      <c r="E328" s="4" t="n"/>
      <c r="F328" s="5" t="n"/>
      <c r="G328" s="13" t="n"/>
      <c r="H328" s="13" t="n"/>
      <c r="I328" s="14">
        <f>IF($E328="","",SUMIFS('Follow-ups'!$H$3:$H$1002,'Follow-ups'!$B$3:$B$1002,$E328))</f>
        <v/>
      </c>
      <c r="J328" s="14">
        <f>IF($F328="","",$G328-$H328-$I328)</f>
        <v/>
      </c>
      <c r="K328" s="15">
        <f>IF($F328="","",'Settings'!$B$6-$F328)</f>
        <v/>
      </c>
      <c r="L328" s="8">
        <f>IF($F328="","",IF($J328&lt;=0,"Settled",IF($O328="Written off","Written off",IF($K328&lt;=30,"0–30",IF($K328&lt;=60,"31–60",IF($K328&lt;=90,"61–90","90+"))))))</f>
        <v/>
      </c>
      <c r="M328" s="5" t="n"/>
      <c r="N328" s="4" t="n"/>
      <c r="O328" s="4" t="n"/>
      <c r="P328" s="8">
        <f>IF(OR($F328="",$M328=""),"",IF(AND($M328&lt;'Settings'!$B$6,$J328&gt;0,$O328&lt;&gt;"Written off"),"Overdue",""))</f>
        <v/>
      </c>
      <c r="Q328" s="15">
        <f>IF($E328="","",COUNTIFS('Follow-ups'!$B$3:$B$1002,$E328))</f>
        <v/>
      </c>
      <c r="R328" s="16">
        <f>IF(OR($F328="",$O328="Written off"),0,IF($J328&gt;0,$J328+ROW()/1000000,0))</f>
        <v/>
      </c>
      <c r="S328" s="15">
        <f>IF($P328="Overdue",COUNTIFS($P$3:$P328,"Overdue"),"")</f>
        <v/>
      </c>
    </row>
    <row r="329">
      <c r="A329" s="4" t="n"/>
      <c r="B329" s="4" t="n"/>
      <c r="C329" s="4" t="n"/>
      <c r="D329" s="4" t="n"/>
      <c r="E329" s="4" t="n"/>
      <c r="F329" s="5" t="n"/>
      <c r="G329" s="13" t="n"/>
      <c r="H329" s="13" t="n"/>
      <c r="I329" s="14">
        <f>IF($E329="","",SUMIFS('Follow-ups'!$H$3:$H$1002,'Follow-ups'!$B$3:$B$1002,$E329))</f>
        <v/>
      </c>
      <c r="J329" s="14">
        <f>IF($F329="","",$G329-$H329-$I329)</f>
        <v/>
      </c>
      <c r="K329" s="15">
        <f>IF($F329="","",'Settings'!$B$6-$F329)</f>
        <v/>
      </c>
      <c r="L329" s="8">
        <f>IF($F329="","",IF($J329&lt;=0,"Settled",IF($O329="Written off","Written off",IF($K329&lt;=30,"0–30",IF($K329&lt;=60,"31–60",IF($K329&lt;=90,"61–90","90+"))))))</f>
        <v/>
      </c>
      <c r="M329" s="5" t="n"/>
      <c r="N329" s="4" t="n"/>
      <c r="O329" s="4" t="n"/>
      <c r="P329" s="8">
        <f>IF(OR($F329="",$M329=""),"",IF(AND($M329&lt;'Settings'!$B$6,$J329&gt;0,$O329&lt;&gt;"Written off"),"Overdue",""))</f>
        <v/>
      </c>
      <c r="Q329" s="15">
        <f>IF($E329="","",COUNTIFS('Follow-ups'!$B$3:$B$1002,$E329))</f>
        <v/>
      </c>
      <c r="R329" s="16">
        <f>IF(OR($F329="",$O329="Written off"),0,IF($J329&gt;0,$J329+ROW()/1000000,0))</f>
        <v/>
      </c>
      <c r="S329" s="15">
        <f>IF($P329="Overdue",COUNTIFS($P$3:$P329,"Overdue"),"")</f>
        <v/>
      </c>
    </row>
    <row r="330">
      <c r="A330" s="4" t="n"/>
      <c r="B330" s="4" t="n"/>
      <c r="C330" s="4" t="n"/>
      <c r="D330" s="4" t="n"/>
      <c r="E330" s="4" t="n"/>
      <c r="F330" s="5" t="n"/>
      <c r="G330" s="13" t="n"/>
      <c r="H330" s="13" t="n"/>
      <c r="I330" s="14">
        <f>IF($E330="","",SUMIFS('Follow-ups'!$H$3:$H$1002,'Follow-ups'!$B$3:$B$1002,$E330))</f>
        <v/>
      </c>
      <c r="J330" s="14">
        <f>IF($F330="","",$G330-$H330-$I330)</f>
        <v/>
      </c>
      <c r="K330" s="15">
        <f>IF($F330="","",'Settings'!$B$6-$F330)</f>
        <v/>
      </c>
      <c r="L330" s="8">
        <f>IF($F330="","",IF($J330&lt;=0,"Settled",IF($O330="Written off","Written off",IF($K330&lt;=30,"0–30",IF($K330&lt;=60,"31–60",IF($K330&lt;=90,"61–90","90+"))))))</f>
        <v/>
      </c>
      <c r="M330" s="5" t="n"/>
      <c r="N330" s="4" t="n"/>
      <c r="O330" s="4" t="n"/>
      <c r="P330" s="8">
        <f>IF(OR($F330="",$M330=""),"",IF(AND($M330&lt;'Settings'!$B$6,$J330&gt;0,$O330&lt;&gt;"Written off"),"Overdue",""))</f>
        <v/>
      </c>
      <c r="Q330" s="15">
        <f>IF($E330="","",COUNTIFS('Follow-ups'!$B$3:$B$1002,$E330))</f>
        <v/>
      </c>
      <c r="R330" s="16">
        <f>IF(OR($F330="",$O330="Written off"),0,IF($J330&gt;0,$J330+ROW()/1000000,0))</f>
        <v/>
      </c>
      <c r="S330" s="15">
        <f>IF($P330="Overdue",COUNTIFS($P$3:$P330,"Overdue"),"")</f>
        <v/>
      </c>
    </row>
    <row r="331">
      <c r="A331" s="4" t="n"/>
      <c r="B331" s="4" t="n"/>
      <c r="C331" s="4" t="n"/>
      <c r="D331" s="4" t="n"/>
      <c r="E331" s="4" t="n"/>
      <c r="F331" s="5" t="n"/>
      <c r="G331" s="13" t="n"/>
      <c r="H331" s="13" t="n"/>
      <c r="I331" s="14">
        <f>IF($E331="","",SUMIFS('Follow-ups'!$H$3:$H$1002,'Follow-ups'!$B$3:$B$1002,$E331))</f>
        <v/>
      </c>
      <c r="J331" s="14">
        <f>IF($F331="","",$G331-$H331-$I331)</f>
        <v/>
      </c>
      <c r="K331" s="15">
        <f>IF($F331="","",'Settings'!$B$6-$F331)</f>
        <v/>
      </c>
      <c r="L331" s="8">
        <f>IF($F331="","",IF($J331&lt;=0,"Settled",IF($O331="Written off","Written off",IF($K331&lt;=30,"0–30",IF($K331&lt;=60,"31–60",IF($K331&lt;=90,"61–90","90+"))))))</f>
        <v/>
      </c>
      <c r="M331" s="5" t="n"/>
      <c r="N331" s="4" t="n"/>
      <c r="O331" s="4" t="n"/>
      <c r="P331" s="8">
        <f>IF(OR($F331="",$M331=""),"",IF(AND($M331&lt;'Settings'!$B$6,$J331&gt;0,$O331&lt;&gt;"Written off"),"Overdue",""))</f>
        <v/>
      </c>
      <c r="Q331" s="15">
        <f>IF($E331="","",COUNTIFS('Follow-ups'!$B$3:$B$1002,$E331))</f>
        <v/>
      </c>
      <c r="R331" s="16">
        <f>IF(OR($F331="",$O331="Written off"),0,IF($J331&gt;0,$J331+ROW()/1000000,0))</f>
        <v/>
      </c>
      <c r="S331" s="15">
        <f>IF($P331="Overdue",COUNTIFS($P$3:$P331,"Overdue"),"")</f>
        <v/>
      </c>
    </row>
    <row r="332">
      <c r="A332" s="4" t="n"/>
      <c r="B332" s="4" t="n"/>
      <c r="C332" s="4" t="n"/>
      <c r="D332" s="4" t="n"/>
      <c r="E332" s="4" t="n"/>
      <c r="F332" s="5" t="n"/>
      <c r="G332" s="13" t="n"/>
      <c r="H332" s="13" t="n"/>
      <c r="I332" s="14">
        <f>IF($E332="","",SUMIFS('Follow-ups'!$H$3:$H$1002,'Follow-ups'!$B$3:$B$1002,$E332))</f>
        <v/>
      </c>
      <c r="J332" s="14">
        <f>IF($F332="","",$G332-$H332-$I332)</f>
        <v/>
      </c>
      <c r="K332" s="15">
        <f>IF($F332="","",'Settings'!$B$6-$F332)</f>
        <v/>
      </c>
      <c r="L332" s="8">
        <f>IF($F332="","",IF($J332&lt;=0,"Settled",IF($O332="Written off","Written off",IF($K332&lt;=30,"0–30",IF($K332&lt;=60,"31–60",IF($K332&lt;=90,"61–90","90+"))))))</f>
        <v/>
      </c>
      <c r="M332" s="5" t="n"/>
      <c r="N332" s="4" t="n"/>
      <c r="O332" s="4" t="n"/>
      <c r="P332" s="8">
        <f>IF(OR($F332="",$M332=""),"",IF(AND($M332&lt;'Settings'!$B$6,$J332&gt;0,$O332&lt;&gt;"Written off"),"Overdue",""))</f>
        <v/>
      </c>
      <c r="Q332" s="15">
        <f>IF($E332="","",COUNTIFS('Follow-ups'!$B$3:$B$1002,$E332))</f>
        <v/>
      </c>
      <c r="R332" s="16">
        <f>IF(OR($F332="",$O332="Written off"),0,IF($J332&gt;0,$J332+ROW()/1000000,0))</f>
        <v/>
      </c>
      <c r="S332" s="15">
        <f>IF($P332="Overdue",COUNTIFS($P$3:$P332,"Overdue"),"")</f>
        <v/>
      </c>
    </row>
    <row r="333">
      <c r="A333" s="4" t="n"/>
      <c r="B333" s="4" t="n"/>
      <c r="C333" s="4" t="n"/>
      <c r="D333" s="4" t="n"/>
      <c r="E333" s="4" t="n"/>
      <c r="F333" s="5" t="n"/>
      <c r="G333" s="13" t="n"/>
      <c r="H333" s="13" t="n"/>
      <c r="I333" s="14">
        <f>IF($E333="","",SUMIFS('Follow-ups'!$H$3:$H$1002,'Follow-ups'!$B$3:$B$1002,$E333))</f>
        <v/>
      </c>
      <c r="J333" s="14">
        <f>IF($F333="","",$G333-$H333-$I333)</f>
        <v/>
      </c>
      <c r="K333" s="15">
        <f>IF($F333="","",'Settings'!$B$6-$F333)</f>
        <v/>
      </c>
      <c r="L333" s="8">
        <f>IF($F333="","",IF($J333&lt;=0,"Settled",IF($O333="Written off","Written off",IF($K333&lt;=30,"0–30",IF($K333&lt;=60,"31–60",IF($K333&lt;=90,"61–90","90+"))))))</f>
        <v/>
      </c>
      <c r="M333" s="5" t="n"/>
      <c r="N333" s="4" t="n"/>
      <c r="O333" s="4" t="n"/>
      <c r="P333" s="8">
        <f>IF(OR($F333="",$M333=""),"",IF(AND($M333&lt;'Settings'!$B$6,$J333&gt;0,$O333&lt;&gt;"Written off"),"Overdue",""))</f>
        <v/>
      </c>
      <c r="Q333" s="15">
        <f>IF($E333="","",COUNTIFS('Follow-ups'!$B$3:$B$1002,$E333))</f>
        <v/>
      </c>
      <c r="R333" s="16">
        <f>IF(OR($F333="",$O333="Written off"),0,IF($J333&gt;0,$J333+ROW()/1000000,0))</f>
        <v/>
      </c>
      <c r="S333" s="15">
        <f>IF($P333="Overdue",COUNTIFS($P$3:$P333,"Overdue"),"")</f>
        <v/>
      </c>
    </row>
    <row r="334">
      <c r="A334" s="4" t="n"/>
      <c r="B334" s="4" t="n"/>
      <c r="C334" s="4" t="n"/>
      <c r="D334" s="4" t="n"/>
      <c r="E334" s="4" t="n"/>
      <c r="F334" s="5" t="n"/>
      <c r="G334" s="13" t="n"/>
      <c r="H334" s="13" t="n"/>
      <c r="I334" s="14">
        <f>IF($E334="","",SUMIFS('Follow-ups'!$H$3:$H$1002,'Follow-ups'!$B$3:$B$1002,$E334))</f>
        <v/>
      </c>
      <c r="J334" s="14">
        <f>IF($F334="","",$G334-$H334-$I334)</f>
        <v/>
      </c>
      <c r="K334" s="15">
        <f>IF($F334="","",'Settings'!$B$6-$F334)</f>
        <v/>
      </c>
      <c r="L334" s="8">
        <f>IF($F334="","",IF($J334&lt;=0,"Settled",IF($O334="Written off","Written off",IF($K334&lt;=30,"0–30",IF($K334&lt;=60,"31–60",IF($K334&lt;=90,"61–90","90+"))))))</f>
        <v/>
      </c>
      <c r="M334" s="5" t="n"/>
      <c r="N334" s="4" t="n"/>
      <c r="O334" s="4" t="n"/>
      <c r="P334" s="8">
        <f>IF(OR($F334="",$M334=""),"",IF(AND($M334&lt;'Settings'!$B$6,$J334&gt;0,$O334&lt;&gt;"Written off"),"Overdue",""))</f>
        <v/>
      </c>
      <c r="Q334" s="15">
        <f>IF($E334="","",COUNTIFS('Follow-ups'!$B$3:$B$1002,$E334))</f>
        <v/>
      </c>
      <c r="R334" s="16">
        <f>IF(OR($F334="",$O334="Written off"),0,IF($J334&gt;0,$J334+ROW()/1000000,0))</f>
        <v/>
      </c>
      <c r="S334" s="15">
        <f>IF($P334="Overdue",COUNTIFS($P$3:$P334,"Overdue"),"")</f>
        <v/>
      </c>
    </row>
    <row r="335">
      <c r="A335" s="4" t="n"/>
      <c r="B335" s="4" t="n"/>
      <c r="C335" s="4" t="n"/>
      <c r="D335" s="4" t="n"/>
      <c r="E335" s="4" t="n"/>
      <c r="F335" s="5" t="n"/>
      <c r="G335" s="13" t="n"/>
      <c r="H335" s="13" t="n"/>
      <c r="I335" s="14">
        <f>IF($E335="","",SUMIFS('Follow-ups'!$H$3:$H$1002,'Follow-ups'!$B$3:$B$1002,$E335))</f>
        <v/>
      </c>
      <c r="J335" s="14">
        <f>IF($F335="","",$G335-$H335-$I335)</f>
        <v/>
      </c>
      <c r="K335" s="15">
        <f>IF($F335="","",'Settings'!$B$6-$F335)</f>
        <v/>
      </c>
      <c r="L335" s="8">
        <f>IF($F335="","",IF($J335&lt;=0,"Settled",IF($O335="Written off","Written off",IF($K335&lt;=30,"0–30",IF($K335&lt;=60,"31–60",IF($K335&lt;=90,"61–90","90+"))))))</f>
        <v/>
      </c>
      <c r="M335" s="5" t="n"/>
      <c r="N335" s="4" t="n"/>
      <c r="O335" s="4" t="n"/>
      <c r="P335" s="8">
        <f>IF(OR($F335="",$M335=""),"",IF(AND($M335&lt;'Settings'!$B$6,$J335&gt;0,$O335&lt;&gt;"Written off"),"Overdue",""))</f>
        <v/>
      </c>
      <c r="Q335" s="15">
        <f>IF($E335="","",COUNTIFS('Follow-ups'!$B$3:$B$1002,$E335))</f>
        <v/>
      </c>
      <c r="R335" s="16">
        <f>IF(OR($F335="",$O335="Written off"),0,IF($J335&gt;0,$J335+ROW()/1000000,0))</f>
        <v/>
      </c>
      <c r="S335" s="15">
        <f>IF($P335="Overdue",COUNTIFS($P$3:$P335,"Overdue"),"")</f>
        <v/>
      </c>
    </row>
    <row r="336">
      <c r="A336" s="4" t="n"/>
      <c r="B336" s="4" t="n"/>
      <c r="C336" s="4" t="n"/>
      <c r="D336" s="4" t="n"/>
      <c r="E336" s="4" t="n"/>
      <c r="F336" s="5" t="n"/>
      <c r="G336" s="13" t="n"/>
      <c r="H336" s="13" t="n"/>
      <c r="I336" s="14">
        <f>IF($E336="","",SUMIFS('Follow-ups'!$H$3:$H$1002,'Follow-ups'!$B$3:$B$1002,$E336))</f>
        <v/>
      </c>
      <c r="J336" s="14">
        <f>IF($F336="","",$G336-$H336-$I336)</f>
        <v/>
      </c>
      <c r="K336" s="15">
        <f>IF($F336="","",'Settings'!$B$6-$F336)</f>
        <v/>
      </c>
      <c r="L336" s="8">
        <f>IF($F336="","",IF($J336&lt;=0,"Settled",IF($O336="Written off","Written off",IF($K336&lt;=30,"0–30",IF($K336&lt;=60,"31–60",IF($K336&lt;=90,"61–90","90+"))))))</f>
        <v/>
      </c>
      <c r="M336" s="5" t="n"/>
      <c r="N336" s="4" t="n"/>
      <c r="O336" s="4" t="n"/>
      <c r="P336" s="8">
        <f>IF(OR($F336="",$M336=""),"",IF(AND($M336&lt;'Settings'!$B$6,$J336&gt;0,$O336&lt;&gt;"Written off"),"Overdue",""))</f>
        <v/>
      </c>
      <c r="Q336" s="15">
        <f>IF($E336="","",COUNTIFS('Follow-ups'!$B$3:$B$1002,$E336))</f>
        <v/>
      </c>
      <c r="R336" s="16">
        <f>IF(OR($F336="",$O336="Written off"),0,IF($J336&gt;0,$J336+ROW()/1000000,0))</f>
        <v/>
      </c>
      <c r="S336" s="15">
        <f>IF($P336="Overdue",COUNTIFS($P$3:$P336,"Overdue"),"")</f>
        <v/>
      </c>
    </row>
    <row r="337">
      <c r="A337" s="4" t="n"/>
      <c r="B337" s="4" t="n"/>
      <c r="C337" s="4" t="n"/>
      <c r="D337" s="4" t="n"/>
      <c r="E337" s="4" t="n"/>
      <c r="F337" s="5" t="n"/>
      <c r="G337" s="13" t="n"/>
      <c r="H337" s="13" t="n"/>
      <c r="I337" s="14">
        <f>IF($E337="","",SUMIFS('Follow-ups'!$H$3:$H$1002,'Follow-ups'!$B$3:$B$1002,$E337))</f>
        <v/>
      </c>
      <c r="J337" s="14">
        <f>IF($F337="","",$G337-$H337-$I337)</f>
        <v/>
      </c>
      <c r="K337" s="15">
        <f>IF($F337="","",'Settings'!$B$6-$F337)</f>
        <v/>
      </c>
      <c r="L337" s="8">
        <f>IF($F337="","",IF($J337&lt;=0,"Settled",IF($O337="Written off","Written off",IF($K337&lt;=30,"0–30",IF($K337&lt;=60,"31–60",IF($K337&lt;=90,"61–90","90+"))))))</f>
        <v/>
      </c>
      <c r="M337" s="5" t="n"/>
      <c r="N337" s="4" t="n"/>
      <c r="O337" s="4" t="n"/>
      <c r="P337" s="8">
        <f>IF(OR($F337="",$M337=""),"",IF(AND($M337&lt;'Settings'!$B$6,$J337&gt;0,$O337&lt;&gt;"Written off"),"Overdue",""))</f>
        <v/>
      </c>
      <c r="Q337" s="15">
        <f>IF($E337="","",COUNTIFS('Follow-ups'!$B$3:$B$1002,$E337))</f>
        <v/>
      </c>
      <c r="R337" s="16">
        <f>IF(OR($F337="",$O337="Written off"),0,IF($J337&gt;0,$J337+ROW()/1000000,0))</f>
        <v/>
      </c>
      <c r="S337" s="15">
        <f>IF($P337="Overdue",COUNTIFS($P$3:$P337,"Overdue"),"")</f>
        <v/>
      </c>
    </row>
    <row r="338">
      <c r="A338" s="4" t="n"/>
      <c r="B338" s="4" t="n"/>
      <c r="C338" s="4" t="n"/>
      <c r="D338" s="4" t="n"/>
      <c r="E338" s="4" t="n"/>
      <c r="F338" s="5" t="n"/>
      <c r="G338" s="13" t="n"/>
      <c r="H338" s="13" t="n"/>
      <c r="I338" s="14">
        <f>IF($E338="","",SUMIFS('Follow-ups'!$H$3:$H$1002,'Follow-ups'!$B$3:$B$1002,$E338))</f>
        <v/>
      </c>
      <c r="J338" s="14">
        <f>IF($F338="","",$G338-$H338-$I338)</f>
        <v/>
      </c>
      <c r="K338" s="15">
        <f>IF($F338="","",'Settings'!$B$6-$F338)</f>
        <v/>
      </c>
      <c r="L338" s="8">
        <f>IF($F338="","",IF($J338&lt;=0,"Settled",IF($O338="Written off","Written off",IF($K338&lt;=30,"0–30",IF($K338&lt;=60,"31–60",IF($K338&lt;=90,"61–90","90+"))))))</f>
        <v/>
      </c>
      <c r="M338" s="5" t="n"/>
      <c r="N338" s="4" t="n"/>
      <c r="O338" s="4" t="n"/>
      <c r="P338" s="8">
        <f>IF(OR($F338="",$M338=""),"",IF(AND($M338&lt;'Settings'!$B$6,$J338&gt;0,$O338&lt;&gt;"Written off"),"Overdue",""))</f>
        <v/>
      </c>
      <c r="Q338" s="15">
        <f>IF($E338="","",COUNTIFS('Follow-ups'!$B$3:$B$1002,$E338))</f>
        <v/>
      </c>
      <c r="R338" s="16">
        <f>IF(OR($F338="",$O338="Written off"),0,IF($J338&gt;0,$J338+ROW()/1000000,0))</f>
        <v/>
      </c>
      <c r="S338" s="15">
        <f>IF($P338="Overdue",COUNTIFS($P$3:$P338,"Overdue"),"")</f>
        <v/>
      </c>
    </row>
    <row r="339">
      <c r="A339" s="4" t="n"/>
      <c r="B339" s="4" t="n"/>
      <c r="C339" s="4" t="n"/>
      <c r="D339" s="4" t="n"/>
      <c r="E339" s="4" t="n"/>
      <c r="F339" s="5" t="n"/>
      <c r="G339" s="13" t="n"/>
      <c r="H339" s="13" t="n"/>
      <c r="I339" s="14">
        <f>IF($E339="","",SUMIFS('Follow-ups'!$H$3:$H$1002,'Follow-ups'!$B$3:$B$1002,$E339))</f>
        <v/>
      </c>
      <c r="J339" s="14">
        <f>IF($F339="","",$G339-$H339-$I339)</f>
        <v/>
      </c>
      <c r="K339" s="15">
        <f>IF($F339="","",'Settings'!$B$6-$F339)</f>
        <v/>
      </c>
      <c r="L339" s="8">
        <f>IF($F339="","",IF($J339&lt;=0,"Settled",IF($O339="Written off","Written off",IF($K339&lt;=30,"0–30",IF($K339&lt;=60,"31–60",IF($K339&lt;=90,"61–90","90+"))))))</f>
        <v/>
      </c>
      <c r="M339" s="5" t="n"/>
      <c r="N339" s="4" t="n"/>
      <c r="O339" s="4" t="n"/>
      <c r="P339" s="8">
        <f>IF(OR($F339="",$M339=""),"",IF(AND($M339&lt;'Settings'!$B$6,$J339&gt;0,$O339&lt;&gt;"Written off"),"Overdue",""))</f>
        <v/>
      </c>
      <c r="Q339" s="15">
        <f>IF($E339="","",COUNTIFS('Follow-ups'!$B$3:$B$1002,$E339))</f>
        <v/>
      </c>
      <c r="R339" s="16">
        <f>IF(OR($F339="",$O339="Written off"),0,IF($J339&gt;0,$J339+ROW()/1000000,0))</f>
        <v/>
      </c>
      <c r="S339" s="15">
        <f>IF($P339="Overdue",COUNTIFS($P$3:$P339,"Overdue"),"")</f>
        <v/>
      </c>
    </row>
    <row r="340">
      <c r="A340" s="4" t="n"/>
      <c r="B340" s="4" t="n"/>
      <c r="C340" s="4" t="n"/>
      <c r="D340" s="4" t="n"/>
      <c r="E340" s="4" t="n"/>
      <c r="F340" s="5" t="n"/>
      <c r="G340" s="13" t="n"/>
      <c r="H340" s="13" t="n"/>
      <c r="I340" s="14">
        <f>IF($E340="","",SUMIFS('Follow-ups'!$H$3:$H$1002,'Follow-ups'!$B$3:$B$1002,$E340))</f>
        <v/>
      </c>
      <c r="J340" s="14">
        <f>IF($F340="","",$G340-$H340-$I340)</f>
        <v/>
      </c>
      <c r="K340" s="15">
        <f>IF($F340="","",'Settings'!$B$6-$F340)</f>
        <v/>
      </c>
      <c r="L340" s="8">
        <f>IF($F340="","",IF($J340&lt;=0,"Settled",IF($O340="Written off","Written off",IF($K340&lt;=30,"0–30",IF($K340&lt;=60,"31–60",IF($K340&lt;=90,"61–90","90+"))))))</f>
        <v/>
      </c>
      <c r="M340" s="5" t="n"/>
      <c r="N340" s="4" t="n"/>
      <c r="O340" s="4" t="n"/>
      <c r="P340" s="8">
        <f>IF(OR($F340="",$M340=""),"",IF(AND($M340&lt;'Settings'!$B$6,$J340&gt;0,$O340&lt;&gt;"Written off"),"Overdue",""))</f>
        <v/>
      </c>
      <c r="Q340" s="15">
        <f>IF($E340="","",COUNTIFS('Follow-ups'!$B$3:$B$1002,$E340))</f>
        <v/>
      </c>
      <c r="R340" s="16">
        <f>IF(OR($F340="",$O340="Written off"),0,IF($J340&gt;0,$J340+ROW()/1000000,0))</f>
        <v/>
      </c>
      <c r="S340" s="15">
        <f>IF($P340="Overdue",COUNTIFS($P$3:$P340,"Overdue"),"")</f>
        <v/>
      </c>
    </row>
    <row r="341">
      <c r="A341" s="4" t="n"/>
      <c r="B341" s="4" t="n"/>
      <c r="C341" s="4" t="n"/>
      <c r="D341" s="4" t="n"/>
      <c r="E341" s="4" t="n"/>
      <c r="F341" s="5" t="n"/>
      <c r="G341" s="13" t="n"/>
      <c r="H341" s="13" t="n"/>
      <c r="I341" s="14">
        <f>IF($E341="","",SUMIFS('Follow-ups'!$H$3:$H$1002,'Follow-ups'!$B$3:$B$1002,$E341))</f>
        <v/>
      </c>
      <c r="J341" s="14">
        <f>IF($F341="","",$G341-$H341-$I341)</f>
        <v/>
      </c>
      <c r="K341" s="15">
        <f>IF($F341="","",'Settings'!$B$6-$F341)</f>
        <v/>
      </c>
      <c r="L341" s="8">
        <f>IF($F341="","",IF($J341&lt;=0,"Settled",IF($O341="Written off","Written off",IF($K341&lt;=30,"0–30",IF($K341&lt;=60,"31–60",IF($K341&lt;=90,"61–90","90+"))))))</f>
        <v/>
      </c>
      <c r="M341" s="5" t="n"/>
      <c r="N341" s="4" t="n"/>
      <c r="O341" s="4" t="n"/>
      <c r="P341" s="8">
        <f>IF(OR($F341="",$M341=""),"",IF(AND($M341&lt;'Settings'!$B$6,$J341&gt;0,$O341&lt;&gt;"Written off"),"Overdue",""))</f>
        <v/>
      </c>
      <c r="Q341" s="15">
        <f>IF($E341="","",COUNTIFS('Follow-ups'!$B$3:$B$1002,$E341))</f>
        <v/>
      </c>
      <c r="R341" s="16">
        <f>IF(OR($F341="",$O341="Written off"),0,IF($J341&gt;0,$J341+ROW()/1000000,0))</f>
        <v/>
      </c>
      <c r="S341" s="15">
        <f>IF($P341="Overdue",COUNTIFS($P$3:$P341,"Overdue"),"")</f>
        <v/>
      </c>
    </row>
    <row r="342">
      <c r="A342" s="4" t="n"/>
      <c r="B342" s="4" t="n"/>
      <c r="C342" s="4" t="n"/>
      <c r="D342" s="4" t="n"/>
      <c r="E342" s="4" t="n"/>
      <c r="F342" s="5" t="n"/>
      <c r="G342" s="13" t="n"/>
      <c r="H342" s="13" t="n"/>
      <c r="I342" s="14">
        <f>IF($E342="","",SUMIFS('Follow-ups'!$H$3:$H$1002,'Follow-ups'!$B$3:$B$1002,$E342))</f>
        <v/>
      </c>
      <c r="J342" s="14">
        <f>IF($F342="","",$G342-$H342-$I342)</f>
        <v/>
      </c>
      <c r="K342" s="15">
        <f>IF($F342="","",'Settings'!$B$6-$F342)</f>
        <v/>
      </c>
      <c r="L342" s="8">
        <f>IF($F342="","",IF($J342&lt;=0,"Settled",IF($O342="Written off","Written off",IF($K342&lt;=30,"0–30",IF($K342&lt;=60,"31–60",IF($K342&lt;=90,"61–90","90+"))))))</f>
        <v/>
      </c>
      <c r="M342" s="5" t="n"/>
      <c r="N342" s="4" t="n"/>
      <c r="O342" s="4" t="n"/>
      <c r="P342" s="8">
        <f>IF(OR($F342="",$M342=""),"",IF(AND($M342&lt;'Settings'!$B$6,$J342&gt;0,$O342&lt;&gt;"Written off"),"Overdue",""))</f>
        <v/>
      </c>
      <c r="Q342" s="15">
        <f>IF($E342="","",COUNTIFS('Follow-ups'!$B$3:$B$1002,$E342))</f>
        <v/>
      </c>
      <c r="R342" s="16">
        <f>IF(OR($F342="",$O342="Written off"),0,IF($J342&gt;0,$J342+ROW()/1000000,0))</f>
        <v/>
      </c>
      <c r="S342" s="15">
        <f>IF($P342="Overdue",COUNTIFS($P$3:$P342,"Overdue"),"")</f>
        <v/>
      </c>
    </row>
    <row r="343">
      <c r="A343" s="4" t="n"/>
      <c r="B343" s="4" t="n"/>
      <c r="C343" s="4" t="n"/>
      <c r="D343" s="4" t="n"/>
      <c r="E343" s="4" t="n"/>
      <c r="F343" s="5" t="n"/>
      <c r="G343" s="13" t="n"/>
      <c r="H343" s="13" t="n"/>
      <c r="I343" s="14">
        <f>IF($E343="","",SUMIFS('Follow-ups'!$H$3:$H$1002,'Follow-ups'!$B$3:$B$1002,$E343))</f>
        <v/>
      </c>
      <c r="J343" s="14">
        <f>IF($F343="","",$G343-$H343-$I343)</f>
        <v/>
      </c>
      <c r="K343" s="15">
        <f>IF($F343="","",'Settings'!$B$6-$F343)</f>
        <v/>
      </c>
      <c r="L343" s="8">
        <f>IF($F343="","",IF($J343&lt;=0,"Settled",IF($O343="Written off","Written off",IF($K343&lt;=30,"0–30",IF($K343&lt;=60,"31–60",IF($K343&lt;=90,"61–90","90+"))))))</f>
        <v/>
      </c>
      <c r="M343" s="5" t="n"/>
      <c r="N343" s="4" t="n"/>
      <c r="O343" s="4" t="n"/>
      <c r="P343" s="8">
        <f>IF(OR($F343="",$M343=""),"",IF(AND($M343&lt;'Settings'!$B$6,$J343&gt;0,$O343&lt;&gt;"Written off"),"Overdue",""))</f>
        <v/>
      </c>
      <c r="Q343" s="15">
        <f>IF($E343="","",COUNTIFS('Follow-ups'!$B$3:$B$1002,$E343))</f>
        <v/>
      </c>
      <c r="R343" s="16">
        <f>IF(OR($F343="",$O343="Written off"),0,IF($J343&gt;0,$J343+ROW()/1000000,0))</f>
        <v/>
      </c>
      <c r="S343" s="15">
        <f>IF($P343="Overdue",COUNTIFS($P$3:$P343,"Overdue"),"")</f>
        <v/>
      </c>
    </row>
    <row r="344">
      <c r="A344" s="4" t="n"/>
      <c r="B344" s="4" t="n"/>
      <c r="C344" s="4" t="n"/>
      <c r="D344" s="4" t="n"/>
      <c r="E344" s="4" t="n"/>
      <c r="F344" s="5" t="n"/>
      <c r="G344" s="13" t="n"/>
      <c r="H344" s="13" t="n"/>
      <c r="I344" s="14">
        <f>IF($E344="","",SUMIFS('Follow-ups'!$H$3:$H$1002,'Follow-ups'!$B$3:$B$1002,$E344))</f>
        <v/>
      </c>
      <c r="J344" s="14">
        <f>IF($F344="","",$G344-$H344-$I344)</f>
        <v/>
      </c>
      <c r="K344" s="15">
        <f>IF($F344="","",'Settings'!$B$6-$F344)</f>
        <v/>
      </c>
      <c r="L344" s="8">
        <f>IF($F344="","",IF($J344&lt;=0,"Settled",IF($O344="Written off","Written off",IF($K344&lt;=30,"0–30",IF($K344&lt;=60,"31–60",IF($K344&lt;=90,"61–90","90+"))))))</f>
        <v/>
      </c>
      <c r="M344" s="5" t="n"/>
      <c r="N344" s="4" t="n"/>
      <c r="O344" s="4" t="n"/>
      <c r="P344" s="8">
        <f>IF(OR($F344="",$M344=""),"",IF(AND($M344&lt;'Settings'!$B$6,$J344&gt;0,$O344&lt;&gt;"Written off"),"Overdue",""))</f>
        <v/>
      </c>
      <c r="Q344" s="15">
        <f>IF($E344="","",COUNTIFS('Follow-ups'!$B$3:$B$1002,$E344))</f>
        <v/>
      </c>
      <c r="R344" s="16">
        <f>IF(OR($F344="",$O344="Written off"),0,IF($J344&gt;0,$J344+ROW()/1000000,0))</f>
        <v/>
      </c>
      <c r="S344" s="15">
        <f>IF($P344="Overdue",COUNTIFS($P$3:$P344,"Overdue"),"")</f>
        <v/>
      </c>
    </row>
    <row r="345">
      <c r="A345" s="4" t="n"/>
      <c r="B345" s="4" t="n"/>
      <c r="C345" s="4" t="n"/>
      <c r="D345" s="4" t="n"/>
      <c r="E345" s="4" t="n"/>
      <c r="F345" s="5" t="n"/>
      <c r="G345" s="13" t="n"/>
      <c r="H345" s="13" t="n"/>
      <c r="I345" s="14">
        <f>IF($E345="","",SUMIFS('Follow-ups'!$H$3:$H$1002,'Follow-ups'!$B$3:$B$1002,$E345))</f>
        <v/>
      </c>
      <c r="J345" s="14">
        <f>IF($F345="","",$G345-$H345-$I345)</f>
        <v/>
      </c>
      <c r="K345" s="15">
        <f>IF($F345="","",'Settings'!$B$6-$F345)</f>
        <v/>
      </c>
      <c r="L345" s="8">
        <f>IF($F345="","",IF($J345&lt;=0,"Settled",IF($O345="Written off","Written off",IF($K345&lt;=30,"0–30",IF($K345&lt;=60,"31–60",IF($K345&lt;=90,"61–90","90+"))))))</f>
        <v/>
      </c>
      <c r="M345" s="5" t="n"/>
      <c r="N345" s="4" t="n"/>
      <c r="O345" s="4" t="n"/>
      <c r="P345" s="8">
        <f>IF(OR($F345="",$M345=""),"",IF(AND($M345&lt;'Settings'!$B$6,$J345&gt;0,$O345&lt;&gt;"Written off"),"Overdue",""))</f>
        <v/>
      </c>
      <c r="Q345" s="15">
        <f>IF($E345="","",COUNTIFS('Follow-ups'!$B$3:$B$1002,$E345))</f>
        <v/>
      </c>
      <c r="R345" s="16">
        <f>IF(OR($F345="",$O345="Written off"),0,IF($J345&gt;0,$J345+ROW()/1000000,0))</f>
        <v/>
      </c>
      <c r="S345" s="15">
        <f>IF($P345="Overdue",COUNTIFS($P$3:$P345,"Overdue"),"")</f>
        <v/>
      </c>
    </row>
    <row r="346">
      <c r="A346" s="4" t="n"/>
      <c r="B346" s="4" t="n"/>
      <c r="C346" s="4" t="n"/>
      <c r="D346" s="4" t="n"/>
      <c r="E346" s="4" t="n"/>
      <c r="F346" s="5" t="n"/>
      <c r="G346" s="13" t="n"/>
      <c r="H346" s="13" t="n"/>
      <c r="I346" s="14">
        <f>IF($E346="","",SUMIFS('Follow-ups'!$H$3:$H$1002,'Follow-ups'!$B$3:$B$1002,$E346))</f>
        <v/>
      </c>
      <c r="J346" s="14">
        <f>IF($F346="","",$G346-$H346-$I346)</f>
        <v/>
      </c>
      <c r="K346" s="15">
        <f>IF($F346="","",'Settings'!$B$6-$F346)</f>
        <v/>
      </c>
      <c r="L346" s="8">
        <f>IF($F346="","",IF($J346&lt;=0,"Settled",IF($O346="Written off","Written off",IF($K346&lt;=30,"0–30",IF($K346&lt;=60,"31–60",IF($K346&lt;=90,"61–90","90+"))))))</f>
        <v/>
      </c>
      <c r="M346" s="5" t="n"/>
      <c r="N346" s="4" t="n"/>
      <c r="O346" s="4" t="n"/>
      <c r="P346" s="8">
        <f>IF(OR($F346="",$M346=""),"",IF(AND($M346&lt;'Settings'!$B$6,$J346&gt;0,$O346&lt;&gt;"Written off"),"Overdue",""))</f>
        <v/>
      </c>
      <c r="Q346" s="15">
        <f>IF($E346="","",COUNTIFS('Follow-ups'!$B$3:$B$1002,$E346))</f>
        <v/>
      </c>
      <c r="R346" s="16">
        <f>IF(OR($F346="",$O346="Written off"),0,IF($J346&gt;0,$J346+ROW()/1000000,0))</f>
        <v/>
      </c>
      <c r="S346" s="15">
        <f>IF($P346="Overdue",COUNTIFS($P$3:$P346,"Overdue"),"")</f>
        <v/>
      </c>
    </row>
    <row r="347">
      <c r="A347" s="4" t="n"/>
      <c r="B347" s="4" t="n"/>
      <c r="C347" s="4" t="n"/>
      <c r="D347" s="4" t="n"/>
      <c r="E347" s="4" t="n"/>
      <c r="F347" s="5" t="n"/>
      <c r="G347" s="13" t="n"/>
      <c r="H347" s="13" t="n"/>
      <c r="I347" s="14">
        <f>IF($E347="","",SUMIFS('Follow-ups'!$H$3:$H$1002,'Follow-ups'!$B$3:$B$1002,$E347))</f>
        <v/>
      </c>
      <c r="J347" s="14">
        <f>IF($F347="","",$G347-$H347-$I347)</f>
        <v/>
      </c>
      <c r="K347" s="15">
        <f>IF($F347="","",'Settings'!$B$6-$F347)</f>
        <v/>
      </c>
      <c r="L347" s="8">
        <f>IF($F347="","",IF($J347&lt;=0,"Settled",IF($O347="Written off","Written off",IF($K347&lt;=30,"0–30",IF($K347&lt;=60,"31–60",IF($K347&lt;=90,"61–90","90+"))))))</f>
        <v/>
      </c>
      <c r="M347" s="5" t="n"/>
      <c r="N347" s="4" t="n"/>
      <c r="O347" s="4" t="n"/>
      <c r="P347" s="8">
        <f>IF(OR($F347="",$M347=""),"",IF(AND($M347&lt;'Settings'!$B$6,$J347&gt;0,$O347&lt;&gt;"Written off"),"Overdue",""))</f>
        <v/>
      </c>
      <c r="Q347" s="15">
        <f>IF($E347="","",COUNTIFS('Follow-ups'!$B$3:$B$1002,$E347))</f>
        <v/>
      </c>
      <c r="R347" s="16">
        <f>IF(OR($F347="",$O347="Written off"),0,IF($J347&gt;0,$J347+ROW()/1000000,0))</f>
        <v/>
      </c>
      <c r="S347" s="15">
        <f>IF($P347="Overdue",COUNTIFS($P$3:$P347,"Overdue"),"")</f>
        <v/>
      </c>
    </row>
    <row r="348">
      <c r="A348" s="4" t="n"/>
      <c r="B348" s="4" t="n"/>
      <c r="C348" s="4" t="n"/>
      <c r="D348" s="4" t="n"/>
      <c r="E348" s="4" t="n"/>
      <c r="F348" s="5" t="n"/>
      <c r="G348" s="13" t="n"/>
      <c r="H348" s="13" t="n"/>
      <c r="I348" s="14">
        <f>IF($E348="","",SUMIFS('Follow-ups'!$H$3:$H$1002,'Follow-ups'!$B$3:$B$1002,$E348))</f>
        <v/>
      </c>
      <c r="J348" s="14">
        <f>IF($F348="","",$G348-$H348-$I348)</f>
        <v/>
      </c>
      <c r="K348" s="15">
        <f>IF($F348="","",'Settings'!$B$6-$F348)</f>
        <v/>
      </c>
      <c r="L348" s="8">
        <f>IF($F348="","",IF($J348&lt;=0,"Settled",IF($O348="Written off","Written off",IF($K348&lt;=30,"0–30",IF($K348&lt;=60,"31–60",IF($K348&lt;=90,"61–90","90+"))))))</f>
        <v/>
      </c>
      <c r="M348" s="5" t="n"/>
      <c r="N348" s="4" t="n"/>
      <c r="O348" s="4" t="n"/>
      <c r="P348" s="8">
        <f>IF(OR($F348="",$M348=""),"",IF(AND($M348&lt;'Settings'!$B$6,$J348&gt;0,$O348&lt;&gt;"Written off"),"Overdue",""))</f>
        <v/>
      </c>
      <c r="Q348" s="15">
        <f>IF($E348="","",COUNTIFS('Follow-ups'!$B$3:$B$1002,$E348))</f>
        <v/>
      </c>
      <c r="R348" s="16">
        <f>IF(OR($F348="",$O348="Written off"),0,IF($J348&gt;0,$J348+ROW()/1000000,0))</f>
        <v/>
      </c>
      <c r="S348" s="15">
        <f>IF($P348="Overdue",COUNTIFS($P$3:$P348,"Overdue"),"")</f>
        <v/>
      </c>
    </row>
    <row r="349">
      <c r="A349" s="4" t="n"/>
      <c r="B349" s="4" t="n"/>
      <c r="C349" s="4" t="n"/>
      <c r="D349" s="4" t="n"/>
      <c r="E349" s="4" t="n"/>
      <c r="F349" s="5" t="n"/>
      <c r="G349" s="13" t="n"/>
      <c r="H349" s="13" t="n"/>
      <c r="I349" s="14">
        <f>IF($E349="","",SUMIFS('Follow-ups'!$H$3:$H$1002,'Follow-ups'!$B$3:$B$1002,$E349))</f>
        <v/>
      </c>
      <c r="J349" s="14">
        <f>IF($F349="","",$G349-$H349-$I349)</f>
        <v/>
      </c>
      <c r="K349" s="15">
        <f>IF($F349="","",'Settings'!$B$6-$F349)</f>
        <v/>
      </c>
      <c r="L349" s="8">
        <f>IF($F349="","",IF($J349&lt;=0,"Settled",IF($O349="Written off","Written off",IF($K349&lt;=30,"0–30",IF($K349&lt;=60,"31–60",IF($K349&lt;=90,"61–90","90+"))))))</f>
        <v/>
      </c>
      <c r="M349" s="5" t="n"/>
      <c r="N349" s="4" t="n"/>
      <c r="O349" s="4" t="n"/>
      <c r="P349" s="8">
        <f>IF(OR($F349="",$M349=""),"",IF(AND($M349&lt;'Settings'!$B$6,$J349&gt;0,$O349&lt;&gt;"Written off"),"Overdue",""))</f>
        <v/>
      </c>
      <c r="Q349" s="15">
        <f>IF($E349="","",COUNTIFS('Follow-ups'!$B$3:$B$1002,$E349))</f>
        <v/>
      </c>
      <c r="R349" s="16">
        <f>IF(OR($F349="",$O349="Written off"),0,IF($J349&gt;0,$J349+ROW()/1000000,0))</f>
        <v/>
      </c>
      <c r="S349" s="15">
        <f>IF($P349="Overdue",COUNTIFS($P$3:$P349,"Overdue"),"")</f>
        <v/>
      </c>
    </row>
    <row r="350">
      <c r="A350" s="4" t="n"/>
      <c r="B350" s="4" t="n"/>
      <c r="C350" s="4" t="n"/>
      <c r="D350" s="4" t="n"/>
      <c r="E350" s="4" t="n"/>
      <c r="F350" s="5" t="n"/>
      <c r="G350" s="13" t="n"/>
      <c r="H350" s="13" t="n"/>
      <c r="I350" s="14">
        <f>IF($E350="","",SUMIFS('Follow-ups'!$H$3:$H$1002,'Follow-ups'!$B$3:$B$1002,$E350))</f>
        <v/>
      </c>
      <c r="J350" s="14">
        <f>IF($F350="","",$G350-$H350-$I350)</f>
        <v/>
      </c>
      <c r="K350" s="15">
        <f>IF($F350="","",'Settings'!$B$6-$F350)</f>
        <v/>
      </c>
      <c r="L350" s="8">
        <f>IF($F350="","",IF($J350&lt;=0,"Settled",IF($O350="Written off","Written off",IF($K350&lt;=30,"0–30",IF($K350&lt;=60,"31–60",IF($K350&lt;=90,"61–90","90+"))))))</f>
        <v/>
      </c>
      <c r="M350" s="5" t="n"/>
      <c r="N350" s="4" t="n"/>
      <c r="O350" s="4" t="n"/>
      <c r="P350" s="8">
        <f>IF(OR($F350="",$M350=""),"",IF(AND($M350&lt;'Settings'!$B$6,$J350&gt;0,$O350&lt;&gt;"Written off"),"Overdue",""))</f>
        <v/>
      </c>
      <c r="Q350" s="15">
        <f>IF($E350="","",COUNTIFS('Follow-ups'!$B$3:$B$1002,$E350))</f>
        <v/>
      </c>
      <c r="R350" s="16">
        <f>IF(OR($F350="",$O350="Written off"),0,IF($J350&gt;0,$J350+ROW()/1000000,0))</f>
        <v/>
      </c>
      <c r="S350" s="15">
        <f>IF($P350="Overdue",COUNTIFS($P$3:$P350,"Overdue"),"")</f>
        <v/>
      </c>
    </row>
    <row r="351">
      <c r="A351" s="4" t="n"/>
      <c r="B351" s="4" t="n"/>
      <c r="C351" s="4" t="n"/>
      <c r="D351" s="4" t="n"/>
      <c r="E351" s="4" t="n"/>
      <c r="F351" s="5" t="n"/>
      <c r="G351" s="13" t="n"/>
      <c r="H351" s="13" t="n"/>
      <c r="I351" s="14">
        <f>IF($E351="","",SUMIFS('Follow-ups'!$H$3:$H$1002,'Follow-ups'!$B$3:$B$1002,$E351))</f>
        <v/>
      </c>
      <c r="J351" s="14">
        <f>IF($F351="","",$G351-$H351-$I351)</f>
        <v/>
      </c>
      <c r="K351" s="15">
        <f>IF($F351="","",'Settings'!$B$6-$F351)</f>
        <v/>
      </c>
      <c r="L351" s="8">
        <f>IF($F351="","",IF($J351&lt;=0,"Settled",IF($O351="Written off","Written off",IF($K351&lt;=30,"0–30",IF($K351&lt;=60,"31–60",IF($K351&lt;=90,"61–90","90+"))))))</f>
        <v/>
      </c>
      <c r="M351" s="5" t="n"/>
      <c r="N351" s="4" t="n"/>
      <c r="O351" s="4" t="n"/>
      <c r="P351" s="8">
        <f>IF(OR($F351="",$M351=""),"",IF(AND($M351&lt;'Settings'!$B$6,$J351&gt;0,$O351&lt;&gt;"Written off"),"Overdue",""))</f>
        <v/>
      </c>
      <c r="Q351" s="15">
        <f>IF($E351="","",COUNTIFS('Follow-ups'!$B$3:$B$1002,$E351))</f>
        <v/>
      </c>
      <c r="R351" s="16">
        <f>IF(OR($F351="",$O351="Written off"),0,IF($J351&gt;0,$J351+ROW()/1000000,0))</f>
        <v/>
      </c>
      <c r="S351" s="15">
        <f>IF($P351="Overdue",COUNTIFS($P$3:$P351,"Overdue"),"")</f>
        <v/>
      </c>
    </row>
    <row r="352">
      <c r="A352" s="4" t="n"/>
      <c r="B352" s="4" t="n"/>
      <c r="C352" s="4" t="n"/>
      <c r="D352" s="4" t="n"/>
      <c r="E352" s="4" t="n"/>
      <c r="F352" s="5" t="n"/>
      <c r="G352" s="13" t="n"/>
      <c r="H352" s="13" t="n"/>
      <c r="I352" s="14">
        <f>IF($E352="","",SUMIFS('Follow-ups'!$H$3:$H$1002,'Follow-ups'!$B$3:$B$1002,$E352))</f>
        <v/>
      </c>
      <c r="J352" s="14">
        <f>IF($F352="","",$G352-$H352-$I352)</f>
        <v/>
      </c>
      <c r="K352" s="15">
        <f>IF($F352="","",'Settings'!$B$6-$F352)</f>
        <v/>
      </c>
      <c r="L352" s="8">
        <f>IF($F352="","",IF($J352&lt;=0,"Settled",IF($O352="Written off","Written off",IF($K352&lt;=30,"0–30",IF($K352&lt;=60,"31–60",IF($K352&lt;=90,"61–90","90+"))))))</f>
        <v/>
      </c>
      <c r="M352" s="5" t="n"/>
      <c r="N352" s="4" t="n"/>
      <c r="O352" s="4" t="n"/>
      <c r="P352" s="8">
        <f>IF(OR($F352="",$M352=""),"",IF(AND($M352&lt;'Settings'!$B$6,$J352&gt;0,$O352&lt;&gt;"Written off"),"Overdue",""))</f>
        <v/>
      </c>
      <c r="Q352" s="15">
        <f>IF($E352="","",COUNTIFS('Follow-ups'!$B$3:$B$1002,$E352))</f>
        <v/>
      </c>
      <c r="R352" s="16">
        <f>IF(OR($F352="",$O352="Written off"),0,IF($J352&gt;0,$J352+ROW()/1000000,0))</f>
        <v/>
      </c>
      <c r="S352" s="15">
        <f>IF($P352="Overdue",COUNTIFS($P$3:$P352,"Overdue"),"")</f>
        <v/>
      </c>
    </row>
    <row r="353">
      <c r="A353" s="4" t="n"/>
      <c r="B353" s="4" t="n"/>
      <c r="C353" s="4" t="n"/>
      <c r="D353" s="4" t="n"/>
      <c r="E353" s="4" t="n"/>
      <c r="F353" s="5" t="n"/>
      <c r="G353" s="13" t="n"/>
      <c r="H353" s="13" t="n"/>
      <c r="I353" s="14">
        <f>IF($E353="","",SUMIFS('Follow-ups'!$H$3:$H$1002,'Follow-ups'!$B$3:$B$1002,$E353))</f>
        <v/>
      </c>
      <c r="J353" s="14">
        <f>IF($F353="","",$G353-$H353-$I353)</f>
        <v/>
      </c>
      <c r="K353" s="15">
        <f>IF($F353="","",'Settings'!$B$6-$F353)</f>
        <v/>
      </c>
      <c r="L353" s="8">
        <f>IF($F353="","",IF($J353&lt;=0,"Settled",IF($O353="Written off","Written off",IF($K353&lt;=30,"0–30",IF($K353&lt;=60,"31–60",IF($K353&lt;=90,"61–90","90+"))))))</f>
        <v/>
      </c>
      <c r="M353" s="5" t="n"/>
      <c r="N353" s="4" t="n"/>
      <c r="O353" s="4" t="n"/>
      <c r="P353" s="8">
        <f>IF(OR($F353="",$M353=""),"",IF(AND($M353&lt;'Settings'!$B$6,$J353&gt;0,$O353&lt;&gt;"Written off"),"Overdue",""))</f>
        <v/>
      </c>
      <c r="Q353" s="15">
        <f>IF($E353="","",COUNTIFS('Follow-ups'!$B$3:$B$1002,$E353))</f>
        <v/>
      </c>
      <c r="R353" s="16">
        <f>IF(OR($F353="",$O353="Written off"),0,IF($J353&gt;0,$J353+ROW()/1000000,0))</f>
        <v/>
      </c>
      <c r="S353" s="15">
        <f>IF($P353="Overdue",COUNTIFS($P$3:$P353,"Overdue"),"")</f>
        <v/>
      </c>
    </row>
    <row r="354">
      <c r="A354" s="4" t="n"/>
      <c r="B354" s="4" t="n"/>
      <c r="C354" s="4" t="n"/>
      <c r="D354" s="4" t="n"/>
      <c r="E354" s="4" t="n"/>
      <c r="F354" s="5" t="n"/>
      <c r="G354" s="13" t="n"/>
      <c r="H354" s="13" t="n"/>
      <c r="I354" s="14">
        <f>IF($E354="","",SUMIFS('Follow-ups'!$H$3:$H$1002,'Follow-ups'!$B$3:$B$1002,$E354))</f>
        <v/>
      </c>
      <c r="J354" s="14">
        <f>IF($F354="","",$G354-$H354-$I354)</f>
        <v/>
      </c>
      <c r="K354" s="15">
        <f>IF($F354="","",'Settings'!$B$6-$F354)</f>
        <v/>
      </c>
      <c r="L354" s="8">
        <f>IF($F354="","",IF($J354&lt;=0,"Settled",IF($O354="Written off","Written off",IF($K354&lt;=30,"0–30",IF($K354&lt;=60,"31–60",IF($K354&lt;=90,"61–90","90+"))))))</f>
        <v/>
      </c>
      <c r="M354" s="5" t="n"/>
      <c r="N354" s="4" t="n"/>
      <c r="O354" s="4" t="n"/>
      <c r="P354" s="8">
        <f>IF(OR($F354="",$M354=""),"",IF(AND($M354&lt;'Settings'!$B$6,$J354&gt;0,$O354&lt;&gt;"Written off"),"Overdue",""))</f>
        <v/>
      </c>
      <c r="Q354" s="15">
        <f>IF($E354="","",COUNTIFS('Follow-ups'!$B$3:$B$1002,$E354))</f>
        <v/>
      </c>
      <c r="R354" s="16">
        <f>IF(OR($F354="",$O354="Written off"),0,IF($J354&gt;0,$J354+ROW()/1000000,0))</f>
        <v/>
      </c>
      <c r="S354" s="15">
        <f>IF($P354="Overdue",COUNTIFS($P$3:$P354,"Overdue"),"")</f>
        <v/>
      </c>
    </row>
    <row r="355">
      <c r="A355" s="4" t="n"/>
      <c r="B355" s="4" t="n"/>
      <c r="C355" s="4" t="n"/>
      <c r="D355" s="4" t="n"/>
      <c r="E355" s="4" t="n"/>
      <c r="F355" s="5" t="n"/>
      <c r="G355" s="13" t="n"/>
      <c r="H355" s="13" t="n"/>
      <c r="I355" s="14">
        <f>IF($E355="","",SUMIFS('Follow-ups'!$H$3:$H$1002,'Follow-ups'!$B$3:$B$1002,$E355))</f>
        <v/>
      </c>
      <c r="J355" s="14">
        <f>IF($F355="","",$G355-$H355-$I355)</f>
        <v/>
      </c>
      <c r="K355" s="15">
        <f>IF($F355="","",'Settings'!$B$6-$F355)</f>
        <v/>
      </c>
      <c r="L355" s="8">
        <f>IF($F355="","",IF($J355&lt;=0,"Settled",IF($O355="Written off","Written off",IF($K355&lt;=30,"0–30",IF($K355&lt;=60,"31–60",IF($K355&lt;=90,"61–90","90+"))))))</f>
        <v/>
      </c>
      <c r="M355" s="5" t="n"/>
      <c r="N355" s="4" t="n"/>
      <c r="O355" s="4" t="n"/>
      <c r="P355" s="8">
        <f>IF(OR($F355="",$M355=""),"",IF(AND($M355&lt;'Settings'!$B$6,$J355&gt;0,$O355&lt;&gt;"Written off"),"Overdue",""))</f>
        <v/>
      </c>
      <c r="Q355" s="15">
        <f>IF($E355="","",COUNTIFS('Follow-ups'!$B$3:$B$1002,$E355))</f>
        <v/>
      </c>
      <c r="R355" s="16">
        <f>IF(OR($F355="",$O355="Written off"),0,IF($J355&gt;0,$J355+ROW()/1000000,0))</f>
        <v/>
      </c>
      <c r="S355" s="15">
        <f>IF($P355="Overdue",COUNTIFS($P$3:$P355,"Overdue"),"")</f>
        <v/>
      </c>
    </row>
    <row r="356">
      <c r="A356" s="4" t="n"/>
      <c r="B356" s="4" t="n"/>
      <c r="C356" s="4" t="n"/>
      <c r="D356" s="4" t="n"/>
      <c r="E356" s="4" t="n"/>
      <c r="F356" s="5" t="n"/>
      <c r="G356" s="13" t="n"/>
      <c r="H356" s="13" t="n"/>
      <c r="I356" s="14">
        <f>IF($E356="","",SUMIFS('Follow-ups'!$H$3:$H$1002,'Follow-ups'!$B$3:$B$1002,$E356))</f>
        <v/>
      </c>
      <c r="J356" s="14">
        <f>IF($F356="","",$G356-$H356-$I356)</f>
        <v/>
      </c>
      <c r="K356" s="15">
        <f>IF($F356="","",'Settings'!$B$6-$F356)</f>
        <v/>
      </c>
      <c r="L356" s="8">
        <f>IF($F356="","",IF($J356&lt;=0,"Settled",IF($O356="Written off","Written off",IF($K356&lt;=30,"0–30",IF($K356&lt;=60,"31–60",IF($K356&lt;=90,"61–90","90+"))))))</f>
        <v/>
      </c>
      <c r="M356" s="5" t="n"/>
      <c r="N356" s="4" t="n"/>
      <c r="O356" s="4" t="n"/>
      <c r="P356" s="8">
        <f>IF(OR($F356="",$M356=""),"",IF(AND($M356&lt;'Settings'!$B$6,$J356&gt;0,$O356&lt;&gt;"Written off"),"Overdue",""))</f>
        <v/>
      </c>
      <c r="Q356" s="15">
        <f>IF($E356="","",COUNTIFS('Follow-ups'!$B$3:$B$1002,$E356))</f>
        <v/>
      </c>
      <c r="R356" s="16">
        <f>IF(OR($F356="",$O356="Written off"),0,IF($J356&gt;0,$J356+ROW()/1000000,0))</f>
        <v/>
      </c>
      <c r="S356" s="15">
        <f>IF($P356="Overdue",COUNTIFS($P$3:$P356,"Overdue"),"")</f>
        <v/>
      </c>
    </row>
    <row r="357">
      <c r="A357" s="4" t="n"/>
      <c r="B357" s="4" t="n"/>
      <c r="C357" s="4" t="n"/>
      <c r="D357" s="4" t="n"/>
      <c r="E357" s="4" t="n"/>
      <c r="F357" s="5" t="n"/>
      <c r="G357" s="13" t="n"/>
      <c r="H357" s="13" t="n"/>
      <c r="I357" s="14">
        <f>IF($E357="","",SUMIFS('Follow-ups'!$H$3:$H$1002,'Follow-ups'!$B$3:$B$1002,$E357))</f>
        <v/>
      </c>
      <c r="J357" s="14">
        <f>IF($F357="","",$G357-$H357-$I357)</f>
        <v/>
      </c>
      <c r="K357" s="15">
        <f>IF($F357="","",'Settings'!$B$6-$F357)</f>
        <v/>
      </c>
      <c r="L357" s="8">
        <f>IF($F357="","",IF($J357&lt;=0,"Settled",IF($O357="Written off","Written off",IF($K357&lt;=30,"0–30",IF($K357&lt;=60,"31–60",IF($K357&lt;=90,"61–90","90+"))))))</f>
        <v/>
      </c>
      <c r="M357" s="5" t="n"/>
      <c r="N357" s="4" t="n"/>
      <c r="O357" s="4" t="n"/>
      <c r="P357" s="8">
        <f>IF(OR($F357="",$M357=""),"",IF(AND($M357&lt;'Settings'!$B$6,$J357&gt;0,$O357&lt;&gt;"Written off"),"Overdue",""))</f>
        <v/>
      </c>
      <c r="Q357" s="15">
        <f>IF($E357="","",COUNTIFS('Follow-ups'!$B$3:$B$1002,$E357))</f>
        <v/>
      </c>
      <c r="R357" s="16">
        <f>IF(OR($F357="",$O357="Written off"),0,IF($J357&gt;0,$J357+ROW()/1000000,0))</f>
        <v/>
      </c>
      <c r="S357" s="15">
        <f>IF($P357="Overdue",COUNTIFS($P$3:$P357,"Overdue"),"")</f>
        <v/>
      </c>
    </row>
    <row r="358">
      <c r="A358" s="4" t="n"/>
      <c r="B358" s="4" t="n"/>
      <c r="C358" s="4" t="n"/>
      <c r="D358" s="4" t="n"/>
      <c r="E358" s="4" t="n"/>
      <c r="F358" s="5" t="n"/>
      <c r="G358" s="13" t="n"/>
      <c r="H358" s="13" t="n"/>
      <c r="I358" s="14">
        <f>IF($E358="","",SUMIFS('Follow-ups'!$H$3:$H$1002,'Follow-ups'!$B$3:$B$1002,$E358))</f>
        <v/>
      </c>
      <c r="J358" s="14">
        <f>IF($F358="","",$G358-$H358-$I358)</f>
        <v/>
      </c>
      <c r="K358" s="15">
        <f>IF($F358="","",'Settings'!$B$6-$F358)</f>
        <v/>
      </c>
      <c r="L358" s="8">
        <f>IF($F358="","",IF($J358&lt;=0,"Settled",IF($O358="Written off","Written off",IF($K358&lt;=30,"0–30",IF($K358&lt;=60,"31–60",IF($K358&lt;=90,"61–90","90+"))))))</f>
        <v/>
      </c>
      <c r="M358" s="5" t="n"/>
      <c r="N358" s="4" t="n"/>
      <c r="O358" s="4" t="n"/>
      <c r="P358" s="8">
        <f>IF(OR($F358="",$M358=""),"",IF(AND($M358&lt;'Settings'!$B$6,$J358&gt;0,$O358&lt;&gt;"Written off"),"Overdue",""))</f>
        <v/>
      </c>
      <c r="Q358" s="15">
        <f>IF($E358="","",COUNTIFS('Follow-ups'!$B$3:$B$1002,$E358))</f>
        <v/>
      </c>
      <c r="R358" s="16">
        <f>IF(OR($F358="",$O358="Written off"),0,IF($J358&gt;0,$J358+ROW()/1000000,0))</f>
        <v/>
      </c>
      <c r="S358" s="15">
        <f>IF($P358="Overdue",COUNTIFS($P$3:$P358,"Overdue"),"")</f>
        <v/>
      </c>
    </row>
    <row r="359">
      <c r="A359" s="4" t="n"/>
      <c r="B359" s="4" t="n"/>
      <c r="C359" s="4" t="n"/>
      <c r="D359" s="4" t="n"/>
      <c r="E359" s="4" t="n"/>
      <c r="F359" s="5" t="n"/>
      <c r="G359" s="13" t="n"/>
      <c r="H359" s="13" t="n"/>
      <c r="I359" s="14">
        <f>IF($E359="","",SUMIFS('Follow-ups'!$H$3:$H$1002,'Follow-ups'!$B$3:$B$1002,$E359))</f>
        <v/>
      </c>
      <c r="J359" s="14">
        <f>IF($F359="","",$G359-$H359-$I359)</f>
        <v/>
      </c>
      <c r="K359" s="15">
        <f>IF($F359="","",'Settings'!$B$6-$F359)</f>
        <v/>
      </c>
      <c r="L359" s="8">
        <f>IF($F359="","",IF($J359&lt;=0,"Settled",IF($O359="Written off","Written off",IF($K359&lt;=30,"0–30",IF($K359&lt;=60,"31–60",IF($K359&lt;=90,"61–90","90+"))))))</f>
        <v/>
      </c>
      <c r="M359" s="5" t="n"/>
      <c r="N359" s="4" t="n"/>
      <c r="O359" s="4" t="n"/>
      <c r="P359" s="8">
        <f>IF(OR($F359="",$M359=""),"",IF(AND($M359&lt;'Settings'!$B$6,$J359&gt;0,$O359&lt;&gt;"Written off"),"Overdue",""))</f>
        <v/>
      </c>
      <c r="Q359" s="15">
        <f>IF($E359="","",COUNTIFS('Follow-ups'!$B$3:$B$1002,$E359))</f>
        <v/>
      </c>
      <c r="R359" s="16">
        <f>IF(OR($F359="",$O359="Written off"),0,IF($J359&gt;0,$J359+ROW()/1000000,0))</f>
        <v/>
      </c>
      <c r="S359" s="15">
        <f>IF($P359="Overdue",COUNTIFS($P$3:$P359,"Overdue"),"")</f>
        <v/>
      </c>
    </row>
    <row r="360">
      <c r="A360" s="4" t="n"/>
      <c r="B360" s="4" t="n"/>
      <c r="C360" s="4" t="n"/>
      <c r="D360" s="4" t="n"/>
      <c r="E360" s="4" t="n"/>
      <c r="F360" s="5" t="n"/>
      <c r="G360" s="13" t="n"/>
      <c r="H360" s="13" t="n"/>
      <c r="I360" s="14">
        <f>IF($E360="","",SUMIFS('Follow-ups'!$H$3:$H$1002,'Follow-ups'!$B$3:$B$1002,$E360))</f>
        <v/>
      </c>
      <c r="J360" s="14">
        <f>IF($F360="","",$G360-$H360-$I360)</f>
        <v/>
      </c>
      <c r="K360" s="15">
        <f>IF($F360="","",'Settings'!$B$6-$F360)</f>
        <v/>
      </c>
      <c r="L360" s="8">
        <f>IF($F360="","",IF($J360&lt;=0,"Settled",IF($O360="Written off","Written off",IF($K360&lt;=30,"0–30",IF($K360&lt;=60,"31–60",IF($K360&lt;=90,"61–90","90+"))))))</f>
        <v/>
      </c>
      <c r="M360" s="5" t="n"/>
      <c r="N360" s="4" t="n"/>
      <c r="O360" s="4" t="n"/>
      <c r="P360" s="8">
        <f>IF(OR($F360="",$M360=""),"",IF(AND($M360&lt;'Settings'!$B$6,$J360&gt;0,$O360&lt;&gt;"Written off"),"Overdue",""))</f>
        <v/>
      </c>
      <c r="Q360" s="15">
        <f>IF($E360="","",COUNTIFS('Follow-ups'!$B$3:$B$1002,$E360))</f>
        <v/>
      </c>
      <c r="R360" s="16">
        <f>IF(OR($F360="",$O360="Written off"),0,IF($J360&gt;0,$J360+ROW()/1000000,0))</f>
        <v/>
      </c>
      <c r="S360" s="15">
        <f>IF($P360="Overdue",COUNTIFS($P$3:$P360,"Overdue"),"")</f>
        <v/>
      </c>
    </row>
    <row r="361">
      <c r="A361" s="4" t="n"/>
      <c r="B361" s="4" t="n"/>
      <c r="C361" s="4" t="n"/>
      <c r="D361" s="4" t="n"/>
      <c r="E361" s="4" t="n"/>
      <c r="F361" s="5" t="n"/>
      <c r="G361" s="13" t="n"/>
      <c r="H361" s="13" t="n"/>
      <c r="I361" s="14">
        <f>IF($E361="","",SUMIFS('Follow-ups'!$H$3:$H$1002,'Follow-ups'!$B$3:$B$1002,$E361))</f>
        <v/>
      </c>
      <c r="J361" s="14">
        <f>IF($F361="","",$G361-$H361-$I361)</f>
        <v/>
      </c>
      <c r="K361" s="15">
        <f>IF($F361="","",'Settings'!$B$6-$F361)</f>
        <v/>
      </c>
      <c r="L361" s="8">
        <f>IF($F361="","",IF($J361&lt;=0,"Settled",IF($O361="Written off","Written off",IF($K361&lt;=30,"0–30",IF($K361&lt;=60,"31–60",IF($K361&lt;=90,"61–90","90+"))))))</f>
        <v/>
      </c>
      <c r="M361" s="5" t="n"/>
      <c r="N361" s="4" t="n"/>
      <c r="O361" s="4" t="n"/>
      <c r="P361" s="8">
        <f>IF(OR($F361="",$M361=""),"",IF(AND($M361&lt;'Settings'!$B$6,$J361&gt;0,$O361&lt;&gt;"Written off"),"Overdue",""))</f>
        <v/>
      </c>
      <c r="Q361" s="15">
        <f>IF($E361="","",COUNTIFS('Follow-ups'!$B$3:$B$1002,$E361))</f>
        <v/>
      </c>
      <c r="R361" s="16">
        <f>IF(OR($F361="",$O361="Written off"),0,IF($J361&gt;0,$J361+ROW()/1000000,0))</f>
        <v/>
      </c>
      <c r="S361" s="15">
        <f>IF($P361="Overdue",COUNTIFS($P$3:$P361,"Overdue"),"")</f>
        <v/>
      </c>
    </row>
    <row r="362">
      <c r="A362" s="4" t="n"/>
      <c r="B362" s="4" t="n"/>
      <c r="C362" s="4" t="n"/>
      <c r="D362" s="4" t="n"/>
      <c r="E362" s="4" t="n"/>
      <c r="F362" s="5" t="n"/>
      <c r="G362" s="13" t="n"/>
      <c r="H362" s="13" t="n"/>
      <c r="I362" s="14">
        <f>IF($E362="","",SUMIFS('Follow-ups'!$H$3:$H$1002,'Follow-ups'!$B$3:$B$1002,$E362))</f>
        <v/>
      </c>
      <c r="J362" s="14">
        <f>IF($F362="","",$G362-$H362-$I362)</f>
        <v/>
      </c>
      <c r="K362" s="15">
        <f>IF($F362="","",'Settings'!$B$6-$F362)</f>
        <v/>
      </c>
      <c r="L362" s="8">
        <f>IF($F362="","",IF($J362&lt;=0,"Settled",IF($O362="Written off","Written off",IF($K362&lt;=30,"0–30",IF($K362&lt;=60,"31–60",IF($K362&lt;=90,"61–90","90+"))))))</f>
        <v/>
      </c>
      <c r="M362" s="5" t="n"/>
      <c r="N362" s="4" t="n"/>
      <c r="O362" s="4" t="n"/>
      <c r="P362" s="8">
        <f>IF(OR($F362="",$M362=""),"",IF(AND($M362&lt;'Settings'!$B$6,$J362&gt;0,$O362&lt;&gt;"Written off"),"Overdue",""))</f>
        <v/>
      </c>
      <c r="Q362" s="15">
        <f>IF($E362="","",COUNTIFS('Follow-ups'!$B$3:$B$1002,$E362))</f>
        <v/>
      </c>
      <c r="R362" s="16">
        <f>IF(OR($F362="",$O362="Written off"),0,IF($J362&gt;0,$J362+ROW()/1000000,0))</f>
        <v/>
      </c>
      <c r="S362" s="15">
        <f>IF($P362="Overdue",COUNTIFS($P$3:$P362,"Overdue"),"")</f>
        <v/>
      </c>
    </row>
    <row r="363">
      <c r="A363" s="4" t="n"/>
      <c r="B363" s="4" t="n"/>
      <c r="C363" s="4" t="n"/>
      <c r="D363" s="4" t="n"/>
      <c r="E363" s="4" t="n"/>
      <c r="F363" s="5" t="n"/>
      <c r="G363" s="13" t="n"/>
      <c r="H363" s="13" t="n"/>
      <c r="I363" s="14">
        <f>IF($E363="","",SUMIFS('Follow-ups'!$H$3:$H$1002,'Follow-ups'!$B$3:$B$1002,$E363))</f>
        <v/>
      </c>
      <c r="J363" s="14">
        <f>IF($F363="","",$G363-$H363-$I363)</f>
        <v/>
      </c>
      <c r="K363" s="15">
        <f>IF($F363="","",'Settings'!$B$6-$F363)</f>
        <v/>
      </c>
      <c r="L363" s="8">
        <f>IF($F363="","",IF($J363&lt;=0,"Settled",IF($O363="Written off","Written off",IF($K363&lt;=30,"0–30",IF($K363&lt;=60,"31–60",IF($K363&lt;=90,"61–90","90+"))))))</f>
        <v/>
      </c>
      <c r="M363" s="5" t="n"/>
      <c r="N363" s="4" t="n"/>
      <c r="O363" s="4" t="n"/>
      <c r="P363" s="8">
        <f>IF(OR($F363="",$M363=""),"",IF(AND($M363&lt;'Settings'!$B$6,$J363&gt;0,$O363&lt;&gt;"Written off"),"Overdue",""))</f>
        <v/>
      </c>
      <c r="Q363" s="15">
        <f>IF($E363="","",COUNTIFS('Follow-ups'!$B$3:$B$1002,$E363))</f>
        <v/>
      </c>
      <c r="R363" s="16">
        <f>IF(OR($F363="",$O363="Written off"),0,IF($J363&gt;0,$J363+ROW()/1000000,0))</f>
        <v/>
      </c>
      <c r="S363" s="15">
        <f>IF($P363="Overdue",COUNTIFS($P$3:$P363,"Overdue"),"")</f>
        <v/>
      </c>
    </row>
    <row r="364">
      <c r="A364" s="4" t="n"/>
      <c r="B364" s="4" t="n"/>
      <c r="C364" s="4" t="n"/>
      <c r="D364" s="4" t="n"/>
      <c r="E364" s="4" t="n"/>
      <c r="F364" s="5" t="n"/>
      <c r="G364" s="13" t="n"/>
      <c r="H364" s="13" t="n"/>
      <c r="I364" s="14">
        <f>IF($E364="","",SUMIFS('Follow-ups'!$H$3:$H$1002,'Follow-ups'!$B$3:$B$1002,$E364))</f>
        <v/>
      </c>
      <c r="J364" s="14">
        <f>IF($F364="","",$G364-$H364-$I364)</f>
        <v/>
      </c>
      <c r="K364" s="15">
        <f>IF($F364="","",'Settings'!$B$6-$F364)</f>
        <v/>
      </c>
      <c r="L364" s="8">
        <f>IF($F364="","",IF($J364&lt;=0,"Settled",IF($O364="Written off","Written off",IF($K364&lt;=30,"0–30",IF($K364&lt;=60,"31–60",IF($K364&lt;=90,"61–90","90+"))))))</f>
        <v/>
      </c>
      <c r="M364" s="5" t="n"/>
      <c r="N364" s="4" t="n"/>
      <c r="O364" s="4" t="n"/>
      <c r="P364" s="8">
        <f>IF(OR($F364="",$M364=""),"",IF(AND($M364&lt;'Settings'!$B$6,$J364&gt;0,$O364&lt;&gt;"Written off"),"Overdue",""))</f>
        <v/>
      </c>
      <c r="Q364" s="15">
        <f>IF($E364="","",COUNTIFS('Follow-ups'!$B$3:$B$1002,$E364))</f>
        <v/>
      </c>
      <c r="R364" s="16">
        <f>IF(OR($F364="",$O364="Written off"),0,IF($J364&gt;0,$J364+ROW()/1000000,0))</f>
        <v/>
      </c>
      <c r="S364" s="15">
        <f>IF($P364="Overdue",COUNTIFS($P$3:$P364,"Overdue"),"")</f>
        <v/>
      </c>
    </row>
    <row r="365">
      <c r="A365" s="4" t="n"/>
      <c r="B365" s="4" t="n"/>
      <c r="C365" s="4" t="n"/>
      <c r="D365" s="4" t="n"/>
      <c r="E365" s="4" t="n"/>
      <c r="F365" s="5" t="n"/>
      <c r="G365" s="13" t="n"/>
      <c r="H365" s="13" t="n"/>
      <c r="I365" s="14">
        <f>IF($E365="","",SUMIFS('Follow-ups'!$H$3:$H$1002,'Follow-ups'!$B$3:$B$1002,$E365))</f>
        <v/>
      </c>
      <c r="J365" s="14">
        <f>IF($F365="","",$G365-$H365-$I365)</f>
        <v/>
      </c>
      <c r="K365" s="15">
        <f>IF($F365="","",'Settings'!$B$6-$F365)</f>
        <v/>
      </c>
      <c r="L365" s="8">
        <f>IF($F365="","",IF($J365&lt;=0,"Settled",IF($O365="Written off","Written off",IF($K365&lt;=30,"0–30",IF($K365&lt;=60,"31–60",IF($K365&lt;=90,"61–90","90+"))))))</f>
        <v/>
      </c>
      <c r="M365" s="5" t="n"/>
      <c r="N365" s="4" t="n"/>
      <c r="O365" s="4" t="n"/>
      <c r="P365" s="8">
        <f>IF(OR($F365="",$M365=""),"",IF(AND($M365&lt;'Settings'!$B$6,$J365&gt;0,$O365&lt;&gt;"Written off"),"Overdue",""))</f>
        <v/>
      </c>
      <c r="Q365" s="15">
        <f>IF($E365="","",COUNTIFS('Follow-ups'!$B$3:$B$1002,$E365))</f>
        <v/>
      </c>
      <c r="R365" s="16">
        <f>IF(OR($F365="",$O365="Written off"),0,IF($J365&gt;0,$J365+ROW()/1000000,0))</f>
        <v/>
      </c>
      <c r="S365" s="15">
        <f>IF($P365="Overdue",COUNTIFS($P$3:$P365,"Overdue"),"")</f>
        <v/>
      </c>
    </row>
    <row r="366">
      <c r="A366" s="4" t="n"/>
      <c r="B366" s="4" t="n"/>
      <c r="C366" s="4" t="n"/>
      <c r="D366" s="4" t="n"/>
      <c r="E366" s="4" t="n"/>
      <c r="F366" s="5" t="n"/>
      <c r="G366" s="13" t="n"/>
      <c r="H366" s="13" t="n"/>
      <c r="I366" s="14">
        <f>IF($E366="","",SUMIFS('Follow-ups'!$H$3:$H$1002,'Follow-ups'!$B$3:$B$1002,$E366))</f>
        <v/>
      </c>
      <c r="J366" s="14">
        <f>IF($F366="","",$G366-$H366-$I366)</f>
        <v/>
      </c>
      <c r="K366" s="15">
        <f>IF($F366="","",'Settings'!$B$6-$F366)</f>
        <v/>
      </c>
      <c r="L366" s="8">
        <f>IF($F366="","",IF($J366&lt;=0,"Settled",IF($O366="Written off","Written off",IF($K366&lt;=30,"0–30",IF($K366&lt;=60,"31–60",IF($K366&lt;=90,"61–90","90+"))))))</f>
        <v/>
      </c>
      <c r="M366" s="5" t="n"/>
      <c r="N366" s="4" t="n"/>
      <c r="O366" s="4" t="n"/>
      <c r="P366" s="8">
        <f>IF(OR($F366="",$M366=""),"",IF(AND($M366&lt;'Settings'!$B$6,$J366&gt;0,$O366&lt;&gt;"Written off"),"Overdue",""))</f>
        <v/>
      </c>
      <c r="Q366" s="15">
        <f>IF($E366="","",COUNTIFS('Follow-ups'!$B$3:$B$1002,$E366))</f>
        <v/>
      </c>
      <c r="R366" s="16">
        <f>IF(OR($F366="",$O366="Written off"),0,IF($J366&gt;0,$J366+ROW()/1000000,0))</f>
        <v/>
      </c>
      <c r="S366" s="15">
        <f>IF($P366="Overdue",COUNTIFS($P$3:$P366,"Overdue"),"")</f>
        <v/>
      </c>
    </row>
    <row r="367">
      <c r="A367" s="4" t="n"/>
      <c r="B367" s="4" t="n"/>
      <c r="C367" s="4" t="n"/>
      <c r="D367" s="4" t="n"/>
      <c r="E367" s="4" t="n"/>
      <c r="F367" s="5" t="n"/>
      <c r="G367" s="13" t="n"/>
      <c r="H367" s="13" t="n"/>
      <c r="I367" s="14">
        <f>IF($E367="","",SUMIFS('Follow-ups'!$H$3:$H$1002,'Follow-ups'!$B$3:$B$1002,$E367))</f>
        <v/>
      </c>
      <c r="J367" s="14">
        <f>IF($F367="","",$G367-$H367-$I367)</f>
        <v/>
      </c>
      <c r="K367" s="15">
        <f>IF($F367="","",'Settings'!$B$6-$F367)</f>
        <v/>
      </c>
      <c r="L367" s="8">
        <f>IF($F367="","",IF($J367&lt;=0,"Settled",IF($O367="Written off","Written off",IF($K367&lt;=30,"0–30",IF($K367&lt;=60,"31–60",IF($K367&lt;=90,"61–90","90+"))))))</f>
        <v/>
      </c>
      <c r="M367" s="5" t="n"/>
      <c r="N367" s="4" t="n"/>
      <c r="O367" s="4" t="n"/>
      <c r="P367" s="8">
        <f>IF(OR($F367="",$M367=""),"",IF(AND($M367&lt;'Settings'!$B$6,$J367&gt;0,$O367&lt;&gt;"Written off"),"Overdue",""))</f>
        <v/>
      </c>
      <c r="Q367" s="15">
        <f>IF($E367="","",COUNTIFS('Follow-ups'!$B$3:$B$1002,$E367))</f>
        <v/>
      </c>
      <c r="R367" s="16">
        <f>IF(OR($F367="",$O367="Written off"),0,IF($J367&gt;0,$J367+ROW()/1000000,0))</f>
        <v/>
      </c>
      <c r="S367" s="15">
        <f>IF($P367="Overdue",COUNTIFS($P$3:$P367,"Overdue"),"")</f>
        <v/>
      </c>
    </row>
    <row r="368">
      <c r="A368" s="4" t="n"/>
      <c r="B368" s="4" t="n"/>
      <c r="C368" s="4" t="n"/>
      <c r="D368" s="4" t="n"/>
      <c r="E368" s="4" t="n"/>
      <c r="F368" s="5" t="n"/>
      <c r="G368" s="13" t="n"/>
      <c r="H368" s="13" t="n"/>
      <c r="I368" s="14">
        <f>IF($E368="","",SUMIFS('Follow-ups'!$H$3:$H$1002,'Follow-ups'!$B$3:$B$1002,$E368))</f>
        <v/>
      </c>
      <c r="J368" s="14">
        <f>IF($F368="","",$G368-$H368-$I368)</f>
        <v/>
      </c>
      <c r="K368" s="15">
        <f>IF($F368="","",'Settings'!$B$6-$F368)</f>
        <v/>
      </c>
      <c r="L368" s="8">
        <f>IF($F368="","",IF($J368&lt;=0,"Settled",IF($O368="Written off","Written off",IF($K368&lt;=30,"0–30",IF($K368&lt;=60,"31–60",IF($K368&lt;=90,"61–90","90+"))))))</f>
        <v/>
      </c>
      <c r="M368" s="5" t="n"/>
      <c r="N368" s="4" t="n"/>
      <c r="O368" s="4" t="n"/>
      <c r="P368" s="8">
        <f>IF(OR($F368="",$M368=""),"",IF(AND($M368&lt;'Settings'!$B$6,$J368&gt;0,$O368&lt;&gt;"Written off"),"Overdue",""))</f>
        <v/>
      </c>
      <c r="Q368" s="15">
        <f>IF($E368="","",COUNTIFS('Follow-ups'!$B$3:$B$1002,$E368))</f>
        <v/>
      </c>
      <c r="R368" s="16">
        <f>IF(OR($F368="",$O368="Written off"),0,IF($J368&gt;0,$J368+ROW()/1000000,0))</f>
        <v/>
      </c>
      <c r="S368" s="15">
        <f>IF($P368="Overdue",COUNTIFS($P$3:$P368,"Overdue"),"")</f>
        <v/>
      </c>
    </row>
    <row r="369">
      <c r="A369" s="4" t="n"/>
      <c r="B369" s="4" t="n"/>
      <c r="C369" s="4" t="n"/>
      <c r="D369" s="4" t="n"/>
      <c r="E369" s="4" t="n"/>
      <c r="F369" s="5" t="n"/>
      <c r="G369" s="13" t="n"/>
      <c r="H369" s="13" t="n"/>
      <c r="I369" s="14">
        <f>IF($E369="","",SUMIFS('Follow-ups'!$H$3:$H$1002,'Follow-ups'!$B$3:$B$1002,$E369))</f>
        <v/>
      </c>
      <c r="J369" s="14">
        <f>IF($F369="","",$G369-$H369-$I369)</f>
        <v/>
      </c>
      <c r="K369" s="15">
        <f>IF($F369="","",'Settings'!$B$6-$F369)</f>
        <v/>
      </c>
      <c r="L369" s="8">
        <f>IF($F369="","",IF($J369&lt;=0,"Settled",IF($O369="Written off","Written off",IF($K369&lt;=30,"0–30",IF($K369&lt;=60,"31–60",IF($K369&lt;=90,"61–90","90+"))))))</f>
        <v/>
      </c>
      <c r="M369" s="5" t="n"/>
      <c r="N369" s="4" t="n"/>
      <c r="O369" s="4" t="n"/>
      <c r="P369" s="8">
        <f>IF(OR($F369="",$M369=""),"",IF(AND($M369&lt;'Settings'!$B$6,$J369&gt;0,$O369&lt;&gt;"Written off"),"Overdue",""))</f>
        <v/>
      </c>
      <c r="Q369" s="15">
        <f>IF($E369="","",COUNTIFS('Follow-ups'!$B$3:$B$1002,$E369))</f>
        <v/>
      </c>
      <c r="R369" s="16">
        <f>IF(OR($F369="",$O369="Written off"),0,IF($J369&gt;0,$J369+ROW()/1000000,0))</f>
        <v/>
      </c>
      <c r="S369" s="15">
        <f>IF($P369="Overdue",COUNTIFS($P$3:$P369,"Overdue"),"")</f>
        <v/>
      </c>
    </row>
    <row r="370">
      <c r="A370" s="4" t="n"/>
      <c r="B370" s="4" t="n"/>
      <c r="C370" s="4" t="n"/>
      <c r="D370" s="4" t="n"/>
      <c r="E370" s="4" t="n"/>
      <c r="F370" s="5" t="n"/>
      <c r="G370" s="13" t="n"/>
      <c r="H370" s="13" t="n"/>
      <c r="I370" s="14">
        <f>IF($E370="","",SUMIFS('Follow-ups'!$H$3:$H$1002,'Follow-ups'!$B$3:$B$1002,$E370))</f>
        <v/>
      </c>
      <c r="J370" s="14">
        <f>IF($F370="","",$G370-$H370-$I370)</f>
        <v/>
      </c>
      <c r="K370" s="15">
        <f>IF($F370="","",'Settings'!$B$6-$F370)</f>
        <v/>
      </c>
      <c r="L370" s="8">
        <f>IF($F370="","",IF($J370&lt;=0,"Settled",IF($O370="Written off","Written off",IF($K370&lt;=30,"0–30",IF($K370&lt;=60,"31–60",IF($K370&lt;=90,"61–90","90+"))))))</f>
        <v/>
      </c>
      <c r="M370" s="5" t="n"/>
      <c r="N370" s="4" t="n"/>
      <c r="O370" s="4" t="n"/>
      <c r="P370" s="8">
        <f>IF(OR($F370="",$M370=""),"",IF(AND($M370&lt;'Settings'!$B$6,$J370&gt;0,$O370&lt;&gt;"Written off"),"Overdue",""))</f>
        <v/>
      </c>
      <c r="Q370" s="15">
        <f>IF($E370="","",COUNTIFS('Follow-ups'!$B$3:$B$1002,$E370))</f>
        <v/>
      </c>
      <c r="R370" s="16">
        <f>IF(OR($F370="",$O370="Written off"),0,IF($J370&gt;0,$J370+ROW()/1000000,0))</f>
        <v/>
      </c>
      <c r="S370" s="15">
        <f>IF($P370="Overdue",COUNTIFS($P$3:$P370,"Overdue"),"")</f>
        <v/>
      </c>
    </row>
    <row r="371">
      <c r="A371" s="4" t="n"/>
      <c r="B371" s="4" t="n"/>
      <c r="C371" s="4" t="n"/>
      <c r="D371" s="4" t="n"/>
      <c r="E371" s="4" t="n"/>
      <c r="F371" s="5" t="n"/>
      <c r="G371" s="13" t="n"/>
      <c r="H371" s="13" t="n"/>
      <c r="I371" s="14">
        <f>IF($E371="","",SUMIFS('Follow-ups'!$H$3:$H$1002,'Follow-ups'!$B$3:$B$1002,$E371))</f>
        <v/>
      </c>
      <c r="J371" s="14">
        <f>IF($F371="","",$G371-$H371-$I371)</f>
        <v/>
      </c>
      <c r="K371" s="15">
        <f>IF($F371="","",'Settings'!$B$6-$F371)</f>
        <v/>
      </c>
      <c r="L371" s="8">
        <f>IF($F371="","",IF($J371&lt;=0,"Settled",IF($O371="Written off","Written off",IF($K371&lt;=30,"0–30",IF($K371&lt;=60,"31–60",IF($K371&lt;=90,"61–90","90+"))))))</f>
        <v/>
      </c>
      <c r="M371" s="5" t="n"/>
      <c r="N371" s="4" t="n"/>
      <c r="O371" s="4" t="n"/>
      <c r="P371" s="8">
        <f>IF(OR($F371="",$M371=""),"",IF(AND($M371&lt;'Settings'!$B$6,$J371&gt;0,$O371&lt;&gt;"Written off"),"Overdue",""))</f>
        <v/>
      </c>
      <c r="Q371" s="15">
        <f>IF($E371="","",COUNTIFS('Follow-ups'!$B$3:$B$1002,$E371))</f>
        <v/>
      </c>
      <c r="R371" s="16">
        <f>IF(OR($F371="",$O371="Written off"),0,IF($J371&gt;0,$J371+ROW()/1000000,0))</f>
        <v/>
      </c>
      <c r="S371" s="15">
        <f>IF($P371="Overdue",COUNTIFS($P$3:$P371,"Overdue"),"")</f>
        <v/>
      </c>
    </row>
    <row r="372">
      <c r="A372" s="4" t="n"/>
      <c r="B372" s="4" t="n"/>
      <c r="C372" s="4" t="n"/>
      <c r="D372" s="4" t="n"/>
      <c r="E372" s="4" t="n"/>
      <c r="F372" s="5" t="n"/>
      <c r="G372" s="13" t="n"/>
      <c r="H372" s="13" t="n"/>
      <c r="I372" s="14">
        <f>IF($E372="","",SUMIFS('Follow-ups'!$H$3:$H$1002,'Follow-ups'!$B$3:$B$1002,$E372))</f>
        <v/>
      </c>
      <c r="J372" s="14">
        <f>IF($F372="","",$G372-$H372-$I372)</f>
        <v/>
      </c>
      <c r="K372" s="15">
        <f>IF($F372="","",'Settings'!$B$6-$F372)</f>
        <v/>
      </c>
      <c r="L372" s="8">
        <f>IF($F372="","",IF($J372&lt;=0,"Settled",IF($O372="Written off","Written off",IF($K372&lt;=30,"0–30",IF($K372&lt;=60,"31–60",IF($K372&lt;=90,"61–90","90+"))))))</f>
        <v/>
      </c>
      <c r="M372" s="5" t="n"/>
      <c r="N372" s="4" t="n"/>
      <c r="O372" s="4" t="n"/>
      <c r="P372" s="8">
        <f>IF(OR($F372="",$M372=""),"",IF(AND($M372&lt;'Settings'!$B$6,$J372&gt;0,$O372&lt;&gt;"Written off"),"Overdue",""))</f>
        <v/>
      </c>
      <c r="Q372" s="15">
        <f>IF($E372="","",COUNTIFS('Follow-ups'!$B$3:$B$1002,$E372))</f>
        <v/>
      </c>
      <c r="R372" s="16">
        <f>IF(OR($F372="",$O372="Written off"),0,IF($J372&gt;0,$J372+ROW()/1000000,0))</f>
        <v/>
      </c>
      <c r="S372" s="15">
        <f>IF($P372="Overdue",COUNTIFS($P$3:$P372,"Overdue"),"")</f>
        <v/>
      </c>
    </row>
    <row r="373">
      <c r="A373" s="4" t="n"/>
      <c r="B373" s="4" t="n"/>
      <c r="C373" s="4" t="n"/>
      <c r="D373" s="4" t="n"/>
      <c r="E373" s="4" t="n"/>
      <c r="F373" s="5" t="n"/>
      <c r="G373" s="13" t="n"/>
      <c r="H373" s="13" t="n"/>
      <c r="I373" s="14">
        <f>IF($E373="","",SUMIFS('Follow-ups'!$H$3:$H$1002,'Follow-ups'!$B$3:$B$1002,$E373))</f>
        <v/>
      </c>
      <c r="J373" s="14">
        <f>IF($F373="","",$G373-$H373-$I373)</f>
        <v/>
      </c>
      <c r="K373" s="15">
        <f>IF($F373="","",'Settings'!$B$6-$F373)</f>
        <v/>
      </c>
      <c r="L373" s="8">
        <f>IF($F373="","",IF($J373&lt;=0,"Settled",IF($O373="Written off","Written off",IF($K373&lt;=30,"0–30",IF($K373&lt;=60,"31–60",IF($K373&lt;=90,"61–90","90+"))))))</f>
        <v/>
      </c>
      <c r="M373" s="5" t="n"/>
      <c r="N373" s="4" t="n"/>
      <c r="O373" s="4" t="n"/>
      <c r="P373" s="8">
        <f>IF(OR($F373="",$M373=""),"",IF(AND($M373&lt;'Settings'!$B$6,$J373&gt;0,$O373&lt;&gt;"Written off"),"Overdue",""))</f>
        <v/>
      </c>
      <c r="Q373" s="15">
        <f>IF($E373="","",COUNTIFS('Follow-ups'!$B$3:$B$1002,$E373))</f>
        <v/>
      </c>
      <c r="R373" s="16">
        <f>IF(OR($F373="",$O373="Written off"),0,IF($J373&gt;0,$J373+ROW()/1000000,0))</f>
        <v/>
      </c>
      <c r="S373" s="15">
        <f>IF($P373="Overdue",COUNTIFS($P$3:$P373,"Overdue"),"")</f>
        <v/>
      </c>
    </row>
    <row r="374">
      <c r="A374" s="4" t="n"/>
      <c r="B374" s="4" t="n"/>
      <c r="C374" s="4" t="n"/>
      <c r="D374" s="4" t="n"/>
      <c r="E374" s="4" t="n"/>
      <c r="F374" s="5" t="n"/>
      <c r="G374" s="13" t="n"/>
      <c r="H374" s="13" t="n"/>
      <c r="I374" s="14">
        <f>IF($E374="","",SUMIFS('Follow-ups'!$H$3:$H$1002,'Follow-ups'!$B$3:$B$1002,$E374))</f>
        <v/>
      </c>
      <c r="J374" s="14">
        <f>IF($F374="","",$G374-$H374-$I374)</f>
        <v/>
      </c>
      <c r="K374" s="15">
        <f>IF($F374="","",'Settings'!$B$6-$F374)</f>
        <v/>
      </c>
      <c r="L374" s="8">
        <f>IF($F374="","",IF($J374&lt;=0,"Settled",IF($O374="Written off","Written off",IF($K374&lt;=30,"0–30",IF($K374&lt;=60,"31–60",IF($K374&lt;=90,"61–90","90+"))))))</f>
        <v/>
      </c>
      <c r="M374" s="5" t="n"/>
      <c r="N374" s="4" t="n"/>
      <c r="O374" s="4" t="n"/>
      <c r="P374" s="8">
        <f>IF(OR($F374="",$M374=""),"",IF(AND($M374&lt;'Settings'!$B$6,$J374&gt;0,$O374&lt;&gt;"Written off"),"Overdue",""))</f>
        <v/>
      </c>
      <c r="Q374" s="15">
        <f>IF($E374="","",COUNTIFS('Follow-ups'!$B$3:$B$1002,$E374))</f>
        <v/>
      </c>
      <c r="R374" s="16">
        <f>IF(OR($F374="",$O374="Written off"),0,IF($J374&gt;0,$J374+ROW()/1000000,0))</f>
        <v/>
      </c>
      <c r="S374" s="15">
        <f>IF($P374="Overdue",COUNTIFS($P$3:$P374,"Overdue"),"")</f>
        <v/>
      </c>
    </row>
    <row r="375">
      <c r="A375" s="4" t="n"/>
      <c r="B375" s="4" t="n"/>
      <c r="C375" s="4" t="n"/>
      <c r="D375" s="4" t="n"/>
      <c r="E375" s="4" t="n"/>
      <c r="F375" s="5" t="n"/>
      <c r="G375" s="13" t="n"/>
      <c r="H375" s="13" t="n"/>
      <c r="I375" s="14">
        <f>IF($E375="","",SUMIFS('Follow-ups'!$H$3:$H$1002,'Follow-ups'!$B$3:$B$1002,$E375))</f>
        <v/>
      </c>
      <c r="J375" s="14">
        <f>IF($F375="","",$G375-$H375-$I375)</f>
        <v/>
      </c>
      <c r="K375" s="15">
        <f>IF($F375="","",'Settings'!$B$6-$F375)</f>
        <v/>
      </c>
      <c r="L375" s="8">
        <f>IF($F375="","",IF($J375&lt;=0,"Settled",IF($O375="Written off","Written off",IF($K375&lt;=30,"0–30",IF($K375&lt;=60,"31–60",IF($K375&lt;=90,"61–90","90+"))))))</f>
        <v/>
      </c>
      <c r="M375" s="5" t="n"/>
      <c r="N375" s="4" t="n"/>
      <c r="O375" s="4" t="n"/>
      <c r="P375" s="8">
        <f>IF(OR($F375="",$M375=""),"",IF(AND($M375&lt;'Settings'!$B$6,$J375&gt;0,$O375&lt;&gt;"Written off"),"Overdue",""))</f>
        <v/>
      </c>
      <c r="Q375" s="15">
        <f>IF($E375="","",COUNTIFS('Follow-ups'!$B$3:$B$1002,$E375))</f>
        <v/>
      </c>
      <c r="R375" s="16">
        <f>IF(OR($F375="",$O375="Written off"),0,IF($J375&gt;0,$J375+ROW()/1000000,0))</f>
        <v/>
      </c>
      <c r="S375" s="15">
        <f>IF($P375="Overdue",COUNTIFS($P$3:$P375,"Overdue"),"")</f>
        <v/>
      </c>
    </row>
    <row r="376">
      <c r="A376" s="4" t="n"/>
      <c r="B376" s="4" t="n"/>
      <c r="C376" s="4" t="n"/>
      <c r="D376" s="4" t="n"/>
      <c r="E376" s="4" t="n"/>
      <c r="F376" s="5" t="n"/>
      <c r="G376" s="13" t="n"/>
      <c r="H376" s="13" t="n"/>
      <c r="I376" s="14">
        <f>IF($E376="","",SUMIFS('Follow-ups'!$H$3:$H$1002,'Follow-ups'!$B$3:$B$1002,$E376))</f>
        <v/>
      </c>
      <c r="J376" s="14">
        <f>IF($F376="","",$G376-$H376-$I376)</f>
        <v/>
      </c>
      <c r="K376" s="15">
        <f>IF($F376="","",'Settings'!$B$6-$F376)</f>
        <v/>
      </c>
      <c r="L376" s="8">
        <f>IF($F376="","",IF($J376&lt;=0,"Settled",IF($O376="Written off","Written off",IF($K376&lt;=30,"0–30",IF($K376&lt;=60,"31–60",IF($K376&lt;=90,"61–90","90+"))))))</f>
        <v/>
      </c>
      <c r="M376" s="5" t="n"/>
      <c r="N376" s="4" t="n"/>
      <c r="O376" s="4" t="n"/>
      <c r="P376" s="8">
        <f>IF(OR($F376="",$M376=""),"",IF(AND($M376&lt;'Settings'!$B$6,$J376&gt;0,$O376&lt;&gt;"Written off"),"Overdue",""))</f>
        <v/>
      </c>
      <c r="Q376" s="15">
        <f>IF($E376="","",COUNTIFS('Follow-ups'!$B$3:$B$1002,$E376))</f>
        <v/>
      </c>
      <c r="R376" s="16">
        <f>IF(OR($F376="",$O376="Written off"),0,IF($J376&gt;0,$J376+ROW()/1000000,0))</f>
        <v/>
      </c>
      <c r="S376" s="15">
        <f>IF($P376="Overdue",COUNTIFS($P$3:$P376,"Overdue"),"")</f>
        <v/>
      </c>
    </row>
    <row r="377">
      <c r="A377" s="4" t="n"/>
      <c r="B377" s="4" t="n"/>
      <c r="C377" s="4" t="n"/>
      <c r="D377" s="4" t="n"/>
      <c r="E377" s="4" t="n"/>
      <c r="F377" s="5" t="n"/>
      <c r="G377" s="13" t="n"/>
      <c r="H377" s="13" t="n"/>
      <c r="I377" s="14">
        <f>IF($E377="","",SUMIFS('Follow-ups'!$H$3:$H$1002,'Follow-ups'!$B$3:$B$1002,$E377))</f>
        <v/>
      </c>
      <c r="J377" s="14">
        <f>IF($F377="","",$G377-$H377-$I377)</f>
        <v/>
      </c>
      <c r="K377" s="15">
        <f>IF($F377="","",'Settings'!$B$6-$F377)</f>
        <v/>
      </c>
      <c r="L377" s="8">
        <f>IF($F377="","",IF($J377&lt;=0,"Settled",IF($O377="Written off","Written off",IF($K377&lt;=30,"0–30",IF($K377&lt;=60,"31–60",IF($K377&lt;=90,"61–90","90+"))))))</f>
        <v/>
      </c>
      <c r="M377" s="5" t="n"/>
      <c r="N377" s="4" t="n"/>
      <c r="O377" s="4" t="n"/>
      <c r="P377" s="8">
        <f>IF(OR($F377="",$M377=""),"",IF(AND($M377&lt;'Settings'!$B$6,$J377&gt;0,$O377&lt;&gt;"Written off"),"Overdue",""))</f>
        <v/>
      </c>
      <c r="Q377" s="15">
        <f>IF($E377="","",COUNTIFS('Follow-ups'!$B$3:$B$1002,$E377))</f>
        <v/>
      </c>
      <c r="R377" s="16">
        <f>IF(OR($F377="",$O377="Written off"),0,IF($J377&gt;0,$J377+ROW()/1000000,0))</f>
        <v/>
      </c>
      <c r="S377" s="15">
        <f>IF($P377="Overdue",COUNTIFS($P$3:$P377,"Overdue"),"")</f>
        <v/>
      </c>
    </row>
    <row r="378">
      <c r="A378" s="4" t="n"/>
      <c r="B378" s="4" t="n"/>
      <c r="C378" s="4" t="n"/>
      <c r="D378" s="4" t="n"/>
      <c r="E378" s="4" t="n"/>
      <c r="F378" s="5" t="n"/>
      <c r="G378" s="13" t="n"/>
      <c r="H378" s="13" t="n"/>
      <c r="I378" s="14">
        <f>IF($E378="","",SUMIFS('Follow-ups'!$H$3:$H$1002,'Follow-ups'!$B$3:$B$1002,$E378))</f>
        <v/>
      </c>
      <c r="J378" s="14">
        <f>IF($F378="","",$G378-$H378-$I378)</f>
        <v/>
      </c>
      <c r="K378" s="15">
        <f>IF($F378="","",'Settings'!$B$6-$F378)</f>
        <v/>
      </c>
      <c r="L378" s="8">
        <f>IF($F378="","",IF($J378&lt;=0,"Settled",IF($O378="Written off","Written off",IF($K378&lt;=30,"0–30",IF($K378&lt;=60,"31–60",IF($K378&lt;=90,"61–90","90+"))))))</f>
        <v/>
      </c>
      <c r="M378" s="5" t="n"/>
      <c r="N378" s="4" t="n"/>
      <c r="O378" s="4" t="n"/>
      <c r="P378" s="8">
        <f>IF(OR($F378="",$M378=""),"",IF(AND($M378&lt;'Settings'!$B$6,$J378&gt;0,$O378&lt;&gt;"Written off"),"Overdue",""))</f>
        <v/>
      </c>
      <c r="Q378" s="15">
        <f>IF($E378="","",COUNTIFS('Follow-ups'!$B$3:$B$1002,$E378))</f>
        <v/>
      </c>
      <c r="R378" s="16">
        <f>IF(OR($F378="",$O378="Written off"),0,IF($J378&gt;0,$J378+ROW()/1000000,0))</f>
        <v/>
      </c>
      <c r="S378" s="15">
        <f>IF($P378="Overdue",COUNTIFS($P$3:$P378,"Overdue"),"")</f>
        <v/>
      </c>
    </row>
    <row r="379">
      <c r="A379" s="4" t="n"/>
      <c r="B379" s="4" t="n"/>
      <c r="C379" s="4" t="n"/>
      <c r="D379" s="4" t="n"/>
      <c r="E379" s="4" t="n"/>
      <c r="F379" s="5" t="n"/>
      <c r="G379" s="13" t="n"/>
      <c r="H379" s="13" t="n"/>
      <c r="I379" s="14">
        <f>IF($E379="","",SUMIFS('Follow-ups'!$H$3:$H$1002,'Follow-ups'!$B$3:$B$1002,$E379))</f>
        <v/>
      </c>
      <c r="J379" s="14">
        <f>IF($F379="","",$G379-$H379-$I379)</f>
        <v/>
      </c>
      <c r="K379" s="15">
        <f>IF($F379="","",'Settings'!$B$6-$F379)</f>
        <v/>
      </c>
      <c r="L379" s="8">
        <f>IF($F379="","",IF($J379&lt;=0,"Settled",IF($O379="Written off","Written off",IF($K379&lt;=30,"0–30",IF($K379&lt;=60,"31–60",IF($K379&lt;=90,"61–90","90+"))))))</f>
        <v/>
      </c>
      <c r="M379" s="5" t="n"/>
      <c r="N379" s="4" t="n"/>
      <c r="O379" s="4" t="n"/>
      <c r="P379" s="8">
        <f>IF(OR($F379="",$M379=""),"",IF(AND($M379&lt;'Settings'!$B$6,$J379&gt;0,$O379&lt;&gt;"Written off"),"Overdue",""))</f>
        <v/>
      </c>
      <c r="Q379" s="15">
        <f>IF($E379="","",COUNTIFS('Follow-ups'!$B$3:$B$1002,$E379))</f>
        <v/>
      </c>
      <c r="R379" s="16">
        <f>IF(OR($F379="",$O379="Written off"),0,IF($J379&gt;0,$J379+ROW()/1000000,0))</f>
        <v/>
      </c>
      <c r="S379" s="15">
        <f>IF($P379="Overdue",COUNTIFS($P$3:$P379,"Overdue"),"")</f>
        <v/>
      </c>
    </row>
    <row r="380">
      <c r="A380" s="4" t="n"/>
      <c r="B380" s="4" t="n"/>
      <c r="C380" s="4" t="n"/>
      <c r="D380" s="4" t="n"/>
      <c r="E380" s="4" t="n"/>
      <c r="F380" s="5" t="n"/>
      <c r="G380" s="13" t="n"/>
      <c r="H380" s="13" t="n"/>
      <c r="I380" s="14">
        <f>IF($E380="","",SUMIFS('Follow-ups'!$H$3:$H$1002,'Follow-ups'!$B$3:$B$1002,$E380))</f>
        <v/>
      </c>
      <c r="J380" s="14">
        <f>IF($F380="","",$G380-$H380-$I380)</f>
        <v/>
      </c>
      <c r="K380" s="15">
        <f>IF($F380="","",'Settings'!$B$6-$F380)</f>
        <v/>
      </c>
      <c r="L380" s="8">
        <f>IF($F380="","",IF($J380&lt;=0,"Settled",IF($O380="Written off","Written off",IF($K380&lt;=30,"0–30",IF($K380&lt;=60,"31–60",IF($K380&lt;=90,"61–90","90+"))))))</f>
        <v/>
      </c>
      <c r="M380" s="5" t="n"/>
      <c r="N380" s="4" t="n"/>
      <c r="O380" s="4" t="n"/>
      <c r="P380" s="8">
        <f>IF(OR($F380="",$M380=""),"",IF(AND($M380&lt;'Settings'!$B$6,$J380&gt;0,$O380&lt;&gt;"Written off"),"Overdue",""))</f>
        <v/>
      </c>
      <c r="Q380" s="15">
        <f>IF($E380="","",COUNTIFS('Follow-ups'!$B$3:$B$1002,$E380))</f>
        <v/>
      </c>
      <c r="R380" s="16">
        <f>IF(OR($F380="",$O380="Written off"),0,IF($J380&gt;0,$J380+ROW()/1000000,0))</f>
        <v/>
      </c>
      <c r="S380" s="15">
        <f>IF($P380="Overdue",COUNTIFS($P$3:$P380,"Overdue"),"")</f>
        <v/>
      </c>
    </row>
    <row r="381">
      <c r="A381" s="4" t="n"/>
      <c r="B381" s="4" t="n"/>
      <c r="C381" s="4" t="n"/>
      <c r="D381" s="4" t="n"/>
      <c r="E381" s="4" t="n"/>
      <c r="F381" s="5" t="n"/>
      <c r="G381" s="13" t="n"/>
      <c r="H381" s="13" t="n"/>
      <c r="I381" s="14">
        <f>IF($E381="","",SUMIFS('Follow-ups'!$H$3:$H$1002,'Follow-ups'!$B$3:$B$1002,$E381))</f>
        <v/>
      </c>
      <c r="J381" s="14">
        <f>IF($F381="","",$G381-$H381-$I381)</f>
        <v/>
      </c>
      <c r="K381" s="15">
        <f>IF($F381="","",'Settings'!$B$6-$F381)</f>
        <v/>
      </c>
      <c r="L381" s="8">
        <f>IF($F381="","",IF($J381&lt;=0,"Settled",IF($O381="Written off","Written off",IF($K381&lt;=30,"0–30",IF($K381&lt;=60,"31–60",IF($K381&lt;=90,"61–90","90+"))))))</f>
        <v/>
      </c>
      <c r="M381" s="5" t="n"/>
      <c r="N381" s="4" t="n"/>
      <c r="O381" s="4" t="n"/>
      <c r="P381" s="8">
        <f>IF(OR($F381="",$M381=""),"",IF(AND($M381&lt;'Settings'!$B$6,$J381&gt;0,$O381&lt;&gt;"Written off"),"Overdue",""))</f>
        <v/>
      </c>
      <c r="Q381" s="15">
        <f>IF($E381="","",COUNTIFS('Follow-ups'!$B$3:$B$1002,$E381))</f>
        <v/>
      </c>
      <c r="R381" s="16">
        <f>IF(OR($F381="",$O381="Written off"),0,IF($J381&gt;0,$J381+ROW()/1000000,0))</f>
        <v/>
      </c>
      <c r="S381" s="15">
        <f>IF($P381="Overdue",COUNTIFS($P$3:$P381,"Overdue"),"")</f>
        <v/>
      </c>
    </row>
    <row r="382">
      <c r="A382" s="4" t="n"/>
      <c r="B382" s="4" t="n"/>
      <c r="C382" s="4" t="n"/>
      <c r="D382" s="4" t="n"/>
      <c r="E382" s="4" t="n"/>
      <c r="F382" s="5" t="n"/>
      <c r="G382" s="13" t="n"/>
      <c r="H382" s="13" t="n"/>
      <c r="I382" s="14">
        <f>IF($E382="","",SUMIFS('Follow-ups'!$H$3:$H$1002,'Follow-ups'!$B$3:$B$1002,$E382))</f>
        <v/>
      </c>
      <c r="J382" s="14">
        <f>IF($F382="","",$G382-$H382-$I382)</f>
        <v/>
      </c>
      <c r="K382" s="15">
        <f>IF($F382="","",'Settings'!$B$6-$F382)</f>
        <v/>
      </c>
      <c r="L382" s="8">
        <f>IF($F382="","",IF($J382&lt;=0,"Settled",IF($O382="Written off","Written off",IF($K382&lt;=30,"0–30",IF($K382&lt;=60,"31–60",IF($K382&lt;=90,"61–90","90+"))))))</f>
        <v/>
      </c>
      <c r="M382" s="5" t="n"/>
      <c r="N382" s="4" t="n"/>
      <c r="O382" s="4" t="n"/>
      <c r="P382" s="8">
        <f>IF(OR($F382="",$M382=""),"",IF(AND($M382&lt;'Settings'!$B$6,$J382&gt;0,$O382&lt;&gt;"Written off"),"Overdue",""))</f>
        <v/>
      </c>
      <c r="Q382" s="15">
        <f>IF($E382="","",COUNTIFS('Follow-ups'!$B$3:$B$1002,$E382))</f>
        <v/>
      </c>
      <c r="R382" s="16">
        <f>IF(OR($F382="",$O382="Written off"),0,IF($J382&gt;0,$J382+ROW()/1000000,0))</f>
        <v/>
      </c>
      <c r="S382" s="15">
        <f>IF($P382="Overdue",COUNTIFS($P$3:$P382,"Overdue"),"")</f>
        <v/>
      </c>
    </row>
    <row r="383">
      <c r="A383" s="4" t="n"/>
      <c r="B383" s="4" t="n"/>
      <c r="C383" s="4" t="n"/>
      <c r="D383" s="4" t="n"/>
      <c r="E383" s="4" t="n"/>
      <c r="F383" s="5" t="n"/>
      <c r="G383" s="13" t="n"/>
      <c r="H383" s="13" t="n"/>
      <c r="I383" s="14">
        <f>IF($E383="","",SUMIFS('Follow-ups'!$H$3:$H$1002,'Follow-ups'!$B$3:$B$1002,$E383))</f>
        <v/>
      </c>
      <c r="J383" s="14">
        <f>IF($F383="","",$G383-$H383-$I383)</f>
        <v/>
      </c>
      <c r="K383" s="15">
        <f>IF($F383="","",'Settings'!$B$6-$F383)</f>
        <v/>
      </c>
      <c r="L383" s="8">
        <f>IF($F383="","",IF($J383&lt;=0,"Settled",IF($O383="Written off","Written off",IF($K383&lt;=30,"0–30",IF($K383&lt;=60,"31–60",IF($K383&lt;=90,"61–90","90+"))))))</f>
        <v/>
      </c>
      <c r="M383" s="5" t="n"/>
      <c r="N383" s="4" t="n"/>
      <c r="O383" s="4" t="n"/>
      <c r="P383" s="8">
        <f>IF(OR($F383="",$M383=""),"",IF(AND($M383&lt;'Settings'!$B$6,$J383&gt;0,$O383&lt;&gt;"Written off"),"Overdue",""))</f>
        <v/>
      </c>
      <c r="Q383" s="15">
        <f>IF($E383="","",COUNTIFS('Follow-ups'!$B$3:$B$1002,$E383))</f>
        <v/>
      </c>
      <c r="R383" s="16">
        <f>IF(OR($F383="",$O383="Written off"),0,IF($J383&gt;0,$J383+ROW()/1000000,0))</f>
        <v/>
      </c>
      <c r="S383" s="15">
        <f>IF($P383="Overdue",COUNTIFS($P$3:$P383,"Overdue"),"")</f>
        <v/>
      </c>
    </row>
    <row r="384">
      <c r="A384" s="4" t="n"/>
      <c r="B384" s="4" t="n"/>
      <c r="C384" s="4" t="n"/>
      <c r="D384" s="4" t="n"/>
      <c r="E384" s="4" t="n"/>
      <c r="F384" s="5" t="n"/>
      <c r="G384" s="13" t="n"/>
      <c r="H384" s="13" t="n"/>
      <c r="I384" s="14">
        <f>IF($E384="","",SUMIFS('Follow-ups'!$H$3:$H$1002,'Follow-ups'!$B$3:$B$1002,$E384))</f>
        <v/>
      </c>
      <c r="J384" s="14">
        <f>IF($F384="","",$G384-$H384-$I384)</f>
        <v/>
      </c>
      <c r="K384" s="15">
        <f>IF($F384="","",'Settings'!$B$6-$F384)</f>
        <v/>
      </c>
      <c r="L384" s="8">
        <f>IF($F384="","",IF($J384&lt;=0,"Settled",IF($O384="Written off","Written off",IF($K384&lt;=30,"0–30",IF($K384&lt;=60,"31–60",IF($K384&lt;=90,"61–90","90+"))))))</f>
        <v/>
      </c>
      <c r="M384" s="5" t="n"/>
      <c r="N384" s="4" t="n"/>
      <c r="O384" s="4" t="n"/>
      <c r="P384" s="8">
        <f>IF(OR($F384="",$M384=""),"",IF(AND($M384&lt;'Settings'!$B$6,$J384&gt;0,$O384&lt;&gt;"Written off"),"Overdue",""))</f>
        <v/>
      </c>
      <c r="Q384" s="15">
        <f>IF($E384="","",COUNTIFS('Follow-ups'!$B$3:$B$1002,$E384))</f>
        <v/>
      </c>
      <c r="R384" s="16">
        <f>IF(OR($F384="",$O384="Written off"),0,IF($J384&gt;0,$J384+ROW()/1000000,0))</f>
        <v/>
      </c>
      <c r="S384" s="15">
        <f>IF($P384="Overdue",COUNTIFS($P$3:$P384,"Overdue"),"")</f>
        <v/>
      </c>
    </row>
    <row r="385">
      <c r="A385" s="4" t="n"/>
      <c r="B385" s="4" t="n"/>
      <c r="C385" s="4" t="n"/>
      <c r="D385" s="4" t="n"/>
      <c r="E385" s="4" t="n"/>
      <c r="F385" s="5" t="n"/>
      <c r="G385" s="13" t="n"/>
      <c r="H385" s="13" t="n"/>
      <c r="I385" s="14">
        <f>IF($E385="","",SUMIFS('Follow-ups'!$H$3:$H$1002,'Follow-ups'!$B$3:$B$1002,$E385))</f>
        <v/>
      </c>
      <c r="J385" s="14">
        <f>IF($F385="","",$G385-$H385-$I385)</f>
        <v/>
      </c>
      <c r="K385" s="15">
        <f>IF($F385="","",'Settings'!$B$6-$F385)</f>
        <v/>
      </c>
      <c r="L385" s="8">
        <f>IF($F385="","",IF($J385&lt;=0,"Settled",IF($O385="Written off","Written off",IF($K385&lt;=30,"0–30",IF($K385&lt;=60,"31–60",IF($K385&lt;=90,"61–90","90+"))))))</f>
        <v/>
      </c>
      <c r="M385" s="5" t="n"/>
      <c r="N385" s="4" t="n"/>
      <c r="O385" s="4" t="n"/>
      <c r="P385" s="8">
        <f>IF(OR($F385="",$M385=""),"",IF(AND($M385&lt;'Settings'!$B$6,$J385&gt;0,$O385&lt;&gt;"Written off"),"Overdue",""))</f>
        <v/>
      </c>
      <c r="Q385" s="15">
        <f>IF($E385="","",COUNTIFS('Follow-ups'!$B$3:$B$1002,$E385))</f>
        <v/>
      </c>
      <c r="R385" s="16">
        <f>IF(OR($F385="",$O385="Written off"),0,IF($J385&gt;0,$J385+ROW()/1000000,0))</f>
        <v/>
      </c>
      <c r="S385" s="15">
        <f>IF($P385="Overdue",COUNTIFS($P$3:$P385,"Overdue"),"")</f>
        <v/>
      </c>
    </row>
    <row r="386">
      <c r="A386" s="4" t="n"/>
      <c r="B386" s="4" t="n"/>
      <c r="C386" s="4" t="n"/>
      <c r="D386" s="4" t="n"/>
      <c r="E386" s="4" t="n"/>
      <c r="F386" s="5" t="n"/>
      <c r="G386" s="13" t="n"/>
      <c r="H386" s="13" t="n"/>
      <c r="I386" s="14">
        <f>IF($E386="","",SUMIFS('Follow-ups'!$H$3:$H$1002,'Follow-ups'!$B$3:$B$1002,$E386))</f>
        <v/>
      </c>
      <c r="J386" s="14">
        <f>IF($F386="","",$G386-$H386-$I386)</f>
        <v/>
      </c>
      <c r="K386" s="15">
        <f>IF($F386="","",'Settings'!$B$6-$F386)</f>
        <v/>
      </c>
      <c r="L386" s="8">
        <f>IF($F386="","",IF($J386&lt;=0,"Settled",IF($O386="Written off","Written off",IF($K386&lt;=30,"0–30",IF($K386&lt;=60,"31–60",IF($K386&lt;=90,"61–90","90+"))))))</f>
        <v/>
      </c>
      <c r="M386" s="5" t="n"/>
      <c r="N386" s="4" t="n"/>
      <c r="O386" s="4" t="n"/>
      <c r="P386" s="8">
        <f>IF(OR($F386="",$M386=""),"",IF(AND($M386&lt;'Settings'!$B$6,$J386&gt;0,$O386&lt;&gt;"Written off"),"Overdue",""))</f>
        <v/>
      </c>
      <c r="Q386" s="15">
        <f>IF($E386="","",COUNTIFS('Follow-ups'!$B$3:$B$1002,$E386))</f>
        <v/>
      </c>
      <c r="R386" s="16">
        <f>IF(OR($F386="",$O386="Written off"),0,IF($J386&gt;0,$J386+ROW()/1000000,0))</f>
        <v/>
      </c>
      <c r="S386" s="15">
        <f>IF($P386="Overdue",COUNTIFS($P$3:$P386,"Overdue"),"")</f>
        <v/>
      </c>
    </row>
    <row r="387">
      <c r="A387" s="4" t="n"/>
      <c r="B387" s="4" t="n"/>
      <c r="C387" s="4" t="n"/>
      <c r="D387" s="4" t="n"/>
      <c r="E387" s="4" t="n"/>
      <c r="F387" s="5" t="n"/>
      <c r="G387" s="13" t="n"/>
      <c r="H387" s="13" t="n"/>
      <c r="I387" s="14">
        <f>IF($E387="","",SUMIFS('Follow-ups'!$H$3:$H$1002,'Follow-ups'!$B$3:$B$1002,$E387))</f>
        <v/>
      </c>
      <c r="J387" s="14">
        <f>IF($F387="","",$G387-$H387-$I387)</f>
        <v/>
      </c>
      <c r="K387" s="15">
        <f>IF($F387="","",'Settings'!$B$6-$F387)</f>
        <v/>
      </c>
      <c r="L387" s="8">
        <f>IF($F387="","",IF($J387&lt;=0,"Settled",IF($O387="Written off","Written off",IF($K387&lt;=30,"0–30",IF($K387&lt;=60,"31–60",IF($K387&lt;=90,"61–90","90+"))))))</f>
        <v/>
      </c>
      <c r="M387" s="5" t="n"/>
      <c r="N387" s="4" t="n"/>
      <c r="O387" s="4" t="n"/>
      <c r="P387" s="8">
        <f>IF(OR($F387="",$M387=""),"",IF(AND($M387&lt;'Settings'!$B$6,$J387&gt;0,$O387&lt;&gt;"Written off"),"Overdue",""))</f>
        <v/>
      </c>
      <c r="Q387" s="15">
        <f>IF($E387="","",COUNTIFS('Follow-ups'!$B$3:$B$1002,$E387))</f>
        <v/>
      </c>
      <c r="R387" s="16">
        <f>IF(OR($F387="",$O387="Written off"),0,IF($J387&gt;0,$J387+ROW()/1000000,0))</f>
        <v/>
      </c>
      <c r="S387" s="15">
        <f>IF($P387="Overdue",COUNTIFS($P$3:$P387,"Overdue"),"")</f>
        <v/>
      </c>
    </row>
    <row r="388">
      <c r="A388" s="4" t="n"/>
      <c r="B388" s="4" t="n"/>
      <c r="C388" s="4" t="n"/>
      <c r="D388" s="4" t="n"/>
      <c r="E388" s="4" t="n"/>
      <c r="F388" s="5" t="n"/>
      <c r="G388" s="13" t="n"/>
      <c r="H388" s="13" t="n"/>
      <c r="I388" s="14">
        <f>IF($E388="","",SUMIFS('Follow-ups'!$H$3:$H$1002,'Follow-ups'!$B$3:$B$1002,$E388))</f>
        <v/>
      </c>
      <c r="J388" s="14">
        <f>IF($F388="","",$G388-$H388-$I388)</f>
        <v/>
      </c>
      <c r="K388" s="15">
        <f>IF($F388="","",'Settings'!$B$6-$F388)</f>
        <v/>
      </c>
      <c r="L388" s="8">
        <f>IF($F388="","",IF($J388&lt;=0,"Settled",IF($O388="Written off","Written off",IF($K388&lt;=30,"0–30",IF($K388&lt;=60,"31–60",IF($K388&lt;=90,"61–90","90+"))))))</f>
        <v/>
      </c>
      <c r="M388" s="5" t="n"/>
      <c r="N388" s="4" t="n"/>
      <c r="O388" s="4" t="n"/>
      <c r="P388" s="8">
        <f>IF(OR($F388="",$M388=""),"",IF(AND($M388&lt;'Settings'!$B$6,$J388&gt;0,$O388&lt;&gt;"Written off"),"Overdue",""))</f>
        <v/>
      </c>
      <c r="Q388" s="15">
        <f>IF($E388="","",COUNTIFS('Follow-ups'!$B$3:$B$1002,$E388))</f>
        <v/>
      </c>
      <c r="R388" s="16">
        <f>IF(OR($F388="",$O388="Written off"),0,IF($J388&gt;0,$J388+ROW()/1000000,0))</f>
        <v/>
      </c>
      <c r="S388" s="15">
        <f>IF($P388="Overdue",COUNTIFS($P$3:$P388,"Overdue"),"")</f>
        <v/>
      </c>
    </row>
    <row r="389">
      <c r="A389" s="4" t="n"/>
      <c r="B389" s="4" t="n"/>
      <c r="C389" s="4" t="n"/>
      <c r="D389" s="4" t="n"/>
      <c r="E389" s="4" t="n"/>
      <c r="F389" s="5" t="n"/>
      <c r="G389" s="13" t="n"/>
      <c r="H389" s="13" t="n"/>
      <c r="I389" s="14">
        <f>IF($E389="","",SUMIFS('Follow-ups'!$H$3:$H$1002,'Follow-ups'!$B$3:$B$1002,$E389))</f>
        <v/>
      </c>
      <c r="J389" s="14">
        <f>IF($F389="","",$G389-$H389-$I389)</f>
        <v/>
      </c>
      <c r="K389" s="15">
        <f>IF($F389="","",'Settings'!$B$6-$F389)</f>
        <v/>
      </c>
      <c r="L389" s="8">
        <f>IF($F389="","",IF($J389&lt;=0,"Settled",IF($O389="Written off","Written off",IF($K389&lt;=30,"0–30",IF($K389&lt;=60,"31–60",IF($K389&lt;=90,"61–90","90+"))))))</f>
        <v/>
      </c>
      <c r="M389" s="5" t="n"/>
      <c r="N389" s="4" t="n"/>
      <c r="O389" s="4" t="n"/>
      <c r="P389" s="8">
        <f>IF(OR($F389="",$M389=""),"",IF(AND($M389&lt;'Settings'!$B$6,$J389&gt;0,$O389&lt;&gt;"Written off"),"Overdue",""))</f>
        <v/>
      </c>
      <c r="Q389" s="15">
        <f>IF($E389="","",COUNTIFS('Follow-ups'!$B$3:$B$1002,$E389))</f>
        <v/>
      </c>
      <c r="R389" s="16">
        <f>IF(OR($F389="",$O389="Written off"),0,IF($J389&gt;0,$J389+ROW()/1000000,0))</f>
        <v/>
      </c>
      <c r="S389" s="15">
        <f>IF($P389="Overdue",COUNTIFS($P$3:$P389,"Overdue"),"")</f>
        <v/>
      </c>
    </row>
    <row r="390">
      <c r="A390" s="4" t="n"/>
      <c r="B390" s="4" t="n"/>
      <c r="C390" s="4" t="n"/>
      <c r="D390" s="4" t="n"/>
      <c r="E390" s="4" t="n"/>
      <c r="F390" s="5" t="n"/>
      <c r="G390" s="13" t="n"/>
      <c r="H390" s="13" t="n"/>
      <c r="I390" s="14">
        <f>IF($E390="","",SUMIFS('Follow-ups'!$H$3:$H$1002,'Follow-ups'!$B$3:$B$1002,$E390))</f>
        <v/>
      </c>
      <c r="J390" s="14">
        <f>IF($F390="","",$G390-$H390-$I390)</f>
        <v/>
      </c>
      <c r="K390" s="15">
        <f>IF($F390="","",'Settings'!$B$6-$F390)</f>
        <v/>
      </c>
      <c r="L390" s="8">
        <f>IF($F390="","",IF($J390&lt;=0,"Settled",IF($O390="Written off","Written off",IF($K390&lt;=30,"0–30",IF($K390&lt;=60,"31–60",IF($K390&lt;=90,"61–90","90+"))))))</f>
        <v/>
      </c>
      <c r="M390" s="5" t="n"/>
      <c r="N390" s="4" t="n"/>
      <c r="O390" s="4" t="n"/>
      <c r="P390" s="8">
        <f>IF(OR($F390="",$M390=""),"",IF(AND($M390&lt;'Settings'!$B$6,$J390&gt;0,$O390&lt;&gt;"Written off"),"Overdue",""))</f>
        <v/>
      </c>
      <c r="Q390" s="15">
        <f>IF($E390="","",COUNTIFS('Follow-ups'!$B$3:$B$1002,$E390))</f>
        <v/>
      </c>
      <c r="R390" s="16">
        <f>IF(OR($F390="",$O390="Written off"),0,IF($J390&gt;0,$J390+ROW()/1000000,0))</f>
        <v/>
      </c>
      <c r="S390" s="15">
        <f>IF($P390="Overdue",COUNTIFS($P$3:$P390,"Overdue"),"")</f>
        <v/>
      </c>
    </row>
    <row r="391">
      <c r="A391" s="4" t="n"/>
      <c r="B391" s="4" t="n"/>
      <c r="C391" s="4" t="n"/>
      <c r="D391" s="4" t="n"/>
      <c r="E391" s="4" t="n"/>
      <c r="F391" s="5" t="n"/>
      <c r="G391" s="13" t="n"/>
      <c r="H391" s="13" t="n"/>
      <c r="I391" s="14">
        <f>IF($E391="","",SUMIFS('Follow-ups'!$H$3:$H$1002,'Follow-ups'!$B$3:$B$1002,$E391))</f>
        <v/>
      </c>
      <c r="J391" s="14">
        <f>IF($F391="","",$G391-$H391-$I391)</f>
        <v/>
      </c>
      <c r="K391" s="15">
        <f>IF($F391="","",'Settings'!$B$6-$F391)</f>
        <v/>
      </c>
      <c r="L391" s="8">
        <f>IF($F391="","",IF($J391&lt;=0,"Settled",IF($O391="Written off","Written off",IF($K391&lt;=30,"0–30",IF($K391&lt;=60,"31–60",IF($K391&lt;=90,"61–90","90+"))))))</f>
        <v/>
      </c>
      <c r="M391" s="5" t="n"/>
      <c r="N391" s="4" t="n"/>
      <c r="O391" s="4" t="n"/>
      <c r="P391" s="8">
        <f>IF(OR($F391="",$M391=""),"",IF(AND($M391&lt;'Settings'!$B$6,$J391&gt;0,$O391&lt;&gt;"Written off"),"Overdue",""))</f>
        <v/>
      </c>
      <c r="Q391" s="15">
        <f>IF($E391="","",COUNTIFS('Follow-ups'!$B$3:$B$1002,$E391))</f>
        <v/>
      </c>
      <c r="R391" s="16">
        <f>IF(OR($F391="",$O391="Written off"),0,IF($J391&gt;0,$J391+ROW()/1000000,0))</f>
        <v/>
      </c>
      <c r="S391" s="15">
        <f>IF($P391="Overdue",COUNTIFS($P$3:$P391,"Overdue"),"")</f>
        <v/>
      </c>
    </row>
    <row r="392">
      <c r="A392" s="4" t="n"/>
      <c r="B392" s="4" t="n"/>
      <c r="C392" s="4" t="n"/>
      <c r="D392" s="4" t="n"/>
      <c r="E392" s="4" t="n"/>
      <c r="F392" s="5" t="n"/>
      <c r="G392" s="13" t="n"/>
      <c r="H392" s="13" t="n"/>
      <c r="I392" s="14">
        <f>IF($E392="","",SUMIFS('Follow-ups'!$H$3:$H$1002,'Follow-ups'!$B$3:$B$1002,$E392))</f>
        <v/>
      </c>
      <c r="J392" s="14">
        <f>IF($F392="","",$G392-$H392-$I392)</f>
        <v/>
      </c>
      <c r="K392" s="15">
        <f>IF($F392="","",'Settings'!$B$6-$F392)</f>
        <v/>
      </c>
      <c r="L392" s="8">
        <f>IF($F392="","",IF($J392&lt;=0,"Settled",IF($O392="Written off","Written off",IF($K392&lt;=30,"0–30",IF($K392&lt;=60,"31–60",IF($K392&lt;=90,"61–90","90+"))))))</f>
        <v/>
      </c>
      <c r="M392" s="5" t="n"/>
      <c r="N392" s="4" t="n"/>
      <c r="O392" s="4" t="n"/>
      <c r="P392" s="8">
        <f>IF(OR($F392="",$M392=""),"",IF(AND($M392&lt;'Settings'!$B$6,$J392&gt;0,$O392&lt;&gt;"Written off"),"Overdue",""))</f>
        <v/>
      </c>
      <c r="Q392" s="15">
        <f>IF($E392="","",COUNTIFS('Follow-ups'!$B$3:$B$1002,$E392))</f>
        <v/>
      </c>
      <c r="R392" s="16">
        <f>IF(OR($F392="",$O392="Written off"),0,IF($J392&gt;0,$J392+ROW()/1000000,0))</f>
        <v/>
      </c>
      <c r="S392" s="15">
        <f>IF($P392="Overdue",COUNTIFS($P$3:$P392,"Overdue"),"")</f>
        <v/>
      </c>
    </row>
    <row r="393">
      <c r="A393" s="4" t="n"/>
      <c r="B393" s="4" t="n"/>
      <c r="C393" s="4" t="n"/>
      <c r="D393" s="4" t="n"/>
      <c r="E393" s="4" t="n"/>
      <c r="F393" s="5" t="n"/>
      <c r="G393" s="13" t="n"/>
      <c r="H393" s="13" t="n"/>
      <c r="I393" s="14">
        <f>IF($E393="","",SUMIFS('Follow-ups'!$H$3:$H$1002,'Follow-ups'!$B$3:$B$1002,$E393))</f>
        <v/>
      </c>
      <c r="J393" s="14">
        <f>IF($F393="","",$G393-$H393-$I393)</f>
        <v/>
      </c>
      <c r="K393" s="15">
        <f>IF($F393="","",'Settings'!$B$6-$F393)</f>
        <v/>
      </c>
      <c r="L393" s="8">
        <f>IF($F393="","",IF($J393&lt;=0,"Settled",IF($O393="Written off","Written off",IF($K393&lt;=30,"0–30",IF($K393&lt;=60,"31–60",IF($K393&lt;=90,"61–90","90+"))))))</f>
        <v/>
      </c>
      <c r="M393" s="5" t="n"/>
      <c r="N393" s="4" t="n"/>
      <c r="O393" s="4" t="n"/>
      <c r="P393" s="8">
        <f>IF(OR($F393="",$M393=""),"",IF(AND($M393&lt;'Settings'!$B$6,$J393&gt;0,$O393&lt;&gt;"Written off"),"Overdue",""))</f>
        <v/>
      </c>
      <c r="Q393" s="15">
        <f>IF($E393="","",COUNTIFS('Follow-ups'!$B$3:$B$1002,$E393))</f>
        <v/>
      </c>
      <c r="R393" s="16">
        <f>IF(OR($F393="",$O393="Written off"),0,IF($J393&gt;0,$J393+ROW()/1000000,0))</f>
        <v/>
      </c>
      <c r="S393" s="15">
        <f>IF($P393="Overdue",COUNTIFS($P$3:$P393,"Overdue"),"")</f>
        <v/>
      </c>
    </row>
    <row r="394">
      <c r="A394" s="4" t="n"/>
      <c r="B394" s="4" t="n"/>
      <c r="C394" s="4" t="n"/>
      <c r="D394" s="4" t="n"/>
      <c r="E394" s="4" t="n"/>
      <c r="F394" s="5" t="n"/>
      <c r="G394" s="13" t="n"/>
      <c r="H394" s="13" t="n"/>
      <c r="I394" s="14">
        <f>IF($E394="","",SUMIFS('Follow-ups'!$H$3:$H$1002,'Follow-ups'!$B$3:$B$1002,$E394))</f>
        <v/>
      </c>
      <c r="J394" s="14">
        <f>IF($F394="","",$G394-$H394-$I394)</f>
        <v/>
      </c>
      <c r="K394" s="15">
        <f>IF($F394="","",'Settings'!$B$6-$F394)</f>
        <v/>
      </c>
      <c r="L394" s="8">
        <f>IF($F394="","",IF($J394&lt;=0,"Settled",IF($O394="Written off","Written off",IF($K394&lt;=30,"0–30",IF($K394&lt;=60,"31–60",IF($K394&lt;=90,"61–90","90+"))))))</f>
        <v/>
      </c>
      <c r="M394" s="5" t="n"/>
      <c r="N394" s="4" t="n"/>
      <c r="O394" s="4" t="n"/>
      <c r="P394" s="8">
        <f>IF(OR($F394="",$M394=""),"",IF(AND($M394&lt;'Settings'!$B$6,$J394&gt;0,$O394&lt;&gt;"Written off"),"Overdue",""))</f>
        <v/>
      </c>
      <c r="Q394" s="15">
        <f>IF($E394="","",COUNTIFS('Follow-ups'!$B$3:$B$1002,$E394))</f>
        <v/>
      </c>
      <c r="R394" s="16">
        <f>IF(OR($F394="",$O394="Written off"),0,IF($J394&gt;0,$J394+ROW()/1000000,0))</f>
        <v/>
      </c>
      <c r="S394" s="15">
        <f>IF($P394="Overdue",COUNTIFS($P$3:$P394,"Overdue"),"")</f>
        <v/>
      </c>
    </row>
    <row r="395">
      <c r="A395" s="4" t="n"/>
      <c r="B395" s="4" t="n"/>
      <c r="C395" s="4" t="n"/>
      <c r="D395" s="4" t="n"/>
      <c r="E395" s="4" t="n"/>
      <c r="F395" s="5" t="n"/>
      <c r="G395" s="13" t="n"/>
      <c r="H395" s="13" t="n"/>
      <c r="I395" s="14">
        <f>IF($E395="","",SUMIFS('Follow-ups'!$H$3:$H$1002,'Follow-ups'!$B$3:$B$1002,$E395))</f>
        <v/>
      </c>
      <c r="J395" s="14">
        <f>IF($F395="","",$G395-$H395-$I395)</f>
        <v/>
      </c>
      <c r="K395" s="15">
        <f>IF($F395="","",'Settings'!$B$6-$F395)</f>
        <v/>
      </c>
      <c r="L395" s="8">
        <f>IF($F395="","",IF($J395&lt;=0,"Settled",IF($O395="Written off","Written off",IF($K395&lt;=30,"0–30",IF($K395&lt;=60,"31–60",IF($K395&lt;=90,"61–90","90+"))))))</f>
        <v/>
      </c>
      <c r="M395" s="5" t="n"/>
      <c r="N395" s="4" t="n"/>
      <c r="O395" s="4" t="n"/>
      <c r="P395" s="8">
        <f>IF(OR($F395="",$M395=""),"",IF(AND($M395&lt;'Settings'!$B$6,$J395&gt;0,$O395&lt;&gt;"Written off"),"Overdue",""))</f>
        <v/>
      </c>
      <c r="Q395" s="15">
        <f>IF($E395="","",COUNTIFS('Follow-ups'!$B$3:$B$1002,$E395))</f>
        <v/>
      </c>
      <c r="R395" s="16">
        <f>IF(OR($F395="",$O395="Written off"),0,IF($J395&gt;0,$J395+ROW()/1000000,0))</f>
        <v/>
      </c>
      <c r="S395" s="15">
        <f>IF($P395="Overdue",COUNTIFS($P$3:$P395,"Overdue"),"")</f>
        <v/>
      </c>
    </row>
    <row r="396">
      <c r="A396" s="4" t="n"/>
      <c r="B396" s="4" t="n"/>
      <c r="C396" s="4" t="n"/>
      <c r="D396" s="4" t="n"/>
      <c r="E396" s="4" t="n"/>
      <c r="F396" s="5" t="n"/>
      <c r="G396" s="13" t="n"/>
      <c r="H396" s="13" t="n"/>
      <c r="I396" s="14">
        <f>IF($E396="","",SUMIFS('Follow-ups'!$H$3:$H$1002,'Follow-ups'!$B$3:$B$1002,$E396))</f>
        <v/>
      </c>
      <c r="J396" s="14">
        <f>IF($F396="","",$G396-$H396-$I396)</f>
        <v/>
      </c>
      <c r="K396" s="15">
        <f>IF($F396="","",'Settings'!$B$6-$F396)</f>
        <v/>
      </c>
      <c r="L396" s="8">
        <f>IF($F396="","",IF($J396&lt;=0,"Settled",IF($O396="Written off","Written off",IF($K396&lt;=30,"0–30",IF($K396&lt;=60,"31–60",IF($K396&lt;=90,"61–90","90+"))))))</f>
        <v/>
      </c>
      <c r="M396" s="5" t="n"/>
      <c r="N396" s="4" t="n"/>
      <c r="O396" s="4" t="n"/>
      <c r="P396" s="8">
        <f>IF(OR($F396="",$M396=""),"",IF(AND($M396&lt;'Settings'!$B$6,$J396&gt;0,$O396&lt;&gt;"Written off"),"Overdue",""))</f>
        <v/>
      </c>
      <c r="Q396" s="15">
        <f>IF($E396="","",COUNTIFS('Follow-ups'!$B$3:$B$1002,$E396))</f>
        <v/>
      </c>
      <c r="R396" s="16">
        <f>IF(OR($F396="",$O396="Written off"),0,IF($J396&gt;0,$J396+ROW()/1000000,0))</f>
        <v/>
      </c>
      <c r="S396" s="15">
        <f>IF($P396="Overdue",COUNTIFS($P$3:$P396,"Overdue"),"")</f>
        <v/>
      </c>
    </row>
    <row r="397">
      <c r="A397" s="4" t="n"/>
      <c r="B397" s="4" t="n"/>
      <c r="C397" s="4" t="n"/>
      <c r="D397" s="4" t="n"/>
      <c r="E397" s="4" t="n"/>
      <c r="F397" s="5" t="n"/>
      <c r="G397" s="13" t="n"/>
      <c r="H397" s="13" t="n"/>
      <c r="I397" s="14">
        <f>IF($E397="","",SUMIFS('Follow-ups'!$H$3:$H$1002,'Follow-ups'!$B$3:$B$1002,$E397))</f>
        <v/>
      </c>
      <c r="J397" s="14">
        <f>IF($F397="","",$G397-$H397-$I397)</f>
        <v/>
      </c>
      <c r="K397" s="15">
        <f>IF($F397="","",'Settings'!$B$6-$F397)</f>
        <v/>
      </c>
      <c r="L397" s="8">
        <f>IF($F397="","",IF($J397&lt;=0,"Settled",IF($O397="Written off","Written off",IF($K397&lt;=30,"0–30",IF($K397&lt;=60,"31–60",IF($K397&lt;=90,"61–90","90+"))))))</f>
        <v/>
      </c>
      <c r="M397" s="5" t="n"/>
      <c r="N397" s="4" t="n"/>
      <c r="O397" s="4" t="n"/>
      <c r="P397" s="8">
        <f>IF(OR($F397="",$M397=""),"",IF(AND($M397&lt;'Settings'!$B$6,$J397&gt;0,$O397&lt;&gt;"Written off"),"Overdue",""))</f>
        <v/>
      </c>
      <c r="Q397" s="15">
        <f>IF($E397="","",COUNTIFS('Follow-ups'!$B$3:$B$1002,$E397))</f>
        <v/>
      </c>
      <c r="R397" s="16">
        <f>IF(OR($F397="",$O397="Written off"),0,IF($J397&gt;0,$J397+ROW()/1000000,0))</f>
        <v/>
      </c>
      <c r="S397" s="15">
        <f>IF($P397="Overdue",COUNTIFS($P$3:$P397,"Overdue"),"")</f>
        <v/>
      </c>
    </row>
    <row r="398">
      <c r="A398" s="4" t="n"/>
      <c r="B398" s="4" t="n"/>
      <c r="C398" s="4" t="n"/>
      <c r="D398" s="4" t="n"/>
      <c r="E398" s="4" t="n"/>
      <c r="F398" s="5" t="n"/>
      <c r="G398" s="13" t="n"/>
      <c r="H398" s="13" t="n"/>
      <c r="I398" s="14">
        <f>IF($E398="","",SUMIFS('Follow-ups'!$H$3:$H$1002,'Follow-ups'!$B$3:$B$1002,$E398))</f>
        <v/>
      </c>
      <c r="J398" s="14">
        <f>IF($F398="","",$G398-$H398-$I398)</f>
        <v/>
      </c>
      <c r="K398" s="15">
        <f>IF($F398="","",'Settings'!$B$6-$F398)</f>
        <v/>
      </c>
      <c r="L398" s="8">
        <f>IF($F398="","",IF($J398&lt;=0,"Settled",IF($O398="Written off","Written off",IF($K398&lt;=30,"0–30",IF($K398&lt;=60,"31–60",IF($K398&lt;=90,"61–90","90+"))))))</f>
        <v/>
      </c>
      <c r="M398" s="5" t="n"/>
      <c r="N398" s="4" t="n"/>
      <c r="O398" s="4" t="n"/>
      <c r="P398" s="8">
        <f>IF(OR($F398="",$M398=""),"",IF(AND($M398&lt;'Settings'!$B$6,$J398&gt;0,$O398&lt;&gt;"Written off"),"Overdue",""))</f>
        <v/>
      </c>
      <c r="Q398" s="15">
        <f>IF($E398="","",COUNTIFS('Follow-ups'!$B$3:$B$1002,$E398))</f>
        <v/>
      </c>
      <c r="R398" s="16">
        <f>IF(OR($F398="",$O398="Written off"),0,IF($J398&gt;0,$J398+ROW()/1000000,0))</f>
        <v/>
      </c>
      <c r="S398" s="15">
        <f>IF($P398="Overdue",COUNTIFS($P$3:$P398,"Overdue"),"")</f>
        <v/>
      </c>
    </row>
    <row r="399">
      <c r="A399" s="4" t="n"/>
      <c r="B399" s="4" t="n"/>
      <c r="C399" s="4" t="n"/>
      <c r="D399" s="4" t="n"/>
      <c r="E399" s="4" t="n"/>
      <c r="F399" s="5" t="n"/>
      <c r="G399" s="13" t="n"/>
      <c r="H399" s="13" t="n"/>
      <c r="I399" s="14">
        <f>IF($E399="","",SUMIFS('Follow-ups'!$H$3:$H$1002,'Follow-ups'!$B$3:$B$1002,$E399))</f>
        <v/>
      </c>
      <c r="J399" s="14">
        <f>IF($F399="","",$G399-$H399-$I399)</f>
        <v/>
      </c>
      <c r="K399" s="15">
        <f>IF($F399="","",'Settings'!$B$6-$F399)</f>
        <v/>
      </c>
      <c r="L399" s="8">
        <f>IF($F399="","",IF($J399&lt;=0,"Settled",IF($O399="Written off","Written off",IF($K399&lt;=30,"0–30",IF($K399&lt;=60,"31–60",IF($K399&lt;=90,"61–90","90+"))))))</f>
        <v/>
      </c>
      <c r="M399" s="5" t="n"/>
      <c r="N399" s="4" t="n"/>
      <c r="O399" s="4" t="n"/>
      <c r="P399" s="8">
        <f>IF(OR($F399="",$M399=""),"",IF(AND($M399&lt;'Settings'!$B$6,$J399&gt;0,$O399&lt;&gt;"Written off"),"Overdue",""))</f>
        <v/>
      </c>
      <c r="Q399" s="15">
        <f>IF($E399="","",COUNTIFS('Follow-ups'!$B$3:$B$1002,$E399))</f>
        <v/>
      </c>
      <c r="R399" s="16">
        <f>IF(OR($F399="",$O399="Written off"),0,IF($J399&gt;0,$J399+ROW()/1000000,0))</f>
        <v/>
      </c>
      <c r="S399" s="15">
        <f>IF($P399="Overdue",COUNTIFS($P$3:$P399,"Overdue"),"")</f>
        <v/>
      </c>
    </row>
    <row r="400">
      <c r="A400" s="4" t="n"/>
      <c r="B400" s="4" t="n"/>
      <c r="C400" s="4" t="n"/>
      <c r="D400" s="4" t="n"/>
      <c r="E400" s="4" t="n"/>
      <c r="F400" s="5" t="n"/>
      <c r="G400" s="13" t="n"/>
      <c r="H400" s="13" t="n"/>
      <c r="I400" s="14">
        <f>IF($E400="","",SUMIFS('Follow-ups'!$H$3:$H$1002,'Follow-ups'!$B$3:$B$1002,$E400))</f>
        <v/>
      </c>
      <c r="J400" s="14">
        <f>IF($F400="","",$G400-$H400-$I400)</f>
        <v/>
      </c>
      <c r="K400" s="15">
        <f>IF($F400="","",'Settings'!$B$6-$F400)</f>
        <v/>
      </c>
      <c r="L400" s="8">
        <f>IF($F400="","",IF($J400&lt;=0,"Settled",IF($O400="Written off","Written off",IF($K400&lt;=30,"0–30",IF($K400&lt;=60,"31–60",IF($K400&lt;=90,"61–90","90+"))))))</f>
        <v/>
      </c>
      <c r="M400" s="5" t="n"/>
      <c r="N400" s="4" t="n"/>
      <c r="O400" s="4" t="n"/>
      <c r="P400" s="8">
        <f>IF(OR($F400="",$M400=""),"",IF(AND($M400&lt;'Settings'!$B$6,$J400&gt;0,$O400&lt;&gt;"Written off"),"Overdue",""))</f>
        <v/>
      </c>
      <c r="Q400" s="15">
        <f>IF($E400="","",COUNTIFS('Follow-ups'!$B$3:$B$1002,$E400))</f>
        <v/>
      </c>
      <c r="R400" s="16">
        <f>IF(OR($F400="",$O400="Written off"),0,IF($J400&gt;0,$J400+ROW()/1000000,0))</f>
        <v/>
      </c>
      <c r="S400" s="15">
        <f>IF($P400="Overdue",COUNTIFS($P$3:$P400,"Overdue"),"")</f>
        <v/>
      </c>
    </row>
    <row r="401">
      <c r="A401" s="4" t="n"/>
      <c r="B401" s="4" t="n"/>
      <c r="C401" s="4" t="n"/>
      <c r="D401" s="4" t="n"/>
      <c r="E401" s="4" t="n"/>
      <c r="F401" s="5" t="n"/>
      <c r="G401" s="13" t="n"/>
      <c r="H401" s="13" t="n"/>
      <c r="I401" s="14">
        <f>IF($E401="","",SUMIFS('Follow-ups'!$H$3:$H$1002,'Follow-ups'!$B$3:$B$1002,$E401))</f>
        <v/>
      </c>
      <c r="J401" s="14">
        <f>IF($F401="","",$G401-$H401-$I401)</f>
        <v/>
      </c>
      <c r="K401" s="15">
        <f>IF($F401="","",'Settings'!$B$6-$F401)</f>
        <v/>
      </c>
      <c r="L401" s="8">
        <f>IF($F401="","",IF($J401&lt;=0,"Settled",IF($O401="Written off","Written off",IF($K401&lt;=30,"0–30",IF($K401&lt;=60,"31–60",IF($K401&lt;=90,"61–90","90+"))))))</f>
        <v/>
      </c>
      <c r="M401" s="5" t="n"/>
      <c r="N401" s="4" t="n"/>
      <c r="O401" s="4" t="n"/>
      <c r="P401" s="8">
        <f>IF(OR($F401="",$M401=""),"",IF(AND($M401&lt;'Settings'!$B$6,$J401&gt;0,$O401&lt;&gt;"Written off"),"Overdue",""))</f>
        <v/>
      </c>
      <c r="Q401" s="15">
        <f>IF($E401="","",COUNTIFS('Follow-ups'!$B$3:$B$1002,$E401))</f>
        <v/>
      </c>
      <c r="R401" s="16">
        <f>IF(OR($F401="",$O401="Written off"),0,IF($J401&gt;0,$J401+ROW()/1000000,0))</f>
        <v/>
      </c>
      <c r="S401" s="15">
        <f>IF($P401="Overdue",COUNTIFS($P$3:$P401,"Overdue"),"")</f>
        <v/>
      </c>
    </row>
    <row r="402">
      <c r="A402" s="4" t="n"/>
      <c r="B402" s="4" t="n"/>
      <c r="C402" s="4" t="n"/>
      <c r="D402" s="4" t="n"/>
      <c r="E402" s="4" t="n"/>
      <c r="F402" s="5" t="n"/>
      <c r="G402" s="13" t="n"/>
      <c r="H402" s="13" t="n"/>
      <c r="I402" s="14">
        <f>IF($E402="","",SUMIFS('Follow-ups'!$H$3:$H$1002,'Follow-ups'!$B$3:$B$1002,$E402))</f>
        <v/>
      </c>
      <c r="J402" s="14">
        <f>IF($F402="","",$G402-$H402-$I402)</f>
        <v/>
      </c>
      <c r="K402" s="15">
        <f>IF($F402="","",'Settings'!$B$6-$F402)</f>
        <v/>
      </c>
      <c r="L402" s="8">
        <f>IF($F402="","",IF($J402&lt;=0,"Settled",IF($O402="Written off","Written off",IF($K402&lt;=30,"0–30",IF($K402&lt;=60,"31–60",IF($K402&lt;=90,"61–90","90+"))))))</f>
        <v/>
      </c>
      <c r="M402" s="5" t="n"/>
      <c r="N402" s="4" t="n"/>
      <c r="O402" s="4" t="n"/>
      <c r="P402" s="8">
        <f>IF(OR($F402="",$M402=""),"",IF(AND($M402&lt;'Settings'!$B$6,$J402&gt;0,$O402&lt;&gt;"Written off"),"Overdue",""))</f>
        <v/>
      </c>
      <c r="Q402" s="15">
        <f>IF($E402="","",COUNTIFS('Follow-ups'!$B$3:$B$1002,$E402))</f>
        <v/>
      </c>
      <c r="R402" s="16">
        <f>IF(OR($F402="",$O402="Written off"),0,IF($J402&gt;0,$J402+ROW()/1000000,0))</f>
        <v/>
      </c>
      <c r="S402" s="15">
        <f>IF($P402="Overdue",COUNTIFS($P$3:$P402,"Overdue"),"")</f>
        <v/>
      </c>
    </row>
    <row r="403">
      <c r="A403" s="4" t="n"/>
      <c r="B403" s="4" t="n"/>
      <c r="C403" s="4" t="n"/>
      <c r="D403" s="4" t="n"/>
      <c r="E403" s="4" t="n"/>
      <c r="F403" s="5" t="n"/>
      <c r="G403" s="13" t="n"/>
      <c r="H403" s="13" t="n"/>
      <c r="I403" s="14">
        <f>IF($E403="","",SUMIFS('Follow-ups'!$H$3:$H$1002,'Follow-ups'!$B$3:$B$1002,$E403))</f>
        <v/>
      </c>
      <c r="J403" s="14">
        <f>IF($F403="","",$G403-$H403-$I403)</f>
        <v/>
      </c>
      <c r="K403" s="15">
        <f>IF($F403="","",'Settings'!$B$6-$F403)</f>
        <v/>
      </c>
      <c r="L403" s="8">
        <f>IF($F403="","",IF($J403&lt;=0,"Settled",IF($O403="Written off","Written off",IF($K403&lt;=30,"0–30",IF($K403&lt;=60,"31–60",IF($K403&lt;=90,"61–90","90+"))))))</f>
        <v/>
      </c>
      <c r="M403" s="5" t="n"/>
      <c r="N403" s="4" t="n"/>
      <c r="O403" s="4" t="n"/>
      <c r="P403" s="8">
        <f>IF(OR($F403="",$M403=""),"",IF(AND($M403&lt;'Settings'!$B$6,$J403&gt;0,$O403&lt;&gt;"Written off"),"Overdue",""))</f>
        <v/>
      </c>
      <c r="Q403" s="15">
        <f>IF($E403="","",COUNTIFS('Follow-ups'!$B$3:$B$1002,$E403))</f>
        <v/>
      </c>
      <c r="R403" s="16">
        <f>IF(OR($F403="",$O403="Written off"),0,IF($J403&gt;0,$J403+ROW()/1000000,0))</f>
        <v/>
      </c>
      <c r="S403" s="15">
        <f>IF($P403="Overdue",COUNTIFS($P$3:$P403,"Overdue"),"")</f>
        <v/>
      </c>
    </row>
    <row r="404">
      <c r="A404" s="4" t="n"/>
      <c r="B404" s="4" t="n"/>
      <c r="C404" s="4" t="n"/>
      <c r="D404" s="4" t="n"/>
      <c r="E404" s="4" t="n"/>
      <c r="F404" s="5" t="n"/>
      <c r="G404" s="13" t="n"/>
      <c r="H404" s="13" t="n"/>
      <c r="I404" s="14">
        <f>IF($E404="","",SUMIFS('Follow-ups'!$H$3:$H$1002,'Follow-ups'!$B$3:$B$1002,$E404))</f>
        <v/>
      </c>
      <c r="J404" s="14">
        <f>IF($F404="","",$G404-$H404-$I404)</f>
        <v/>
      </c>
      <c r="K404" s="15">
        <f>IF($F404="","",'Settings'!$B$6-$F404)</f>
        <v/>
      </c>
      <c r="L404" s="8">
        <f>IF($F404="","",IF($J404&lt;=0,"Settled",IF($O404="Written off","Written off",IF($K404&lt;=30,"0–30",IF($K404&lt;=60,"31–60",IF($K404&lt;=90,"61–90","90+"))))))</f>
        <v/>
      </c>
      <c r="M404" s="5" t="n"/>
      <c r="N404" s="4" t="n"/>
      <c r="O404" s="4" t="n"/>
      <c r="P404" s="8">
        <f>IF(OR($F404="",$M404=""),"",IF(AND($M404&lt;'Settings'!$B$6,$J404&gt;0,$O404&lt;&gt;"Written off"),"Overdue",""))</f>
        <v/>
      </c>
      <c r="Q404" s="15">
        <f>IF($E404="","",COUNTIFS('Follow-ups'!$B$3:$B$1002,$E404))</f>
        <v/>
      </c>
      <c r="R404" s="16">
        <f>IF(OR($F404="",$O404="Written off"),0,IF($J404&gt;0,$J404+ROW()/1000000,0))</f>
        <v/>
      </c>
      <c r="S404" s="15">
        <f>IF($P404="Overdue",COUNTIFS($P$3:$P404,"Overdue"),"")</f>
        <v/>
      </c>
    </row>
    <row r="405">
      <c r="A405" s="4" t="n"/>
      <c r="B405" s="4" t="n"/>
      <c r="C405" s="4" t="n"/>
      <c r="D405" s="4" t="n"/>
      <c r="E405" s="4" t="n"/>
      <c r="F405" s="5" t="n"/>
      <c r="G405" s="13" t="n"/>
      <c r="H405" s="13" t="n"/>
      <c r="I405" s="14">
        <f>IF($E405="","",SUMIFS('Follow-ups'!$H$3:$H$1002,'Follow-ups'!$B$3:$B$1002,$E405))</f>
        <v/>
      </c>
      <c r="J405" s="14">
        <f>IF($F405="","",$G405-$H405-$I405)</f>
        <v/>
      </c>
      <c r="K405" s="15">
        <f>IF($F405="","",'Settings'!$B$6-$F405)</f>
        <v/>
      </c>
      <c r="L405" s="8">
        <f>IF($F405="","",IF($J405&lt;=0,"Settled",IF($O405="Written off","Written off",IF($K405&lt;=30,"0–30",IF($K405&lt;=60,"31–60",IF($K405&lt;=90,"61–90","90+"))))))</f>
        <v/>
      </c>
      <c r="M405" s="5" t="n"/>
      <c r="N405" s="4" t="n"/>
      <c r="O405" s="4" t="n"/>
      <c r="P405" s="8">
        <f>IF(OR($F405="",$M405=""),"",IF(AND($M405&lt;'Settings'!$B$6,$J405&gt;0,$O405&lt;&gt;"Written off"),"Overdue",""))</f>
        <v/>
      </c>
      <c r="Q405" s="15">
        <f>IF($E405="","",COUNTIFS('Follow-ups'!$B$3:$B$1002,$E405))</f>
        <v/>
      </c>
      <c r="R405" s="16">
        <f>IF(OR($F405="",$O405="Written off"),0,IF($J405&gt;0,$J405+ROW()/1000000,0))</f>
        <v/>
      </c>
      <c r="S405" s="15">
        <f>IF($P405="Overdue",COUNTIFS($P$3:$P405,"Overdue"),"")</f>
        <v/>
      </c>
    </row>
    <row r="406">
      <c r="A406" s="4" t="n"/>
      <c r="B406" s="4" t="n"/>
      <c r="C406" s="4" t="n"/>
      <c r="D406" s="4" t="n"/>
      <c r="E406" s="4" t="n"/>
      <c r="F406" s="5" t="n"/>
      <c r="G406" s="13" t="n"/>
      <c r="H406" s="13" t="n"/>
      <c r="I406" s="14">
        <f>IF($E406="","",SUMIFS('Follow-ups'!$H$3:$H$1002,'Follow-ups'!$B$3:$B$1002,$E406))</f>
        <v/>
      </c>
      <c r="J406" s="14">
        <f>IF($F406="","",$G406-$H406-$I406)</f>
        <v/>
      </c>
      <c r="K406" s="15">
        <f>IF($F406="","",'Settings'!$B$6-$F406)</f>
        <v/>
      </c>
      <c r="L406" s="8">
        <f>IF($F406="","",IF($J406&lt;=0,"Settled",IF($O406="Written off","Written off",IF($K406&lt;=30,"0–30",IF($K406&lt;=60,"31–60",IF($K406&lt;=90,"61–90","90+"))))))</f>
        <v/>
      </c>
      <c r="M406" s="5" t="n"/>
      <c r="N406" s="4" t="n"/>
      <c r="O406" s="4" t="n"/>
      <c r="P406" s="8">
        <f>IF(OR($F406="",$M406=""),"",IF(AND($M406&lt;'Settings'!$B$6,$J406&gt;0,$O406&lt;&gt;"Written off"),"Overdue",""))</f>
        <v/>
      </c>
      <c r="Q406" s="15">
        <f>IF($E406="","",COUNTIFS('Follow-ups'!$B$3:$B$1002,$E406))</f>
        <v/>
      </c>
      <c r="R406" s="16">
        <f>IF(OR($F406="",$O406="Written off"),0,IF($J406&gt;0,$J406+ROW()/1000000,0))</f>
        <v/>
      </c>
      <c r="S406" s="15">
        <f>IF($P406="Overdue",COUNTIFS($P$3:$P406,"Overdue"),"")</f>
        <v/>
      </c>
    </row>
    <row r="407">
      <c r="A407" s="4" t="n"/>
      <c r="B407" s="4" t="n"/>
      <c r="C407" s="4" t="n"/>
      <c r="D407" s="4" t="n"/>
      <c r="E407" s="4" t="n"/>
      <c r="F407" s="5" t="n"/>
      <c r="G407" s="13" t="n"/>
      <c r="H407" s="13" t="n"/>
      <c r="I407" s="14">
        <f>IF($E407="","",SUMIFS('Follow-ups'!$H$3:$H$1002,'Follow-ups'!$B$3:$B$1002,$E407))</f>
        <v/>
      </c>
      <c r="J407" s="14">
        <f>IF($F407="","",$G407-$H407-$I407)</f>
        <v/>
      </c>
      <c r="K407" s="15">
        <f>IF($F407="","",'Settings'!$B$6-$F407)</f>
        <v/>
      </c>
      <c r="L407" s="8">
        <f>IF($F407="","",IF($J407&lt;=0,"Settled",IF($O407="Written off","Written off",IF($K407&lt;=30,"0–30",IF($K407&lt;=60,"31–60",IF($K407&lt;=90,"61–90","90+"))))))</f>
        <v/>
      </c>
      <c r="M407" s="5" t="n"/>
      <c r="N407" s="4" t="n"/>
      <c r="O407" s="4" t="n"/>
      <c r="P407" s="8">
        <f>IF(OR($F407="",$M407=""),"",IF(AND($M407&lt;'Settings'!$B$6,$J407&gt;0,$O407&lt;&gt;"Written off"),"Overdue",""))</f>
        <v/>
      </c>
      <c r="Q407" s="15">
        <f>IF($E407="","",COUNTIFS('Follow-ups'!$B$3:$B$1002,$E407))</f>
        <v/>
      </c>
      <c r="R407" s="16">
        <f>IF(OR($F407="",$O407="Written off"),0,IF($J407&gt;0,$J407+ROW()/1000000,0))</f>
        <v/>
      </c>
      <c r="S407" s="15">
        <f>IF($P407="Overdue",COUNTIFS($P$3:$P407,"Overdue"),"")</f>
        <v/>
      </c>
    </row>
    <row r="408">
      <c r="A408" s="4" t="n"/>
      <c r="B408" s="4" t="n"/>
      <c r="C408" s="4" t="n"/>
      <c r="D408" s="4" t="n"/>
      <c r="E408" s="4" t="n"/>
      <c r="F408" s="5" t="n"/>
      <c r="G408" s="13" t="n"/>
      <c r="H408" s="13" t="n"/>
      <c r="I408" s="14">
        <f>IF($E408="","",SUMIFS('Follow-ups'!$H$3:$H$1002,'Follow-ups'!$B$3:$B$1002,$E408))</f>
        <v/>
      </c>
      <c r="J408" s="14">
        <f>IF($F408="","",$G408-$H408-$I408)</f>
        <v/>
      </c>
      <c r="K408" s="15">
        <f>IF($F408="","",'Settings'!$B$6-$F408)</f>
        <v/>
      </c>
      <c r="L408" s="8">
        <f>IF($F408="","",IF($J408&lt;=0,"Settled",IF($O408="Written off","Written off",IF($K408&lt;=30,"0–30",IF($K408&lt;=60,"31–60",IF($K408&lt;=90,"61–90","90+"))))))</f>
        <v/>
      </c>
      <c r="M408" s="5" t="n"/>
      <c r="N408" s="4" t="n"/>
      <c r="O408" s="4" t="n"/>
      <c r="P408" s="8">
        <f>IF(OR($F408="",$M408=""),"",IF(AND($M408&lt;'Settings'!$B$6,$J408&gt;0,$O408&lt;&gt;"Written off"),"Overdue",""))</f>
        <v/>
      </c>
      <c r="Q408" s="15">
        <f>IF($E408="","",COUNTIFS('Follow-ups'!$B$3:$B$1002,$E408))</f>
        <v/>
      </c>
      <c r="R408" s="16">
        <f>IF(OR($F408="",$O408="Written off"),0,IF($J408&gt;0,$J408+ROW()/1000000,0))</f>
        <v/>
      </c>
      <c r="S408" s="15">
        <f>IF($P408="Overdue",COUNTIFS($P$3:$P408,"Overdue"),"")</f>
        <v/>
      </c>
    </row>
    <row r="409">
      <c r="A409" s="4" t="n"/>
      <c r="B409" s="4" t="n"/>
      <c r="C409" s="4" t="n"/>
      <c r="D409" s="4" t="n"/>
      <c r="E409" s="4" t="n"/>
      <c r="F409" s="5" t="n"/>
      <c r="G409" s="13" t="n"/>
      <c r="H409" s="13" t="n"/>
      <c r="I409" s="14">
        <f>IF($E409="","",SUMIFS('Follow-ups'!$H$3:$H$1002,'Follow-ups'!$B$3:$B$1002,$E409))</f>
        <v/>
      </c>
      <c r="J409" s="14">
        <f>IF($F409="","",$G409-$H409-$I409)</f>
        <v/>
      </c>
      <c r="K409" s="15">
        <f>IF($F409="","",'Settings'!$B$6-$F409)</f>
        <v/>
      </c>
      <c r="L409" s="8">
        <f>IF($F409="","",IF($J409&lt;=0,"Settled",IF($O409="Written off","Written off",IF($K409&lt;=30,"0–30",IF($K409&lt;=60,"31–60",IF($K409&lt;=90,"61–90","90+"))))))</f>
        <v/>
      </c>
      <c r="M409" s="5" t="n"/>
      <c r="N409" s="4" t="n"/>
      <c r="O409" s="4" t="n"/>
      <c r="P409" s="8">
        <f>IF(OR($F409="",$M409=""),"",IF(AND($M409&lt;'Settings'!$B$6,$J409&gt;0,$O409&lt;&gt;"Written off"),"Overdue",""))</f>
        <v/>
      </c>
      <c r="Q409" s="15">
        <f>IF($E409="","",COUNTIFS('Follow-ups'!$B$3:$B$1002,$E409))</f>
        <v/>
      </c>
      <c r="R409" s="16">
        <f>IF(OR($F409="",$O409="Written off"),0,IF($J409&gt;0,$J409+ROW()/1000000,0))</f>
        <v/>
      </c>
      <c r="S409" s="15">
        <f>IF($P409="Overdue",COUNTIFS($P$3:$P409,"Overdue"),"")</f>
        <v/>
      </c>
    </row>
    <row r="410">
      <c r="A410" s="4" t="n"/>
      <c r="B410" s="4" t="n"/>
      <c r="C410" s="4" t="n"/>
      <c r="D410" s="4" t="n"/>
      <c r="E410" s="4" t="n"/>
      <c r="F410" s="5" t="n"/>
      <c r="G410" s="13" t="n"/>
      <c r="H410" s="13" t="n"/>
      <c r="I410" s="14">
        <f>IF($E410="","",SUMIFS('Follow-ups'!$H$3:$H$1002,'Follow-ups'!$B$3:$B$1002,$E410))</f>
        <v/>
      </c>
      <c r="J410" s="14">
        <f>IF($F410="","",$G410-$H410-$I410)</f>
        <v/>
      </c>
      <c r="K410" s="15">
        <f>IF($F410="","",'Settings'!$B$6-$F410)</f>
        <v/>
      </c>
      <c r="L410" s="8">
        <f>IF($F410="","",IF($J410&lt;=0,"Settled",IF($O410="Written off","Written off",IF($K410&lt;=30,"0–30",IF($K410&lt;=60,"31–60",IF($K410&lt;=90,"61–90","90+"))))))</f>
        <v/>
      </c>
      <c r="M410" s="5" t="n"/>
      <c r="N410" s="4" t="n"/>
      <c r="O410" s="4" t="n"/>
      <c r="P410" s="8">
        <f>IF(OR($F410="",$M410=""),"",IF(AND($M410&lt;'Settings'!$B$6,$J410&gt;0,$O410&lt;&gt;"Written off"),"Overdue",""))</f>
        <v/>
      </c>
      <c r="Q410" s="15">
        <f>IF($E410="","",COUNTIFS('Follow-ups'!$B$3:$B$1002,$E410))</f>
        <v/>
      </c>
      <c r="R410" s="16">
        <f>IF(OR($F410="",$O410="Written off"),0,IF($J410&gt;0,$J410+ROW()/1000000,0))</f>
        <v/>
      </c>
      <c r="S410" s="15">
        <f>IF($P410="Overdue",COUNTIFS($P$3:$P410,"Overdue"),"")</f>
        <v/>
      </c>
    </row>
    <row r="411">
      <c r="A411" s="4" t="n"/>
      <c r="B411" s="4" t="n"/>
      <c r="C411" s="4" t="n"/>
      <c r="D411" s="4" t="n"/>
      <c r="E411" s="4" t="n"/>
      <c r="F411" s="5" t="n"/>
      <c r="G411" s="13" t="n"/>
      <c r="H411" s="13" t="n"/>
      <c r="I411" s="14">
        <f>IF($E411="","",SUMIFS('Follow-ups'!$H$3:$H$1002,'Follow-ups'!$B$3:$B$1002,$E411))</f>
        <v/>
      </c>
      <c r="J411" s="14">
        <f>IF($F411="","",$G411-$H411-$I411)</f>
        <v/>
      </c>
      <c r="K411" s="15">
        <f>IF($F411="","",'Settings'!$B$6-$F411)</f>
        <v/>
      </c>
      <c r="L411" s="8">
        <f>IF($F411="","",IF($J411&lt;=0,"Settled",IF($O411="Written off","Written off",IF($K411&lt;=30,"0–30",IF($K411&lt;=60,"31–60",IF($K411&lt;=90,"61–90","90+"))))))</f>
        <v/>
      </c>
      <c r="M411" s="5" t="n"/>
      <c r="N411" s="4" t="n"/>
      <c r="O411" s="4" t="n"/>
      <c r="P411" s="8">
        <f>IF(OR($F411="",$M411=""),"",IF(AND($M411&lt;'Settings'!$B$6,$J411&gt;0,$O411&lt;&gt;"Written off"),"Overdue",""))</f>
        <v/>
      </c>
      <c r="Q411" s="15">
        <f>IF($E411="","",COUNTIFS('Follow-ups'!$B$3:$B$1002,$E411))</f>
        <v/>
      </c>
      <c r="R411" s="16">
        <f>IF(OR($F411="",$O411="Written off"),0,IF($J411&gt;0,$J411+ROW()/1000000,0))</f>
        <v/>
      </c>
      <c r="S411" s="15">
        <f>IF($P411="Overdue",COUNTIFS($P$3:$P411,"Overdue"),"")</f>
        <v/>
      </c>
    </row>
    <row r="412">
      <c r="A412" s="4" t="n"/>
      <c r="B412" s="4" t="n"/>
      <c r="C412" s="4" t="n"/>
      <c r="D412" s="4" t="n"/>
      <c r="E412" s="4" t="n"/>
      <c r="F412" s="5" t="n"/>
      <c r="G412" s="13" t="n"/>
      <c r="H412" s="13" t="n"/>
      <c r="I412" s="14">
        <f>IF($E412="","",SUMIFS('Follow-ups'!$H$3:$H$1002,'Follow-ups'!$B$3:$B$1002,$E412))</f>
        <v/>
      </c>
      <c r="J412" s="14">
        <f>IF($F412="","",$G412-$H412-$I412)</f>
        <v/>
      </c>
      <c r="K412" s="15">
        <f>IF($F412="","",'Settings'!$B$6-$F412)</f>
        <v/>
      </c>
      <c r="L412" s="8">
        <f>IF($F412="","",IF($J412&lt;=0,"Settled",IF($O412="Written off","Written off",IF($K412&lt;=30,"0–30",IF($K412&lt;=60,"31–60",IF($K412&lt;=90,"61–90","90+"))))))</f>
        <v/>
      </c>
      <c r="M412" s="5" t="n"/>
      <c r="N412" s="4" t="n"/>
      <c r="O412" s="4" t="n"/>
      <c r="P412" s="8">
        <f>IF(OR($F412="",$M412=""),"",IF(AND($M412&lt;'Settings'!$B$6,$J412&gt;0,$O412&lt;&gt;"Written off"),"Overdue",""))</f>
        <v/>
      </c>
      <c r="Q412" s="15">
        <f>IF($E412="","",COUNTIFS('Follow-ups'!$B$3:$B$1002,$E412))</f>
        <v/>
      </c>
      <c r="R412" s="16">
        <f>IF(OR($F412="",$O412="Written off"),0,IF($J412&gt;0,$J412+ROW()/1000000,0))</f>
        <v/>
      </c>
      <c r="S412" s="15">
        <f>IF($P412="Overdue",COUNTIFS($P$3:$P412,"Overdue"),"")</f>
        <v/>
      </c>
    </row>
    <row r="413">
      <c r="A413" s="4" t="n"/>
      <c r="B413" s="4" t="n"/>
      <c r="C413" s="4" t="n"/>
      <c r="D413" s="4" t="n"/>
      <c r="E413" s="4" t="n"/>
      <c r="F413" s="5" t="n"/>
      <c r="G413" s="13" t="n"/>
      <c r="H413" s="13" t="n"/>
      <c r="I413" s="14">
        <f>IF($E413="","",SUMIFS('Follow-ups'!$H$3:$H$1002,'Follow-ups'!$B$3:$B$1002,$E413))</f>
        <v/>
      </c>
      <c r="J413" s="14">
        <f>IF($F413="","",$G413-$H413-$I413)</f>
        <v/>
      </c>
      <c r="K413" s="15">
        <f>IF($F413="","",'Settings'!$B$6-$F413)</f>
        <v/>
      </c>
      <c r="L413" s="8">
        <f>IF($F413="","",IF($J413&lt;=0,"Settled",IF($O413="Written off","Written off",IF($K413&lt;=30,"0–30",IF($K413&lt;=60,"31–60",IF($K413&lt;=90,"61–90","90+"))))))</f>
        <v/>
      </c>
      <c r="M413" s="5" t="n"/>
      <c r="N413" s="4" t="n"/>
      <c r="O413" s="4" t="n"/>
      <c r="P413" s="8">
        <f>IF(OR($F413="",$M413=""),"",IF(AND($M413&lt;'Settings'!$B$6,$J413&gt;0,$O413&lt;&gt;"Written off"),"Overdue",""))</f>
        <v/>
      </c>
      <c r="Q413" s="15">
        <f>IF($E413="","",COUNTIFS('Follow-ups'!$B$3:$B$1002,$E413))</f>
        <v/>
      </c>
      <c r="R413" s="16">
        <f>IF(OR($F413="",$O413="Written off"),0,IF($J413&gt;0,$J413+ROW()/1000000,0))</f>
        <v/>
      </c>
      <c r="S413" s="15">
        <f>IF($P413="Overdue",COUNTIFS($P$3:$P413,"Overdue"),"")</f>
        <v/>
      </c>
    </row>
    <row r="414">
      <c r="A414" s="4" t="n"/>
      <c r="B414" s="4" t="n"/>
      <c r="C414" s="4" t="n"/>
      <c r="D414" s="4" t="n"/>
      <c r="E414" s="4" t="n"/>
      <c r="F414" s="5" t="n"/>
      <c r="G414" s="13" t="n"/>
      <c r="H414" s="13" t="n"/>
      <c r="I414" s="14">
        <f>IF($E414="","",SUMIFS('Follow-ups'!$H$3:$H$1002,'Follow-ups'!$B$3:$B$1002,$E414))</f>
        <v/>
      </c>
      <c r="J414" s="14">
        <f>IF($F414="","",$G414-$H414-$I414)</f>
        <v/>
      </c>
      <c r="K414" s="15">
        <f>IF($F414="","",'Settings'!$B$6-$F414)</f>
        <v/>
      </c>
      <c r="L414" s="8">
        <f>IF($F414="","",IF($J414&lt;=0,"Settled",IF($O414="Written off","Written off",IF($K414&lt;=30,"0–30",IF($K414&lt;=60,"31–60",IF($K414&lt;=90,"61–90","90+"))))))</f>
        <v/>
      </c>
      <c r="M414" s="5" t="n"/>
      <c r="N414" s="4" t="n"/>
      <c r="O414" s="4" t="n"/>
      <c r="P414" s="8">
        <f>IF(OR($F414="",$M414=""),"",IF(AND($M414&lt;'Settings'!$B$6,$J414&gt;0,$O414&lt;&gt;"Written off"),"Overdue",""))</f>
        <v/>
      </c>
      <c r="Q414" s="15">
        <f>IF($E414="","",COUNTIFS('Follow-ups'!$B$3:$B$1002,$E414))</f>
        <v/>
      </c>
      <c r="R414" s="16">
        <f>IF(OR($F414="",$O414="Written off"),0,IF($J414&gt;0,$J414+ROW()/1000000,0))</f>
        <v/>
      </c>
      <c r="S414" s="15">
        <f>IF($P414="Overdue",COUNTIFS($P$3:$P414,"Overdue"),"")</f>
        <v/>
      </c>
    </row>
    <row r="415">
      <c r="A415" s="4" t="n"/>
      <c r="B415" s="4" t="n"/>
      <c r="C415" s="4" t="n"/>
      <c r="D415" s="4" t="n"/>
      <c r="E415" s="4" t="n"/>
      <c r="F415" s="5" t="n"/>
      <c r="G415" s="13" t="n"/>
      <c r="H415" s="13" t="n"/>
      <c r="I415" s="14">
        <f>IF($E415="","",SUMIFS('Follow-ups'!$H$3:$H$1002,'Follow-ups'!$B$3:$B$1002,$E415))</f>
        <v/>
      </c>
      <c r="J415" s="14">
        <f>IF($F415="","",$G415-$H415-$I415)</f>
        <v/>
      </c>
      <c r="K415" s="15">
        <f>IF($F415="","",'Settings'!$B$6-$F415)</f>
        <v/>
      </c>
      <c r="L415" s="8">
        <f>IF($F415="","",IF($J415&lt;=0,"Settled",IF($O415="Written off","Written off",IF($K415&lt;=30,"0–30",IF($K415&lt;=60,"31–60",IF($K415&lt;=90,"61–90","90+"))))))</f>
        <v/>
      </c>
      <c r="M415" s="5" t="n"/>
      <c r="N415" s="4" t="n"/>
      <c r="O415" s="4" t="n"/>
      <c r="P415" s="8">
        <f>IF(OR($F415="",$M415=""),"",IF(AND($M415&lt;'Settings'!$B$6,$J415&gt;0,$O415&lt;&gt;"Written off"),"Overdue",""))</f>
        <v/>
      </c>
      <c r="Q415" s="15">
        <f>IF($E415="","",COUNTIFS('Follow-ups'!$B$3:$B$1002,$E415))</f>
        <v/>
      </c>
      <c r="R415" s="16">
        <f>IF(OR($F415="",$O415="Written off"),0,IF($J415&gt;0,$J415+ROW()/1000000,0))</f>
        <v/>
      </c>
      <c r="S415" s="15">
        <f>IF($P415="Overdue",COUNTIFS($P$3:$P415,"Overdue"),"")</f>
        <v/>
      </c>
    </row>
    <row r="416">
      <c r="A416" s="4" t="n"/>
      <c r="B416" s="4" t="n"/>
      <c r="C416" s="4" t="n"/>
      <c r="D416" s="4" t="n"/>
      <c r="E416" s="4" t="n"/>
      <c r="F416" s="5" t="n"/>
      <c r="G416" s="13" t="n"/>
      <c r="H416" s="13" t="n"/>
      <c r="I416" s="14">
        <f>IF($E416="","",SUMIFS('Follow-ups'!$H$3:$H$1002,'Follow-ups'!$B$3:$B$1002,$E416))</f>
        <v/>
      </c>
      <c r="J416" s="14">
        <f>IF($F416="","",$G416-$H416-$I416)</f>
        <v/>
      </c>
      <c r="K416" s="15">
        <f>IF($F416="","",'Settings'!$B$6-$F416)</f>
        <v/>
      </c>
      <c r="L416" s="8">
        <f>IF($F416="","",IF($J416&lt;=0,"Settled",IF($O416="Written off","Written off",IF($K416&lt;=30,"0–30",IF($K416&lt;=60,"31–60",IF($K416&lt;=90,"61–90","90+"))))))</f>
        <v/>
      </c>
      <c r="M416" s="5" t="n"/>
      <c r="N416" s="4" t="n"/>
      <c r="O416" s="4" t="n"/>
      <c r="P416" s="8">
        <f>IF(OR($F416="",$M416=""),"",IF(AND($M416&lt;'Settings'!$B$6,$J416&gt;0,$O416&lt;&gt;"Written off"),"Overdue",""))</f>
        <v/>
      </c>
      <c r="Q416" s="15">
        <f>IF($E416="","",COUNTIFS('Follow-ups'!$B$3:$B$1002,$E416))</f>
        <v/>
      </c>
      <c r="R416" s="16">
        <f>IF(OR($F416="",$O416="Written off"),0,IF($J416&gt;0,$J416+ROW()/1000000,0))</f>
        <v/>
      </c>
      <c r="S416" s="15">
        <f>IF($P416="Overdue",COUNTIFS($P$3:$P416,"Overdue"),"")</f>
        <v/>
      </c>
    </row>
    <row r="417">
      <c r="A417" s="4" t="n"/>
      <c r="B417" s="4" t="n"/>
      <c r="C417" s="4" t="n"/>
      <c r="D417" s="4" t="n"/>
      <c r="E417" s="4" t="n"/>
      <c r="F417" s="5" t="n"/>
      <c r="G417" s="13" t="n"/>
      <c r="H417" s="13" t="n"/>
      <c r="I417" s="14">
        <f>IF($E417="","",SUMIFS('Follow-ups'!$H$3:$H$1002,'Follow-ups'!$B$3:$B$1002,$E417))</f>
        <v/>
      </c>
      <c r="J417" s="14">
        <f>IF($F417="","",$G417-$H417-$I417)</f>
        <v/>
      </c>
      <c r="K417" s="15">
        <f>IF($F417="","",'Settings'!$B$6-$F417)</f>
        <v/>
      </c>
      <c r="L417" s="8">
        <f>IF($F417="","",IF($J417&lt;=0,"Settled",IF($O417="Written off","Written off",IF($K417&lt;=30,"0–30",IF($K417&lt;=60,"31–60",IF($K417&lt;=90,"61–90","90+"))))))</f>
        <v/>
      </c>
      <c r="M417" s="5" t="n"/>
      <c r="N417" s="4" t="n"/>
      <c r="O417" s="4" t="n"/>
      <c r="P417" s="8">
        <f>IF(OR($F417="",$M417=""),"",IF(AND($M417&lt;'Settings'!$B$6,$J417&gt;0,$O417&lt;&gt;"Written off"),"Overdue",""))</f>
        <v/>
      </c>
      <c r="Q417" s="15">
        <f>IF($E417="","",COUNTIFS('Follow-ups'!$B$3:$B$1002,$E417))</f>
        <v/>
      </c>
      <c r="R417" s="16">
        <f>IF(OR($F417="",$O417="Written off"),0,IF($J417&gt;0,$J417+ROW()/1000000,0))</f>
        <v/>
      </c>
      <c r="S417" s="15">
        <f>IF($P417="Overdue",COUNTIFS($P$3:$P417,"Overdue"),"")</f>
        <v/>
      </c>
    </row>
    <row r="418">
      <c r="A418" s="4" t="n"/>
      <c r="B418" s="4" t="n"/>
      <c r="C418" s="4" t="n"/>
      <c r="D418" s="4" t="n"/>
      <c r="E418" s="4" t="n"/>
      <c r="F418" s="5" t="n"/>
      <c r="G418" s="13" t="n"/>
      <c r="H418" s="13" t="n"/>
      <c r="I418" s="14">
        <f>IF($E418="","",SUMIFS('Follow-ups'!$H$3:$H$1002,'Follow-ups'!$B$3:$B$1002,$E418))</f>
        <v/>
      </c>
      <c r="J418" s="14">
        <f>IF($F418="","",$G418-$H418-$I418)</f>
        <v/>
      </c>
      <c r="K418" s="15">
        <f>IF($F418="","",'Settings'!$B$6-$F418)</f>
        <v/>
      </c>
      <c r="L418" s="8">
        <f>IF($F418="","",IF($J418&lt;=0,"Settled",IF($O418="Written off","Written off",IF($K418&lt;=30,"0–30",IF($K418&lt;=60,"31–60",IF($K418&lt;=90,"61–90","90+"))))))</f>
        <v/>
      </c>
      <c r="M418" s="5" t="n"/>
      <c r="N418" s="4" t="n"/>
      <c r="O418" s="4" t="n"/>
      <c r="P418" s="8">
        <f>IF(OR($F418="",$M418=""),"",IF(AND($M418&lt;'Settings'!$B$6,$J418&gt;0,$O418&lt;&gt;"Written off"),"Overdue",""))</f>
        <v/>
      </c>
      <c r="Q418" s="15">
        <f>IF($E418="","",COUNTIFS('Follow-ups'!$B$3:$B$1002,$E418))</f>
        <v/>
      </c>
      <c r="R418" s="16">
        <f>IF(OR($F418="",$O418="Written off"),0,IF($J418&gt;0,$J418+ROW()/1000000,0))</f>
        <v/>
      </c>
      <c r="S418" s="15">
        <f>IF($P418="Overdue",COUNTIFS($P$3:$P418,"Overdue"),"")</f>
        <v/>
      </c>
    </row>
    <row r="419">
      <c r="A419" s="4" t="n"/>
      <c r="B419" s="4" t="n"/>
      <c r="C419" s="4" t="n"/>
      <c r="D419" s="4" t="n"/>
      <c r="E419" s="4" t="n"/>
      <c r="F419" s="5" t="n"/>
      <c r="G419" s="13" t="n"/>
      <c r="H419" s="13" t="n"/>
      <c r="I419" s="14">
        <f>IF($E419="","",SUMIFS('Follow-ups'!$H$3:$H$1002,'Follow-ups'!$B$3:$B$1002,$E419))</f>
        <v/>
      </c>
      <c r="J419" s="14">
        <f>IF($F419="","",$G419-$H419-$I419)</f>
        <v/>
      </c>
      <c r="K419" s="15">
        <f>IF($F419="","",'Settings'!$B$6-$F419)</f>
        <v/>
      </c>
      <c r="L419" s="8">
        <f>IF($F419="","",IF($J419&lt;=0,"Settled",IF($O419="Written off","Written off",IF($K419&lt;=30,"0–30",IF($K419&lt;=60,"31–60",IF($K419&lt;=90,"61–90","90+"))))))</f>
        <v/>
      </c>
      <c r="M419" s="5" t="n"/>
      <c r="N419" s="4" t="n"/>
      <c r="O419" s="4" t="n"/>
      <c r="P419" s="8">
        <f>IF(OR($F419="",$M419=""),"",IF(AND($M419&lt;'Settings'!$B$6,$J419&gt;0,$O419&lt;&gt;"Written off"),"Overdue",""))</f>
        <v/>
      </c>
      <c r="Q419" s="15">
        <f>IF($E419="","",COUNTIFS('Follow-ups'!$B$3:$B$1002,$E419))</f>
        <v/>
      </c>
      <c r="R419" s="16">
        <f>IF(OR($F419="",$O419="Written off"),0,IF($J419&gt;0,$J419+ROW()/1000000,0))</f>
        <v/>
      </c>
      <c r="S419" s="15">
        <f>IF($P419="Overdue",COUNTIFS($P$3:$P419,"Overdue"),"")</f>
        <v/>
      </c>
    </row>
    <row r="420">
      <c r="A420" s="4" t="n"/>
      <c r="B420" s="4" t="n"/>
      <c r="C420" s="4" t="n"/>
      <c r="D420" s="4" t="n"/>
      <c r="E420" s="4" t="n"/>
      <c r="F420" s="5" t="n"/>
      <c r="G420" s="13" t="n"/>
      <c r="H420" s="13" t="n"/>
      <c r="I420" s="14">
        <f>IF($E420="","",SUMIFS('Follow-ups'!$H$3:$H$1002,'Follow-ups'!$B$3:$B$1002,$E420))</f>
        <v/>
      </c>
      <c r="J420" s="14">
        <f>IF($F420="","",$G420-$H420-$I420)</f>
        <v/>
      </c>
      <c r="K420" s="15">
        <f>IF($F420="","",'Settings'!$B$6-$F420)</f>
        <v/>
      </c>
      <c r="L420" s="8">
        <f>IF($F420="","",IF($J420&lt;=0,"Settled",IF($O420="Written off","Written off",IF($K420&lt;=30,"0–30",IF($K420&lt;=60,"31–60",IF($K420&lt;=90,"61–90","90+"))))))</f>
        <v/>
      </c>
      <c r="M420" s="5" t="n"/>
      <c r="N420" s="4" t="n"/>
      <c r="O420" s="4" t="n"/>
      <c r="P420" s="8">
        <f>IF(OR($F420="",$M420=""),"",IF(AND($M420&lt;'Settings'!$B$6,$J420&gt;0,$O420&lt;&gt;"Written off"),"Overdue",""))</f>
        <v/>
      </c>
      <c r="Q420" s="15">
        <f>IF($E420="","",COUNTIFS('Follow-ups'!$B$3:$B$1002,$E420))</f>
        <v/>
      </c>
      <c r="R420" s="16">
        <f>IF(OR($F420="",$O420="Written off"),0,IF($J420&gt;0,$J420+ROW()/1000000,0))</f>
        <v/>
      </c>
      <c r="S420" s="15">
        <f>IF($P420="Overdue",COUNTIFS($P$3:$P420,"Overdue"),"")</f>
        <v/>
      </c>
    </row>
    <row r="421">
      <c r="A421" s="4" t="n"/>
      <c r="B421" s="4" t="n"/>
      <c r="C421" s="4" t="n"/>
      <c r="D421" s="4" t="n"/>
      <c r="E421" s="4" t="n"/>
      <c r="F421" s="5" t="n"/>
      <c r="G421" s="13" t="n"/>
      <c r="H421" s="13" t="n"/>
      <c r="I421" s="14">
        <f>IF($E421="","",SUMIFS('Follow-ups'!$H$3:$H$1002,'Follow-ups'!$B$3:$B$1002,$E421))</f>
        <v/>
      </c>
      <c r="J421" s="14">
        <f>IF($F421="","",$G421-$H421-$I421)</f>
        <v/>
      </c>
      <c r="K421" s="15">
        <f>IF($F421="","",'Settings'!$B$6-$F421)</f>
        <v/>
      </c>
      <c r="L421" s="8">
        <f>IF($F421="","",IF($J421&lt;=0,"Settled",IF($O421="Written off","Written off",IF($K421&lt;=30,"0–30",IF($K421&lt;=60,"31–60",IF($K421&lt;=90,"61–90","90+"))))))</f>
        <v/>
      </c>
      <c r="M421" s="5" t="n"/>
      <c r="N421" s="4" t="n"/>
      <c r="O421" s="4" t="n"/>
      <c r="P421" s="8">
        <f>IF(OR($F421="",$M421=""),"",IF(AND($M421&lt;'Settings'!$B$6,$J421&gt;0,$O421&lt;&gt;"Written off"),"Overdue",""))</f>
        <v/>
      </c>
      <c r="Q421" s="15">
        <f>IF($E421="","",COUNTIFS('Follow-ups'!$B$3:$B$1002,$E421))</f>
        <v/>
      </c>
      <c r="R421" s="16">
        <f>IF(OR($F421="",$O421="Written off"),0,IF($J421&gt;0,$J421+ROW()/1000000,0))</f>
        <v/>
      </c>
      <c r="S421" s="15">
        <f>IF($P421="Overdue",COUNTIFS($P$3:$P421,"Overdue"),"")</f>
        <v/>
      </c>
    </row>
    <row r="422">
      <c r="A422" s="4" t="n"/>
      <c r="B422" s="4" t="n"/>
      <c r="C422" s="4" t="n"/>
      <c r="D422" s="4" t="n"/>
      <c r="E422" s="4" t="n"/>
      <c r="F422" s="5" t="n"/>
      <c r="G422" s="13" t="n"/>
      <c r="H422" s="13" t="n"/>
      <c r="I422" s="14">
        <f>IF($E422="","",SUMIFS('Follow-ups'!$H$3:$H$1002,'Follow-ups'!$B$3:$B$1002,$E422))</f>
        <v/>
      </c>
      <c r="J422" s="14">
        <f>IF($F422="","",$G422-$H422-$I422)</f>
        <v/>
      </c>
      <c r="K422" s="15">
        <f>IF($F422="","",'Settings'!$B$6-$F422)</f>
        <v/>
      </c>
      <c r="L422" s="8">
        <f>IF($F422="","",IF($J422&lt;=0,"Settled",IF($O422="Written off","Written off",IF($K422&lt;=30,"0–30",IF($K422&lt;=60,"31–60",IF($K422&lt;=90,"61–90","90+"))))))</f>
        <v/>
      </c>
      <c r="M422" s="5" t="n"/>
      <c r="N422" s="4" t="n"/>
      <c r="O422" s="4" t="n"/>
      <c r="P422" s="8">
        <f>IF(OR($F422="",$M422=""),"",IF(AND($M422&lt;'Settings'!$B$6,$J422&gt;0,$O422&lt;&gt;"Written off"),"Overdue",""))</f>
        <v/>
      </c>
      <c r="Q422" s="15">
        <f>IF($E422="","",COUNTIFS('Follow-ups'!$B$3:$B$1002,$E422))</f>
        <v/>
      </c>
      <c r="R422" s="16">
        <f>IF(OR($F422="",$O422="Written off"),0,IF($J422&gt;0,$J422+ROW()/1000000,0))</f>
        <v/>
      </c>
      <c r="S422" s="15">
        <f>IF($P422="Overdue",COUNTIFS($P$3:$P422,"Overdue"),"")</f>
        <v/>
      </c>
    </row>
    <row r="423">
      <c r="A423" s="4" t="n"/>
      <c r="B423" s="4" t="n"/>
      <c r="C423" s="4" t="n"/>
      <c r="D423" s="4" t="n"/>
      <c r="E423" s="4" t="n"/>
      <c r="F423" s="5" t="n"/>
      <c r="G423" s="13" t="n"/>
      <c r="H423" s="13" t="n"/>
      <c r="I423" s="14">
        <f>IF($E423="","",SUMIFS('Follow-ups'!$H$3:$H$1002,'Follow-ups'!$B$3:$B$1002,$E423))</f>
        <v/>
      </c>
      <c r="J423" s="14">
        <f>IF($F423="","",$G423-$H423-$I423)</f>
        <v/>
      </c>
      <c r="K423" s="15">
        <f>IF($F423="","",'Settings'!$B$6-$F423)</f>
        <v/>
      </c>
      <c r="L423" s="8">
        <f>IF($F423="","",IF($J423&lt;=0,"Settled",IF($O423="Written off","Written off",IF($K423&lt;=30,"0–30",IF($K423&lt;=60,"31–60",IF($K423&lt;=90,"61–90","90+"))))))</f>
        <v/>
      </c>
      <c r="M423" s="5" t="n"/>
      <c r="N423" s="4" t="n"/>
      <c r="O423" s="4" t="n"/>
      <c r="P423" s="8">
        <f>IF(OR($F423="",$M423=""),"",IF(AND($M423&lt;'Settings'!$B$6,$J423&gt;0,$O423&lt;&gt;"Written off"),"Overdue",""))</f>
        <v/>
      </c>
      <c r="Q423" s="15">
        <f>IF($E423="","",COUNTIFS('Follow-ups'!$B$3:$B$1002,$E423))</f>
        <v/>
      </c>
      <c r="R423" s="16">
        <f>IF(OR($F423="",$O423="Written off"),0,IF($J423&gt;0,$J423+ROW()/1000000,0))</f>
        <v/>
      </c>
      <c r="S423" s="15">
        <f>IF($P423="Overdue",COUNTIFS($P$3:$P423,"Overdue"),"")</f>
        <v/>
      </c>
    </row>
    <row r="424">
      <c r="A424" s="4" t="n"/>
      <c r="B424" s="4" t="n"/>
      <c r="C424" s="4" t="n"/>
      <c r="D424" s="4" t="n"/>
      <c r="E424" s="4" t="n"/>
      <c r="F424" s="5" t="n"/>
      <c r="G424" s="13" t="n"/>
      <c r="H424" s="13" t="n"/>
      <c r="I424" s="14">
        <f>IF($E424="","",SUMIFS('Follow-ups'!$H$3:$H$1002,'Follow-ups'!$B$3:$B$1002,$E424))</f>
        <v/>
      </c>
      <c r="J424" s="14">
        <f>IF($F424="","",$G424-$H424-$I424)</f>
        <v/>
      </c>
      <c r="K424" s="15">
        <f>IF($F424="","",'Settings'!$B$6-$F424)</f>
        <v/>
      </c>
      <c r="L424" s="8">
        <f>IF($F424="","",IF($J424&lt;=0,"Settled",IF($O424="Written off","Written off",IF($K424&lt;=30,"0–30",IF($K424&lt;=60,"31–60",IF($K424&lt;=90,"61–90","90+"))))))</f>
        <v/>
      </c>
      <c r="M424" s="5" t="n"/>
      <c r="N424" s="4" t="n"/>
      <c r="O424" s="4" t="n"/>
      <c r="P424" s="8">
        <f>IF(OR($F424="",$M424=""),"",IF(AND($M424&lt;'Settings'!$B$6,$J424&gt;0,$O424&lt;&gt;"Written off"),"Overdue",""))</f>
        <v/>
      </c>
      <c r="Q424" s="15">
        <f>IF($E424="","",COUNTIFS('Follow-ups'!$B$3:$B$1002,$E424))</f>
        <v/>
      </c>
      <c r="R424" s="16">
        <f>IF(OR($F424="",$O424="Written off"),0,IF($J424&gt;0,$J424+ROW()/1000000,0))</f>
        <v/>
      </c>
      <c r="S424" s="15">
        <f>IF($P424="Overdue",COUNTIFS($P$3:$P424,"Overdue"),"")</f>
        <v/>
      </c>
    </row>
    <row r="425">
      <c r="A425" s="4" t="n"/>
      <c r="B425" s="4" t="n"/>
      <c r="C425" s="4" t="n"/>
      <c r="D425" s="4" t="n"/>
      <c r="E425" s="4" t="n"/>
      <c r="F425" s="5" t="n"/>
      <c r="G425" s="13" t="n"/>
      <c r="H425" s="13" t="n"/>
      <c r="I425" s="14">
        <f>IF($E425="","",SUMIFS('Follow-ups'!$H$3:$H$1002,'Follow-ups'!$B$3:$B$1002,$E425))</f>
        <v/>
      </c>
      <c r="J425" s="14">
        <f>IF($F425="","",$G425-$H425-$I425)</f>
        <v/>
      </c>
      <c r="K425" s="15">
        <f>IF($F425="","",'Settings'!$B$6-$F425)</f>
        <v/>
      </c>
      <c r="L425" s="8">
        <f>IF($F425="","",IF($J425&lt;=0,"Settled",IF($O425="Written off","Written off",IF($K425&lt;=30,"0–30",IF($K425&lt;=60,"31–60",IF($K425&lt;=90,"61–90","90+"))))))</f>
        <v/>
      </c>
      <c r="M425" s="5" t="n"/>
      <c r="N425" s="4" t="n"/>
      <c r="O425" s="4" t="n"/>
      <c r="P425" s="8">
        <f>IF(OR($F425="",$M425=""),"",IF(AND($M425&lt;'Settings'!$B$6,$J425&gt;0,$O425&lt;&gt;"Written off"),"Overdue",""))</f>
        <v/>
      </c>
      <c r="Q425" s="15">
        <f>IF($E425="","",COUNTIFS('Follow-ups'!$B$3:$B$1002,$E425))</f>
        <v/>
      </c>
      <c r="R425" s="16">
        <f>IF(OR($F425="",$O425="Written off"),0,IF($J425&gt;0,$J425+ROW()/1000000,0))</f>
        <v/>
      </c>
      <c r="S425" s="15">
        <f>IF($P425="Overdue",COUNTIFS($P$3:$P425,"Overdue"),"")</f>
        <v/>
      </c>
    </row>
    <row r="426">
      <c r="A426" s="4" t="n"/>
      <c r="B426" s="4" t="n"/>
      <c r="C426" s="4" t="n"/>
      <c r="D426" s="4" t="n"/>
      <c r="E426" s="4" t="n"/>
      <c r="F426" s="5" t="n"/>
      <c r="G426" s="13" t="n"/>
      <c r="H426" s="13" t="n"/>
      <c r="I426" s="14">
        <f>IF($E426="","",SUMIFS('Follow-ups'!$H$3:$H$1002,'Follow-ups'!$B$3:$B$1002,$E426))</f>
        <v/>
      </c>
      <c r="J426" s="14">
        <f>IF($F426="","",$G426-$H426-$I426)</f>
        <v/>
      </c>
      <c r="K426" s="15">
        <f>IF($F426="","",'Settings'!$B$6-$F426)</f>
        <v/>
      </c>
      <c r="L426" s="8">
        <f>IF($F426="","",IF($J426&lt;=0,"Settled",IF($O426="Written off","Written off",IF($K426&lt;=30,"0–30",IF($K426&lt;=60,"31–60",IF($K426&lt;=90,"61–90","90+"))))))</f>
        <v/>
      </c>
      <c r="M426" s="5" t="n"/>
      <c r="N426" s="4" t="n"/>
      <c r="O426" s="4" t="n"/>
      <c r="P426" s="8">
        <f>IF(OR($F426="",$M426=""),"",IF(AND($M426&lt;'Settings'!$B$6,$J426&gt;0,$O426&lt;&gt;"Written off"),"Overdue",""))</f>
        <v/>
      </c>
      <c r="Q426" s="15">
        <f>IF($E426="","",COUNTIFS('Follow-ups'!$B$3:$B$1002,$E426))</f>
        <v/>
      </c>
      <c r="R426" s="16">
        <f>IF(OR($F426="",$O426="Written off"),0,IF($J426&gt;0,$J426+ROW()/1000000,0))</f>
        <v/>
      </c>
      <c r="S426" s="15">
        <f>IF($P426="Overdue",COUNTIFS($P$3:$P426,"Overdue"),"")</f>
        <v/>
      </c>
    </row>
    <row r="427">
      <c r="A427" s="4" t="n"/>
      <c r="B427" s="4" t="n"/>
      <c r="C427" s="4" t="n"/>
      <c r="D427" s="4" t="n"/>
      <c r="E427" s="4" t="n"/>
      <c r="F427" s="5" t="n"/>
      <c r="G427" s="13" t="n"/>
      <c r="H427" s="13" t="n"/>
      <c r="I427" s="14">
        <f>IF($E427="","",SUMIFS('Follow-ups'!$H$3:$H$1002,'Follow-ups'!$B$3:$B$1002,$E427))</f>
        <v/>
      </c>
      <c r="J427" s="14">
        <f>IF($F427="","",$G427-$H427-$I427)</f>
        <v/>
      </c>
      <c r="K427" s="15">
        <f>IF($F427="","",'Settings'!$B$6-$F427)</f>
        <v/>
      </c>
      <c r="L427" s="8">
        <f>IF($F427="","",IF($J427&lt;=0,"Settled",IF($O427="Written off","Written off",IF($K427&lt;=30,"0–30",IF($K427&lt;=60,"31–60",IF($K427&lt;=90,"61–90","90+"))))))</f>
        <v/>
      </c>
      <c r="M427" s="5" t="n"/>
      <c r="N427" s="4" t="n"/>
      <c r="O427" s="4" t="n"/>
      <c r="P427" s="8">
        <f>IF(OR($F427="",$M427=""),"",IF(AND($M427&lt;'Settings'!$B$6,$J427&gt;0,$O427&lt;&gt;"Written off"),"Overdue",""))</f>
        <v/>
      </c>
      <c r="Q427" s="15">
        <f>IF($E427="","",COUNTIFS('Follow-ups'!$B$3:$B$1002,$E427))</f>
        <v/>
      </c>
      <c r="R427" s="16">
        <f>IF(OR($F427="",$O427="Written off"),0,IF($J427&gt;0,$J427+ROW()/1000000,0))</f>
        <v/>
      </c>
      <c r="S427" s="15">
        <f>IF($P427="Overdue",COUNTIFS($P$3:$P427,"Overdue"),"")</f>
        <v/>
      </c>
    </row>
    <row r="428">
      <c r="A428" s="4" t="n"/>
      <c r="B428" s="4" t="n"/>
      <c r="C428" s="4" t="n"/>
      <c r="D428" s="4" t="n"/>
      <c r="E428" s="4" t="n"/>
      <c r="F428" s="5" t="n"/>
      <c r="G428" s="13" t="n"/>
      <c r="H428" s="13" t="n"/>
      <c r="I428" s="14">
        <f>IF($E428="","",SUMIFS('Follow-ups'!$H$3:$H$1002,'Follow-ups'!$B$3:$B$1002,$E428))</f>
        <v/>
      </c>
      <c r="J428" s="14">
        <f>IF($F428="","",$G428-$H428-$I428)</f>
        <v/>
      </c>
      <c r="K428" s="15">
        <f>IF($F428="","",'Settings'!$B$6-$F428)</f>
        <v/>
      </c>
      <c r="L428" s="8">
        <f>IF($F428="","",IF($J428&lt;=0,"Settled",IF($O428="Written off","Written off",IF($K428&lt;=30,"0–30",IF($K428&lt;=60,"31–60",IF($K428&lt;=90,"61–90","90+"))))))</f>
        <v/>
      </c>
      <c r="M428" s="5" t="n"/>
      <c r="N428" s="4" t="n"/>
      <c r="O428" s="4" t="n"/>
      <c r="P428" s="8">
        <f>IF(OR($F428="",$M428=""),"",IF(AND($M428&lt;'Settings'!$B$6,$J428&gt;0,$O428&lt;&gt;"Written off"),"Overdue",""))</f>
        <v/>
      </c>
      <c r="Q428" s="15">
        <f>IF($E428="","",COUNTIFS('Follow-ups'!$B$3:$B$1002,$E428))</f>
        <v/>
      </c>
      <c r="R428" s="16">
        <f>IF(OR($F428="",$O428="Written off"),0,IF($J428&gt;0,$J428+ROW()/1000000,0))</f>
        <v/>
      </c>
      <c r="S428" s="15">
        <f>IF($P428="Overdue",COUNTIFS($P$3:$P428,"Overdue"),"")</f>
        <v/>
      </c>
    </row>
    <row r="429">
      <c r="A429" s="4" t="n"/>
      <c r="B429" s="4" t="n"/>
      <c r="C429" s="4" t="n"/>
      <c r="D429" s="4" t="n"/>
      <c r="E429" s="4" t="n"/>
      <c r="F429" s="5" t="n"/>
      <c r="G429" s="13" t="n"/>
      <c r="H429" s="13" t="n"/>
      <c r="I429" s="14">
        <f>IF($E429="","",SUMIFS('Follow-ups'!$H$3:$H$1002,'Follow-ups'!$B$3:$B$1002,$E429))</f>
        <v/>
      </c>
      <c r="J429" s="14">
        <f>IF($F429="","",$G429-$H429-$I429)</f>
        <v/>
      </c>
      <c r="K429" s="15">
        <f>IF($F429="","",'Settings'!$B$6-$F429)</f>
        <v/>
      </c>
      <c r="L429" s="8">
        <f>IF($F429="","",IF($J429&lt;=0,"Settled",IF($O429="Written off","Written off",IF($K429&lt;=30,"0–30",IF($K429&lt;=60,"31–60",IF($K429&lt;=90,"61–90","90+"))))))</f>
        <v/>
      </c>
      <c r="M429" s="5" t="n"/>
      <c r="N429" s="4" t="n"/>
      <c r="O429" s="4" t="n"/>
      <c r="P429" s="8">
        <f>IF(OR($F429="",$M429=""),"",IF(AND($M429&lt;'Settings'!$B$6,$J429&gt;0,$O429&lt;&gt;"Written off"),"Overdue",""))</f>
        <v/>
      </c>
      <c r="Q429" s="15">
        <f>IF($E429="","",COUNTIFS('Follow-ups'!$B$3:$B$1002,$E429))</f>
        <v/>
      </c>
      <c r="R429" s="16">
        <f>IF(OR($F429="",$O429="Written off"),0,IF($J429&gt;0,$J429+ROW()/1000000,0))</f>
        <v/>
      </c>
      <c r="S429" s="15">
        <f>IF($P429="Overdue",COUNTIFS($P$3:$P429,"Overdue"),"")</f>
        <v/>
      </c>
    </row>
    <row r="430">
      <c r="A430" s="4" t="n"/>
      <c r="B430" s="4" t="n"/>
      <c r="C430" s="4" t="n"/>
      <c r="D430" s="4" t="n"/>
      <c r="E430" s="4" t="n"/>
      <c r="F430" s="5" t="n"/>
      <c r="G430" s="13" t="n"/>
      <c r="H430" s="13" t="n"/>
      <c r="I430" s="14">
        <f>IF($E430="","",SUMIFS('Follow-ups'!$H$3:$H$1002,'Follow-ups'!$B$3:$B$1002,$E430))</f>
        <v/>
      </c>
      <c r="J430" s="14">
        <f>IF($F430="","",$G430-$H430-$I430)</f>
        <v/>
      </c>
      <c r="K430" s="15">
        <f>IF($F430="","",'Settings'!$B$6-$F430)</f>
        <v/>
      </c>
      <c r="L430" s="8">
        <f>IF($F430="","",IF($J430&lt;=0,"Settled",IF($O430="Written off","Written off",IF($K430&lt;=30,"0–30",IF($K430&lt;=60,"31–60",IF($K430&lt;=90,"61–90","90+"))))))</f>
        <v/>
      </c>
      <c r="M430" s="5" t="n"/>
      <c r="N430" s="4" t="n"/>
      <c r="O430" s="4" t="n"/>
      <c r="P430" s="8">
        <f>IF(OR($F430="",$M430=""),"",IF(AND($M430&lt;'Settings'!$B$6,$J430&gt;0,$O430&lt;&gt;"Written off"),"Overdue",""))</f>
        <v/>
      </c>
      <c r="Q430" s="15">
        <f>IF($E430="","",COUNTIFS('Follow-ups'!$B$3:$B$1002,$E430))</f>
        <v/>
      </c>
      <c r="R430" s="16">
        <f>IF(OR($F430="",$O430="Written off"),0,IF($J430&gt;0,$J430+ROW()/1000000,0))</f>
        <v/>
      </c>
      <c r="S430" s="15">
        <f>IF($P430="Overdue",COUNTIFS($P$3:$P430,"Overdue"),"")</f>
        <v/>
      </c>
    </row>
    <row r="431">
      <c r="A431" s="4" t="n"/>
      <c r="B431" s="4" t="n"/>
      <c r="C431" s="4" t="n"/>
      <c r="D431" s="4" t="n"/>
      <c r="E431" s="4" t="n"/>
      <c r="F431" s="5" t="n"/>
      <c r="G431" s="13" t="n"/>
      <c r="H431" s="13" t="n"/>
      <c r="I431" s="14">
        <f>IF($E431="","",SUMIFS('Follow-ups'!$H$3:$H$1002,'Follow-ups'!$B$3:$B$1002,$E431))</f>
        <v/>
      </c>
      <c r="J431" s="14">
        <f>IF($F431="","",$G431-$H431-$I431)</f>
        <v/>
      </c>
      <c r="K431" s="15">
        <f>IF($F431="","",'Settings'!$B$6-$F431)</f>
        <v/>
      </c>
      <c r="L431" s="8">
        <f>IF($F431="","",IF($J431&lt;=0,"Settled",IF($O431="Written off","Written off",IF($K431&lt;=30,"0–30",IF($K431&lt;=60,"31–60",IF($K431&lt;=90,"61–90","90+"))))))</f>
        <v/>
      </c>
      <c r="M431" s="5" t="n"/>
      <c r="N431" s="4" t="n"/>
      <c r="O431" s="4" t="n"/>
      <c r="P431" s="8">
        <f>IF(OR($F431="",$M431=""),"",IF(AND($M431&lt;'Settings'!$B$6,$J431&gt;0,$O431&lt;&gt;"Written off"),"Overdue",""))</f>
        <v/>
      </c>
      <c r="Q431" s="15">
        <f>IF($E431="","",COUNTIFS('Follow-ups'!$B$3:$B$1002,$E431))</f>
        <v/>
      </c>
      <c r="R431" s="16">
        <f>IF(OR($F431="",$O431="Written off"),0,IF($J431&gt;0,$J431+ROW()/1000000,0))</f>
        <v/>
      </c>
      <c r="S431" s="15">
        <f>IF($P431="Overdue",COUNTIFS($P$3:$P431,"Overdue"),"")</f>
        <v/>
      </c>
    </row>
    <row r="432">
      <c r="A432" s="4" t="n"/>
      <c r="B432" s="4" t="n"/>
      <c r="C432" s="4" t="n"/>
      <c r="D432" s="4" t="n"/>
      <c r="E432" s="4" t="n"/>
      <c r="F432" s="5" t="n"/>
      <c r="G432" s="13" t="n"/>
      <c r="H432" s="13" t="n"/>
      <c r="I432" s="14">
        <f>IF($E432="","",SUMIFS('Follow-ups'!$H$3:$H$1002,'Follow-ups'!$B$3:$B$1002,$E432))</f>
        <v/>
      </c>
      <c r="J432" s="14">
        <f>IF($F432="","",$G432-$H432-$I432)</f>
        <v/>
      </c>
      <c r="K432" s="15">
        <f>IF($F432="","",'Settings'!$B$6-$F432)</f>
        <v/>
      </c>
      <c r="L432" s="8">
        <f>IF($F432="","",IF($J432&lt;=0,"Settled",IF($O432="Written off","Written off",IF($K432&lt;=30,"0–30",IF($K432&lt;=60,"31–60",IF($K432&lt;=90,"61–90","90+"))))))</f>
        <v/>
      </c>
      <c r="M432" s="5" t="n"/>
      <c r="N432" s="4" t="n"/>
      <c r="O432" s="4" t="n"/>
      <c r="P432" s="8">
        <f>IF(OR($F432="",$M432=""),"",IF(AND($M432&lt;'Settings'!$B$6,$J432&gt;0,$O432&lt;&gt;"Written off"),"Overdue",""))</f>
        <v/>
      </c>
      <c r="Q432" s="15">
        <f>IF($E432="","",COUNTIFS('Follow-ups'!$B$3:$B$1002,$E432))</f>
        <v/>
      </c>
      <c r="R432" s="16">
        <f>IF(OR($F432="",$O432="Written off"),0,IF($J432&gt;0,$J432+ROW()/1000000,0))</f>
        <v/>
      </c>
      <c r="S432" s="15">
        <f>IF($P432="Overdue",COUNTIFS($P$3:$P432,"Overdue"),"")</f>
        <v/>
      </c>
    </row>
    <row r="433">
      <c r="A433" s="4" t="n"/>
      <c r="B433" s="4" t="n"/>
      <c r="C433" s="4" t="n"/>
      <c r="D433" s="4" t="n"/>
      <c r="E433" s="4" t="n"/>
      <c r="F433" s="5" t="n"/>
      <c r="G433" s="13" t="n"/>
      <c r="H433" s="13" t="n"/>
      <c r="I433" s="14">
        <f>IF($E433="","",SUMIFS('Follow-ups'!$H$3:$H$1002,'Follow-ups'!$B$3:$B$1002,$E433))</f>
        <v/>
      </c>
      <c r="J433" s="14">
        <f>IF($F433="","",$G433-$H433-$I433)</f>
        <v/>
      </c>
      <c r="K433" s="15">
        <f>IF($F433="","",'Settings'!$B$6-$F433)</f>
        <v/>
      </c>
      <c r="L433" s="8">
        <f>IF($F433="","",IF($J433&lt;=0,"Settled",IF($O433="Written off","Written off",IF($K433&lt;=30,"0–30",IF($K433&lt;=60,"31–60",IF($K433&lt;=90,"61–90","90+"))))))</f>
        <v/>
      </c>
      <c r="M433" s="5" t="n"/>
      <c r="N433" s="4" t="n"/>
      <c r="O433" s="4" t="n"/>
      <c r="P433" s="8">
        <f>IF(OR($F433="",$M433=""),"",IF(AND($M433&lt;'Settings'!$B$6,$J433&gt;0,$O433&lt;&gt;"Written off"),"Overdue",""))</f>
        <v/>
      </c>
      <c r="Q433" s="15">
        <f>IF($E433="","",COUNTIFS('Follow-ups'!$B$3:$B$1002,$E433))</f>
        <v/>
      </c>
      <c r="R433" s="16">
        <f>IF(OR($F433="",$O433="Written off"),0,IF($J433&gt;0,$J433+ROW()/1000000,0))</f>
        <v/>
      </c>
      <c r="S433" s="15">
        <f>IF($P433="Overdue",COUNTIFS($P$3:$P433,"Overdue"),"")</f>
        <v/>
      </c>
    </row>
    <row r="434">
      <c r="A434" s="4" t="n"/>
      <c r="B434" s="4" t="n"/>
      <c r="C434" s="4" t="n"/>
      <c r="D434" s="4" t="n"/>
      <c r="E434" s="4" t="n"/>
      <c r="F434" s="5" t="n"/>
      <c r="G434" s="13" t="n"/>
      <c r="H434" s="13" t="n"/>
      <c r="I434" s="14">
        <f>IF($E434="","",SUMIFS('Follow-ups'!$H$3:$H$1002,'Follow-ups'!$B$3:$B$1002,$E434))</f>
        <v/>
      </c>
      <c r="J434" s="14">
        <f>IF($F434="","",$G434-$H434-$I434)</f>
        <v/>
      </c>
      <c r="K434" s="15">
        <f>IF($F434="","",'Settings'!$B$6-$F434)</f>
        <v/>
      </c>
      <c r="L434" s="8">
        <f>IF($F434="","",IF($J434&lt;=0,"Settled",IF($O434="Written off","Written off",IF($K434&lt;=30,"0–30",IF($K434&lt;=60,"31–60",IF($K434&lt;=90,"61–90","90+"))))))</f>
        <v/>
      </c>
      <c r="M434" s="5" t="n"/>
      <c r="N434" s="4" t="n"/>
      <c r="O434" s="4" t="n"/>
      <c r="P434" s="8">
        <f>IF(OR($F434="",$M434=""),"",IF(AND($M434&lt;'Settings'!$B$6,$J434&gt;0,$O434&lt;&gt;"Written off"),"Overdue",""))</f>
        <v/>
      </c>
      <c r="Q434" s="15">
        <f>IF($E434="","",COUNTIFS('Follow-ups'!$B$3:$B$1002,$E434))</f>
        <v/>
      </c>
      <c r="R434" s="16">
        <f>IF(OR($F434="",$O434="Written off"),0,IF($J434&gt;0,$J434+ROW()/1000000,0))</f>
        <v/>
      </c>
      <c r="S434" s="15">
        <f>IF($P434="Overdue",COUNTIFS($P$3:$P434,"Overdue"),"")</f>
        <v/>
      </c>
    </row>
    <row r="435">
      <c r="A435" s="4" t="n"/>
      <c r="B435" s="4" t="n"/>
      <c r="C435" s="4" t="n"/>
      <c r="D435" s="4" t="n"/>
      <c r="E435" s="4" t="n"/>
      <c r="F435" s="5" t="n"/>
      <c r="G435" s="13" t="n"/>
      <c r="H435" s="13" t="n"/>
      <c r="I435" s="14">
        <f>IF($E435="","",SUMIFS('Follow-ups'!$H$3:$H$1002,'Follow-ups'!$B$3:$B$1002,$E435))</f>
        <v/>
      </c>
      <c r="J435" s="14">
        <f>IF($F435="","",$G435-$H435-$I435)</f>
        <v/>
      </c>
      <c r="K435" s="15">
        <f>IF($F435="","",'Settings'!$B$6-$F435)</f>
        <v/>
      </c>
      <c r="L435" s="8">
        <f>IF($F435="","",IF($J435&lt;=0,"Settled",IF($O435="Written off","Written off",IF($K435&lt;=30,"0–30",IF($K435&lt;=60,"31–60",IF($K435&lt;=90,"61–90","90+"))))))</f>
        <v/>
      </c>
      <c r="M435" s="5" t="n"/>
      <c r="N435" s="4" t="n"/>
      <c r="O435" s="4" t="n"/>
      <c r="P435" s="8">
        <f>IF(OR($F435="",$M435=""),"",IF(AND($M435&lt;'Settings'!$B$6,$J435&gt;0,$O435&lt;&gt;"Written off"),"Overdue",""))</f>
        <v/>
      </c>
      <c r="Q435" s="15">
        <f>IF($E435="","",COUNTIFS('Follow-ups'!$B$3:$B$1002,$E435))</f>
        <v/>
      </c>
      <c r="R435" s="16">
        <f>IF(OR($F435="",$O435="Written off"),0,IF($J435&gt;0,$J435+ROW()/1000000,0))</f>
        <v/>
      </c>
      <c r="S435" s="15">
        <f>IF($P435="Overdue",COUNTIFS($P$3:$P435,"Overdue"),"")</f>
        <v/>
      </c>
    </row>
    <row r="436">
      <c r="A436" s="4" t="n"/>
      <c r="B436" s="4" t="n"/>
      <c r="C436" s="4" t="n"/>
      <c r="D436" s="4" t="n"/>
      <c r="E436" s="4" t="n"/>
      <c r="F436" s="5" t="n"/>
      <c r="G436" s="13" t="n"/>
      <c r="H436" s="13" t="n"/>
      <c r="I436" s="14">
        <f>IF($E436="","",SUMIFS('Follow-ups'!$H$3:$H$1002,'Follow-ups'!$B$3:$B$1002,$E436))</f>
        <v/>
      </c>
      <c r="J436" s="14">
        <f>IF($F436="","",$G436-$H436-$I436)</f>
        <v/>
      </c>
      <c r="K436" s="15">
        <f>IF($F436="","",'Settings'!$B$6-$F436)</f>
        <v/>
      </c>
      <c r="L436" s="8">
        <f>IF($F436="","",IF($J436&lt;=0,"Settled",IF($O436="Written off","Written off",IF($K436&lt;=30,"0–30",IF($K436&lt;=60,"31–60",IF($K436&lt;=90,"61–90","90+"))))))</f>
        <v/>
      </c>
      <c r="M436" s="5" t="n"/>
      <c r="N436" s="4" t="n"/>
      <c r="O436" s="4" t="n"/>
      <c r="P436" s="8">
        <f>IF(OR($F436="",$M436=""),"",IF(AND($M436&lt;'Settings'!$B$6,$J436&gt;0,$O436&lt;&gt;"Written off"),"Overdue",""))</f>
        <v/>
      </c>
      <c r="Q436" s="15">
        <f>IF($E436="","",COUNTIFS('Follow-ups'!$B$3:$B$1002,$E436))</f>
        <v/>
      </c>
      <c r="R436" s="16">
        <f>IF(OR($F436="",$O436="Written off"),0,IF($J436&gt;0,$J436+ROW()/1000000,0))</f>
        <v/>
      </c>
      <c r="S436" s="15">
        <f>IF($P436="Overdue",COUNTIFS($P$3:$P436,"Overdue"),"")</f>
        <v/>
      </c>
    </row>
    <row r="437">
      <c r="A437" s="4" t="n"/>
      <c r="B437" s="4" t="n"/>
      <c r="C437" s="4" t="n"/>
      <c r="D437" s="4" t="n"/>
      <c r="E437" s="4" t="n"/>
      <c r="F437" s="5" t="n"/>
      <c r="G437" s="13" t="n"/>
      <c r="H437" s="13" t="n"/>
      <c r="I437" s="14">
        <f>IF($E437="","",SUMIFS('Follow-ups'!$H$3:$H$1002,'Follow-ups'!$B$3:$B$1002,$E437))</f>
        <v/>
      </c>
      <c r="J437" s="14">
        <f>IF($F437="","",$G437-$H437-$I437)</f>
        <v/>
      </c>
      <c r="K437" s="15">
        <f>IF($F437="","",'Settings'!$B$6-$F437)</f>
        <v/>
      </c>
      <c r="L437" s="8">
        <f>IF($F437="","",IF($J437&lt;=0,"Settled",IF($O437="Written off","Written off",IF($K437&lt;=30,"0–30",IF($K437&lt;=60,"31–60",IF($K437&lt;=90,"61–90","90+"))))))</f>
        <v/>
      </c>
      <c r="M437" s="5" t="n"/>
      <c r="N437" s="4" t="n"/>
      <c r="O437" s="4" t="n"/>
      <c r="P437" s="8">
        <f>IF(OR($F437="",$M437=""),"",IF(AND($M437&lt;'Settings'!$B$6,$J437&gt;0,$O437&lt;&gt;"Written off"),"Overdue",""))</f>
        <v/>
      </c>
      <c r="Q437" s="15">
        <f>IF($E437="","",COUNTIFS('Follow-ups'!$B$3:$B$1002,$E437))</f>
        <v/>
      </c>
      <c r="R437" s="16">
        <f>IF(OR($F437="",$O437="Written off"),0,IF($J437&gt;0,$J437+ROW()/1000000,0))</f>
        <v/>
      </c>
      <c r="S437" s="15">
        <f>IF($P437="Overdue",COUNTIFS($P$3:$P437,"Overdue"),"")</f>
        <v/>
      </c>
    </row>
    <row r="438">
      <c r="A438" s="4" t="n"/>
      <c r="B438" s="4" t="n"/>
      <c r="C438" s="4" t="n"/>
      <c r="D438" s="4" t="n"/>
      <c r="E438" s="4" t="n"/>
      <c r="F438" s="5" t="n"/>
      <c r="G438" s="13" t="n"/>
      <c r="H438" s="13" t="n"/>
      <c r="I438" s="14">
        <f>IF($E438="","",SUMIFS('Follow-ups'!$H$3:$H$1002,'Follow-ups'!$B$3:$B$1002,$E438))</f>
        <v/>
      </c>
      <c r="J438" s="14">
        <f>IF($F438="","",$G438-$H438-$I438)</f>
        <v/>
      </c>
      <c r="K438" s="15">
        <f>IF($F438="","",'Settings'!$B$6-$F438)</f>
        <v/>
      </c>
      <c r="L438" s="8">
        <f>IF($F438="","",IF($J438&lt;=0,"Settled",IF($O438="Written off","Written off",IF($K438&lt;=30,"0–30",IF($K438&lt;=60,"31–60",IF($K438&lt;=90,"61–90","90+"))))))</f>
        <v/>
      </c>
      <c r="M438" s="5" t="n"/>
      <c r="N438" s="4" t="n"/>
      <c r="O438" s="4" t="n"/>
      <c r="P438" s="8">
        <f>IF(OR($F438="",$M438=""),"",IF(AND($M438&lt;'Settings'!$B$6,$J438&gt;0,$O438&lt;&gt;"Written off"),"Overdue",""))</f>
        <v/>
      </c>
      <c r="Q438" s="15">
        <f>IF($E438="","",COUNTIFS('Follow-ups'!$B$3:$B$1002,$E438))</f>
        <v/>
      </c>
      <c r="R438" s="16">
        <f>IF(OR($F438="",$O438="Written off"),0,IF($J438&gt;0,$J438+ROW()/1000000,0))</f>
        <v/>
      </c>
      <c r="S438" s="15">
        <f>IF($P438="Overdue",COUNTIFS($P$3:$P438,"Overdue"),"")</f>
        <v/>
      </c>
    </row>
    <row r="439">
      <c r="A439" s="4" t="n"/>
      <c r="B439" s="4" t="n"/>
      <c r="C439" s="4" t="n"/>
      <c r="D439" s="4" t="n"/>
      <c r="E439" s="4" t="n"/>
      <c r="F439" s="5" t="n"/>
      <c r="G439" s="13" t="n"/>
      <c r="H439" s="13" t="n"/>
      <c r="I439" s="14">
        <f>IF($E439="","",SUMIFS('Follow-ups'!$H$3:$H$1002,'Follow-ups'!$B$3:$B$1002,$E439))</f>
        <v/>
      </c>
      <c r="J439" s="14">
        <f>IF($F439="","",$G439-$H439-$I439)</f>
        <v/>
      </c>
      <c r="K439" s="15">
        <f>IF($F439="","",'Settings'!$B$6-$F439)</f>
        <v/>
      </c>
      <c r="L439" s="8">
        <f>IF($F439="","",IF($J439&lt;=0,"Settled",IF($O439="Written off","Written off",IF($K439&lt;=30,"0–30",IF($K439&lt;=60,"31–60",IF($K439&lt;=90,"61–90","90+"))))))</f>
        <v/>
      </c>
      <c r="M439" s="5" t="n"/>
      <c r="N439" s="4" t="n"/>
      <c r="O439" s="4" t="n"/>
      <c r="P439" s="8">
        <f>IF(OR($F439="",$M439=""),"",IF(AND($M439&lt;'Settings'!$B$6,$J439&gt;0,$O439&lt;&gt;"Written off"),"Overdue",""))</f>
        <v/>
      </c>
      <c r="Q439" s="15">
        <f>IF($E439="","",COUNTIFS('Follow-ups'!$B$3:$B$1002,$E439))</f>
        <v/>
      </c>
      <c r="R439" s="16">
        <f>IF(OR($F439="",$O439="Written off"),0,IF($J439&gt;0,$J439+ROW()/1000000,0))</f>
        <v/>
      </c>
      <c r="S439" s="15">
        <f>IF($P439="Overdue",COUNTIFS($P$3:$P439,"Overdue"),"")</f>
        <v/>
      </c>
    </row>
    <row r="440">
      <c r="A440" s="4" t="n"/>
      <c r="B440" s="4" t="n"/>
      <c r="C440" s="4" t="n"/>
      <c r="D440" s="4" t="n"/>
      <c r="E440" s="4" t="n"/>
      <c r="F440" s="5" t="n"/>
      <c r="G440" s="13" t="n"/>
      <c r="H440" s="13" t="n"/>
      <c r="I440" s="14">
        <f>IF($E440="","",SUMIFS('Follow-ups'!$H$3:$H$1002,'Follow-ups'!$B$3:$B$1002,$E440))</f>
        <v/>
      </c>
      <c r="J440" s="14">
        <f>IF($F440="","",$G440-$H440-$I440)</f>
        <v/>
      </c>
      <c r="K440" s="15">
        <f>IF($F440="","",'Settings'!$B$6-$F440)</f>
        <v/>
      </c>
      <c r="L440" s="8">
        <f>IF($F440="","",IF($J440&lt;=0,"Settled",IF($O440="Written off","Written off",IF($K440&lt;=30,"0–30",IF($K440&lt;=60,"31–60",IF($K440&lt;=90,"61–90","90+"))))))</f>
        <v/>
      </c>
      <c r="M440" s="5" t="n"/>
      <c r="N440" s="4" t="n"/>
      <c r="O440" s="4" t="n"/>
      <c r="P440" s="8">
        <f>IF(OR($F440="",$M440=""),"",IF(AND($M440&lt;'Settings'!$B$6,$J440&gt;0,$O440&lt;&gt;"Written off"),"Overdue",""))</f>
        <v/>
      </c>
      <c r="Q440" s="15">
        <f>IF($E440="","",COUNTIFS('Follow-ups'!$B$3:$B$1002,$E440))</f>
        <v/>
      </c>
      <c r="R440" s="16">
        <f>IF(OR($F440="",$O440="Written off"),0,IF($J440&gt;0,$J440+ROW()/1000000,0))</f>
        <v/>
      </c>
      <c r="S440" s="15">
        <f>IF($P440="Overdue",COUNTIFS($P$3:$P440,"Overdue"),"")</f>
        <v/>
      </c>
    </row>
    <row r="441">
      <c r="A441" s="4" t="n"/>
      <c r="B441" s="4" t="n"/>
      <c r="C441" s="4" t="n"/>
      <c r="D441" s="4" t="n"/>
      <c r="E441" s="4" t="n"/>
      <c r="F441" s="5" t="n"/>
      <c r="G441" s="13" t="n"/>
      <c r="H441" s="13" t="n"/>
      <c r="I441" s="14">
        <f>IF($E441="","",SUMIFS('Follow-ups'!$H$3:$H$1002,'Follow-ups'!$B$3:$B$1002,$E441))</f>
        <v/>
      </c>
      <c r="J441" s="14">
        <f>IF($F441="","",$G441-$H441-$I441)</f>
        <v/>
      </c>
      <c r="K441" s="15">
        <f>IF($F441="","",'Settings'!$B$6-$F441)</f>
        <v/>
      </c>
      <c r="L441" s="8">
        <f>IF($F441="","",IF($J441&lt;=0,"Settled",IF($O441="Written off","Written off",IF($K441&lt;=30,"0–30",IF($K441&lt;=60,"31–60",IF($K441&lt;=90,"61–90","90+"))))))</f>
        <v/>
      </c>
      <c r="M441" s="5" t="n"/>
      <c r="N441" s="4" t="n"/>
      <c r="O441" s="4" t="n"/>
      <c r="P441" s="8">
        <f>IF(OR($F441="",$M441=""),"",IF(AND($M441&lt;'Settings'!$B$6,$J441&gt;0,$O441&lt;&gt;"Written off"),"Overdue",""))</f>
        <v/>
      </c>
      <c r="Q441" s="15">
        <f>IF($E441="","",COUNTIFS('Follow-ups'!$B$3:$B$1002,$E441))</f>
        <v/>
      </c>
      <c r="R441" s="16">
        <f>IF(OR($F441="",$O441="Written off"),0,IF($J441&gt;0,$J441+ROW()/1000000,0))</f>
        <v/>
      </c>
      <c r="S441" s="15">
        <f>IF($P441="Overdue",COUNTIFS($P$3:$P441,"Overdue"),"")</f>
        <v/>
      </c>
    </row>
    <row r="442">
      <c r="A442" s="4" t="n"/>
      <c r="B442" s="4" t="n"/>
      <c r="C442" s="4" t="n"/>
      <c r="D442" s="4" t="n"/>
      <c r="E442" s="4" t="n"/>
      <c r="F442" s="5" t="n"/>
      <c r="G442" s="13" t="n"/>
      <c r="H442" s="13" t="n"/>
      <c r="I442" s="14">
        <f>IF($E442="","",SUMIFS('Follow-ups'!$H$3:$H$1002,'Follow-ups'!$B$3:$B$1002,$E442))</f>
        <v/>
      </c>
      <c r="J442" s="14">
        <f>IF($F442="","",$G442-$H442-$I442)</f>
        <v/>
      </c>
      <c r="K442" s="15">
        <f>IF($F442="","",'Settings'!$B$6-$F442)</f>
        <v/>
      </c>
      <c r="L442" s="8">
        <f>IF($F442="","",IF($J442&lt;=0,"Settled",IF($O442="Written off","Written off",IF($K442&lt;=30,"0–30",IF($K442&lt;=60,"31–60",IF($K442&lt;=90,"61–90","90+"))))))</f>
        <v/>
      </c>
      <c r="M442" s="5" t="n"/>
      <c r="N442" s="4" t="n"/>
      <c r="O442" s="4" t="n"/>
      <c r="P442" s="8">
        <f>IF(OR($F442="",$M442=""),"",IF(AND($M442&lt;'Settings'!$B$6,$J442&gt;0,$O442&lt;&gt;"Written off"),"Overdue",""))</f>
        <v/>
      </c>
      <c r="Q442" s="15">
        <f>IF($E442="","",COUNTIFS('Follow-ups'!$B$3:$B$1002,$E442))</f>
        <v/>
      </c>
      <c r="R442" s="16">
        <f>IF(OR($F442="",$O442="Written off"),0,IF($J442&gt;0,$J442+ROW()/1000000,0))</f>
        <v/>
      </c>
      <c r="S442" s="15">
        <f>IF($P442="Overdue",COUNTIFS($P$3:$P442,"Overdue"),"")</f>
        <v/>
      </c>
    </row>
    <row r="443">
      <c r="A443" s="4" t="n"/>
      <c r="B443" s="4" t="n"/>
      <c r="C443" s="4" t="n"/>
      <c r="D443" s="4" t="n"/>
      <c r="E443" s="4" t="n"/>
      <c r="F443" s="5" t="n"/>
      <c r="G443" s="13" t="n"/>
      <c r="H443" s="13" t="n"/>
      <c r="I443" s="14">
        <f>IF($E443="","",SUMIFS('Follow-ups'!$H$3:$H$1002,'Follow-ups'!$B$3:$B$1002,$E443))</f>
        <v/>
      </c>
      <c r="J443" s="14">
        <f>IF($F443="","",$G443-$H443-$I443)</f>
        <v/>
      </c>
      <c r="K443" s="15">
        <f>IF($F443="","",'Settings'!$B$6-$F443)</f>
        <v/>
      </c>
      <c r="L443" s="8">
        <f>IF($F443="","",IF($J443&lt;=0,"Settled",IF($O443="Written off","Written off",IF($K443&lt;=30,"0–30",IF($K443&lt;=60,"31–60",IF($K443&lt;=90,"61–90","90+"))))))</f>
        <v/>
      </c>
      <c r="M443" s="5" t="n"/>
      <c r="N443" s="4" t="n"/>
      <c r="O443" s="4" t="n"/>
      <c r="P443" s="8">
        <f>IF(OR($F443="",$M443=""),"",IF(AND($M443&lt;'Settings'!$B$6,$J443&gt;0,$O443&lt;&gt;"Written off"),"Overdue",""))</f>
        <v/>
      </c>
      <c r="Q443" s="15">
        <f>IF($E443="","",COUNTIFS('Follow-ups'!$B$3:$B$1002,$E443))</f>
        <v/>
      </c>
      <c r="R443" s="16">
        <f>IF(OR($F443="",$O443="Written off"),0,IF($J443&gt;0,$J443+ROW()/1000000,0))</f>
        <v/>
      </c>
      <c r="S443" s="15">
        <f>IF($P443="Overdue",COUNTIFS($P$3:$P443,"Overdue"),"")</f>
        <v/>
      </c>
    </row>
    <row r="444">
      <c r="A444" s="4" t="n"/>
      <c r="B444" s="4" t="n"/>
      <c r="C444" s="4" t="n"/>
      <c r="D444" s="4" t="n"/>
      <c r="E444" s="4" t="n"/>
      <c r="F444" s="5" t="n"/>
      <c r="G444" s="13" t="n"/>
      <c r="H444" s="13" t="n"/>
      <c r="I444" s="14">
        <f>IF($E444="","",SUMIFS('Follow-ups'!$H$3:$H$1002,'Follow-ups'!$B$3:$B$1002,$E444))</f>
        <v/>
      </c>
      <c r="J444" s="14">
        <f>IF($F444="","",$G444-$H444-$I444)</f>
        <v/>
      </c>
      <c r="K444" s="15">
        <f>IF($F444="","",'Settings'!$B$6-$F444)</f>
        <v/>
      </c>
      <c r="L444" s="8">
        <f>IF($F444="","",IF($J444&lt;=0,"Settled",IF($O444="Written off","Written off",IF($K444&lt;=30,"0–30",IF($K444&lt;=60,"31–60",IF($K444&lt;=90,"61–90","90+"))))))</f>
        <v/>
      </c>
      <c r="M444" s="5" t="n"/>
      <c r="N444" s="4" t="n"/>
      <c r="O444" s="4" t="n"/>
      <c r="P444" s="8">
        <f>IF(OR($F444="",$M444=""),"",IF(AND($M444&lt;'Settings'!$B$6,$J444&gt;0,$O444&lt;&gt;"Written off"),"Overdue",""))</f>
        <v/>
      </c>
      <c r="Q444" s="15">
        <f>IF($E444="","",COUNTIFS('Follow-ups'!$B$3:$B$1002,$E444))</f>
        <v/>
      </c>
      <c r="R444" s="16">
        <f>IF(OR($F444="",$O444="Written off"),0,IF($J444&gt;0,$J444+ROW()/1000000,0))</f>
        <v/>
      </c>
      <c r="S444" s="15">
        <f>IF($P444="Overdue",COUNTIFS($P$3:$P444,"Overdue"),"")</f>
        <v/>
      </c>
    </row>
    <row r="445">
      <c r="A445" s="4" t="n"/>
      <c r="B445" s="4" t="n"/>
      <c r="C445" s="4" t="n"/>
      <c r="D445" s="4" t="n"/>
      <c r="E445" s="4" t="n"/>
      <c r="F445" s="5" t="n"/>
      <c r="G445" s="13" t="n"/>
      <c r="H445" s="13" t="n"/>
      <c r="I445" s="14">
        <f>IF($E445="","",SUMIFS('Follow-ups'!$H$3:$H$1002,'Follow-ups'!$B$3:$B$1002,$E445))</f>
        <v/>
      </c>
      <c r="J445" s="14">
        <f>IF($F445="","",$G445-$H445-$I445)</f>
        <v/>
      </c>
      <c r="K445" s="15">
        <f>IF($F445="","",'Settings'!$B$6-$F445)</f>
        <v/>
      </c>
      <c r="L445" s="8">
        <f>IF($F445="","",IF($J445&lt;=0,"Settled",IF($O445="Written off","Written off",IF($K445&lt;=30,"0–30",IF($K445&lt;=60,"31–60",IF($K445&lt;=90,"61–90","90+"))))))</f>
        <v/>
      </c>
      <c r="M445" s="5" t="n"/>
      <c r="N445" s="4" t="n"/>
      <c r="O445" s="4" t="n"/>
      <c r="P445" s="8">
        <f>IF(OR($F445="",$M445=""),"",IF(AND($M445&lt;'Settings'!$B$6,$J445&gt;0,$O445&lt;&gt;"Written off"),"Overdue",""))</f>
        <v/>
      </c>
      <c r="Q445" s="15">
        <f>IF($E445="","",COUNTIFS('Follow-ups'!$B$3:$B$1002,$E445))</f>
        <v/>
      </c>
      <c r="R445" s="16">
        <f>IF(OR($F445="",$O445="Written off"),0,IF($J445&gt;0,$J445+ROW()/1000000,0))</f>
        <v/>
      </c>
      <c r="S445" s="15">
        <f>IF($P445="Overdue",COUNTIFS($P$3:$P445,"Overdue"),"")</f>
        <v/>
      </c>
    </row>
    <row r="446">
      <c r="A446" s="4" t="n"/>
      <c r="B446" s="4" t="n"/>
      <c r="C446" s="4" t="n"/>
      <c r="D446" s="4" t="n"/>
      <c r="E446" s="4" t="n"/>
      <c r="F446" s="5" t="n"/>
      <c r="G446" s="13" t="n"/>
      <c r="H446" s="13" t="n"/>
      <c r="I446" s="14">
        <f>IF($E446="","",SUMIFS('Follow-ups'!$H$3:$H$1002,'Follow-ups'!$B$3:$B$1002,$E446))</f>
        <v/>
      </c>
      <c r="J446" s="14">
        <f>IF($F446="","",$G446-$H446-$I446)</f>
        <v/>
      </c>
      <c r="K446" s="15">
        <f>IF($F446="","",'Settings'!$B$6-$F446)</f>
        <v/>
      </c>
      <c r="L446" s="8">
        <f>IF($F446="","",IF($J446&lt;=0,"Settled",IF($O446="Written off","Written off",IF($K446&lt;=30,"0–30",IF($K446&lt;=60,"31–60",IF($K446&lt;=90,"61–90","90+"))))))</f>
        <v/>
      </c>
      <c r="M446" s="5" t="n"/>
      <c r="N446" s="4" t="n"/>
      <c r="O446" s="4" t="n"/>
      <c r="P446" s="8">
        <f>IF(OR($F446="",$M446=""),"",IF(AND($M446&lt;'Settings'!$B$6,$J446&gt;0,$O446&lt;&gt;"Written off"),"Overdue",""))</f>
        <v/>
      </c>
      <c r="Q446" s="15">
        <f>IF($E446="","",COUNTIFS('Follow-ups'!$B$3:$B$1002,$E446))</f>
        <v/>
      </c>
      <c r="R446" s="16">
        <f>IF(OR($F446="",$O446="Written off"),0,IF($J446&gt;0,$J446+ROW()/1000000,0))</f>
        <v/>
      </c>
      <c r="S446" s="15">
        <f>IF($P446="Overdue",COUNTIFS($P$3:$P446,"Overdue"),"")</f>
        <v/>
      </c>
    </row>
    <row r="447">
      <c r="A447" s="4" t="n"/>
      <c r="B447" s="4" t="n"/>
      <c r="C447" s="4" t="n"/>
      <c r="D447" s="4" t="n"/>
      <c r="E447" s="4" t="n"/>
      <c r="F447" s="5" t="n"/>
      <c r="G447" s="13" t="n"/>
      <c r="H447" s="13" t="n"/>
      <c r="I447" s="14">
        <f>IF($E447="","",SUMIFS('Follow-ups'!$H$3:$H$1002,'Follow-ups'!$B$3:$B$1002,$E447))</f>
        <v/>
      </c>
      <c r="J447" s="14">
        <f>IF($F447="","",$G447-$H447-$I447)</f>
        <v/>
      </c>
      <c r="K447" s="15">
        <f>IF($F447="","",'Settings'!$B$6-$F447)</f>
        <v/>
      </c>
      <c r="L447" s="8">
        <f>IF($F447="","",IF($J447&lt;=0,"Settled",IF($O447="Written off","Written off",IF($K447&lt;=30,"0–30",IF($K447&lt;=60,"31–60",IF($K447&lt;=90,"61–90","90+"))))))</f>
        <v/>
      </c>
      <c r="M447" s="5" t="n"/>
      <c r="N447" s="4" t="n"/>
      <c r="O447" s="4" t="n"/>
      <c r="P447" s="8">
        <f>IF(OR($F447="",$M447=""),"",IF(AND($M447&lt;'Settings'!$B$6,$J447&gt;0,$O447&lt;&gt;"Written off"),"Overdue",""))</f>
        <v/>
      </c>
      <c r="Q447" s="15">
        <f>IF($E447="","",COUNTIFS('Follow-ups'!$B$3:$B$1002,$E447))</f>
        <v/>
      </c>
      <c r="R447" s="16">
        <f>IF(OR($F447="",$O447="Written off"),0,IF($J447&gt;0,$J447+ROW()/1000000,0))</f>
        <v/>
      </c>
      <c r="S447" s="15">
        <f>IF($P447="Overdue",COUNTIFS($P$3:$P447,"Overdue"),"")</f>
        <v/>
      </c>
    </row>
    <row r="448">
      <c r="A448" s="4" t="n"/>
      <c r="B448" s="4" t="n"/>
      <c r="C448" s="4" t="n"/>
      <c r="D448" s="4" t="n"/>
      <c r="E448" s="4" t="n"/>
      <c r="F448" s="5" t="n"/>
      <c r="G448" s="13" t="n"/>
      <c r="H448" s="13" t="n"/>
      <c r="I448" s="14">
        <f>IF($E448="","",SUMIFS('Follow-ups'!$H$3:$H$1002,'Follow-ups'!$B$3:$B$1002,$E448))</f>
        <v/>
      </c>
      <c r="J448" s="14">
        <f>IF($F448="","",$G448-$H448-$I448)</f>
        <v/>
      </c>
      <c r="K448" s="15">
        <f>IF($F448="","",'Settings'!$B$6-$F448)</f>
        <v/>
      </c>
      <c r="L448" s="8">
        <f>IF($F448="","",IF($J448&lt;=0,"Settled",IF($O448="Written off","Written off",IF($K448&lt;=30,"0–30",IF($K448&lt;=60,"31–60",IF($K448&lt;=90,"61–90","90+"))))))</f>
        <v/>
      </c>
      <c r="M448" s="5" t="n"/>
      <c r="N448" s="4" t="n"/>
      <c r="O448" s="4" t="n"/>
      <c r="P448" s="8">
        <f>IF(OR($F448="",$M448=""),"",IF(AND($M448&lt;'Settings'!$B$6,$J448&gt;0,$O448&lt;&gt;"Written off"),"Overdue",""))</f>
        <v/>
      </c>
      <c r="Q448" s="15">
        <f>IF($E448="","",COUNTIFS('Follow-ups'!$B$3:$B$1002,$E448))</f>
        <v/>
      </c>
      <c r="R448" s="16">
        <f>IF(OR($F448="",$O448="Written off"),0,IF($J448&gt;0,$J448+ROW()/1000000,0))</f>
        <v/>
      </c>
      <c r="S448" s="15">
        <f>IF($P448="Overdue",COUNTIFS($P$3:$P448,"Overdue"),"")</f>
        <v/>
      </c>
    </row>
    <row r="449">
      <c r="A449" s="4" t="n"/>
      <c r="B449" s="4" t="n"/>
      <c r="C449" s="4" t="n"/>
      <c r="D449" s="4" t="n"/>
      <c r="E449" s="4" t="n"/>
      <c r="F449" s="5" t="n"/>
      <c r="G449" s="13" t="n"/>
      <c r="H449" s="13" t="n"/>
      <c r="I449" s="14">
        <f>IF($E449="","",SUMIFS('Follow-ups'!$H$3:$H$1002,'Follow-ups'!$B$3:$B$1002,$E449))</f>
        <v/>
      </c>
      <c r="J449" s="14">
        <f>IF($F449="","",$G449-$H449-$I449)</f>
        <v/>
      </c>
      <c r="K449" s="15">
        <f>IF($F449="","",'Settings'!$B$6-$F449)</f>
        <v/>
      </c>
      <c r="L449" s="8">
        <f>IF($F449="","",IF($J449&lt;=0,"Settled",IF($O449="Written off","Written off",IF($K449&lt;=30,"0–30",IF($K449&lt;=60,"31–60",IF($K449&lt;=90,"61–90","90+"))))))</f>
        <v/>
      </c>
      <c r="M449" s="5" t="n"/>
      <c r="N449" s="4" t="n"/>
      <c r="O449" s="4" t="n"/>
      <c r="P449" s="8">
        <f>IF(OR($F449="",$M449=""),"",IF(AND($M449&lt;'Settings'!$B$6,$J449&gt;0,$O449&lt;&gt;"Written off"),"Overdue",""))</f>
        <v/>
      </c>
      <c r="Q449" s="15">
        <f>IF($E449="","",COUNTIFS('Follow-ups'!$B$3:$B$1002,$E449))</f>
        <v/>
      </c>
      <c r="R449" s="16">
        <f>IF(OR($F449="",$O449="Written off"),0,IF($J449&gt;0,$J449+ROW()/1000000,0))</f>
        <v/>
      </c>
      <c r="S449" s="15">
        <f>IF($P449="Overdue",COUNTIFS($P$3:$P449,"Overdue"),"")</f>
        <v/>
      </c>
    </row>
    <row r="450">
      <c r="A450" s="4" t="n"/>
      <c r="B450" s="4" t="n"/>
      <c r="C450" s="4" t="n"/>
      <c r="D450" s="4" t="n"/>
      <c r="E450" s="4" t="n"/>
      <c r="F450" s="5" t="n"/>
      <c r="G450" s="13" t="n"/>
      <c r="H450" s="13" t="n"/>
      <c r="I450" s="14">
        <f>IF($E450="","",SUMIFS('Follow-ups'!$H$3:$H$1002,'Follow-ups'!$B$3:$B$1002,$E450))</f>
        <v/>
      </c>
      <c r="J450" s="14">
        <f>IF($F450="","",$G450-$H450-$I450)</f>
        <v/>
      </c>
      <c r="K450" s="15">
        <f>IF($F450="","",'Settings'!$B$6-$F450)</f>
        <v/>
      </c>
      <c r="L450" s="8">
        <f>IF($F450="","",IF($J450&lt;=0,"Settled",IF($O450="Written off","Written off",IF($K450&lt;=30,"0–30",IF($K450&lt;=60,"31–60",IF($K450&lt;=90,"61–90","90+"))))))</f>
        <v/>
      </c>
      <c r="M450" s="5" t="n"/>
      <c r="N450" s="4" t="n"/>
      <c r="O450" s="4" t="n"/>
      <c r="P450" s="8">
        <f>IF(OR($F450="",$M450=""),"",IF(AND($M450&lt;'Settings'!$B$6,$J450&gt;0,$O450&lt;&gt;"Written off"),"Overdue",""))</f>
        <v/>
      </c>
      <c r="Q450" s="15">
        <f>IF($E450="","",COUNTIFS('Follow-ups'!$B$3:$B$1002,$E450))</f>
        <v/>
      </c>
      <c r="R450" s="16">
        <f>IF(OR($F450="",$O450="Written off"),0,IF($J450&gt;0,$J450+ROW()/1000000,0))</f>
        <v/>
      </c>
      <c r="S450" s="15">
        <f>IF($P450="Overdue",COUNTIFS($P$3:$P450,"Overdue"),"")</f>
        <v/>
      </c>
    </row>
    <row r="451">
      <c r="A451" s="4" t="n"/>
      <c r="B451" s="4" t="n"/>
      <c r="C451" s="4" t="n"/>
      <c r="D451" s="4" t="n"/>
      <c r="E451" s="4" t="n"/>
      <c r="F451" s="5" t="n"/>
      <c r="G451" s="13" t="n"/>
      <c r="H451" s="13" t="n"/>
      <c r="I451" s="14">
        <f>IF($E451="","",SUMIFS('Follow-ups'!$H$3:$H$1002,'Follow-ups'!$B$3:$B$1002,$E451))</f>
        <v/>
      </c>
      <c r="J451" s="14">
        <f>IF($F451="","",$G451-$H451-$I451)</f>
        <v/>
      </c>
      <c r="K451" s="15">
        <f>IF($F451="","",'Settings'!$B$6-$F451)</f>
        <v/>
      </c>
      <c r="L451" s="8">
        <f>IF($F451="","",IF($J451&lt;=0,"Settled",IF($O451="Written off","Written off",IF($K451&lt;=30,"0–30",IF($K451&lt;=60,"31–60",IF($K451&lt;=90,"61–90","90+"))))))</f>
        <v/>
      </c>
      <c r="M451" s="5" t="n"/>
      <c r="N451" s="4" t="n"/>
      <c r="O451" s="4" t="n"/>
      <c r="P451" s="8">
        <f>IF(OR($F451="",$M451=""),"",IF(AND($M451&lt;'Settings'!$B$6,$J451&gt;0,$O451&lt;&gt;"Written off"),"Overdue",""))</f>
        <v/>
      </c>
      <c r="Q451" s="15">
        <f>IF($E451="","",COUNTIFS('Follow-ups'!$B$3:$B$1002,$E451))</f>
        <v/>
      </c>
      <c r="R451" s="16">
        <f>IF(OR($F451="",$O451="Written off"),0,IF($J451&gt;0,$J451+ROW()/1000000,0))</f>
        <v/>
      </c>
      <c r="S451" s="15">
        <f>IF($P451="Overdue",COUNTIFS($P$3:$P451,"Overdue"),"")</f>
        <v/>
      </c>
    </row>
    <row r="452">
      <c r="A452" s="4" t="n"/>
      <c r="B452" s="4" t="n"/>
      <c r="C452" s="4" t="n"/>
      <c r="D452" s="4" t="n"/>
      <c r="E452" s="4" t="n"/>
      <c r="F452" s="5" t="n"/>
      <c r="G452" s="13" t="n"/>
      <c r="H452" s="13" t="n"/>
      <c r="I452" s="14">
        <f>IF($E452="","",SUMIFS('Follow-ups'!$H$3:$H$1002,'Follow-ups'!$B$3:$B$1002,$E452))</f>
        <v/>
      </c>
      <c r="J452" s="14">
        <f>IF($F452="","",$G452-$H452-$I452)</f>
        <v/>
      </c>
      <c r="K452" s="15">
        <f>IF($F452="","",'Settings'!$B$6-$F452)</f>
        <v/>
      </c>
      <c r="L452" s="8">
        <f>IF($F452="","",IF($J452&lt;=0,"Settled",IF($O452="Written off","Written off",IF($K452&lt;=30,"0–30",IF($K452&lt;=60,"31–60",IF($K452&lt;=90,"61–90","90+"))))))</f>
        <v/>
      </c>
      <c r="M452" s="5" t="n"/>
      <c r="N452" s="4" t="n"/>
      <c r="O452" s="4" t="n"/>
      <c r="P452" s="8">
        <f>IF(OR($F452="",$M452=""),"",IF(AND($M452&lt;'Settings'!$B$6,$J452&gt;0,$O452&lt;&gt;"Written off"),"Overdue",""))</f>
        <v/>
      </c>
      <c r="Q452" s="15">
        <f>IF($E452="","",COUNTIFS('Follow-ups'!$B$3:$B$1002,$E452))</f>
        <v/>
      </c>
      <c r="R452" s="16">
        <f>IF(OR($F452="",$O452="Written off"),0,IF($J452&gt;0,$J452+ROW()/1000000,0))</f>
        <v/>
      </c>
      <c r="S452" s="15">
        <f>IF($P452="Overdue",COUNTIFS($P$3:$P452,"Overdue"),"")</f>
        <v/>
      </c>
    </row>
    <row r="453">
      <c r="A453" s="4" t="n"/>
      <c r="B453" s="4" t="n"/>
      <c r="C453" s="4" t="n"/>
      <c r="D453" s="4" t="n"/>
      <c r="E453" s="4" t="n"/>
      <c r="F453" s="5" t="n"/>
      <c r="G453" s="13" t="n"/>
      <c r="H453" s="13" t="n"/>
      <c r="I453" s="14">
        <f>IF($E453="","",SUMIFS('Follow-ups'!$H$3:$H$1002,'Follow-ups'!$B$3:$B$1002,$E453))</f>
        <v/>
      </c>
      <c r="J453" s="14">
        <f>IF($F453="","",$G453-$H453-$I453)</f>
        <v/>
      </c>
      <c r="K453" s="15">
        <f>IF($F453="","",'Settings'!$B$6-$F453)</f>
        <v/>
      </c>
      <c r="L453" s="8">
        <f>IF($F453="","",IF($J453&lt;=0,"Settled",IF($O453="Written off","Written off",IF($K453&lt;=30,"0–30",IF($K453&lt;=60,"31–60",IF($K453&lt;=90,"61–90","90+"))))))</f>
        <v/>
      </c>
      <c r="M453" s="5" t="n"/>
      <c r="N453" s="4" t="n"/>
      <c r="O453" s="4" t="n"/>
      <c r="P453" s="8">
        <f>IF(OR($F453="",$M453=""),"",IF(AND($M453&lt;'Settings'!$B$6,$J453&gt;0,$O453&lt;&gt;"Written off"),"Overdue",""))</f>
        <v/>
      </c>
      <c r="Q453" s="15">
        <f>IF($E453="","",COUNTIFS('Follow-ups'!$B$3:$B$1002,$E453))</f>
        <v/>
      </c>
      <c r="R453" s="16">
        <f>IF(OR($F453="",$O453="Written off"),0,IF($J453&gt;0,$J453+ROW()/1000000,0))</f>
        <v/>
      </c>
      <c r="S453" s="15">
        <f>IF($P453="Overdue",COUNTIFS($P$3:$P453,"Overdue"),"")</f>
        <v/>
      </c>
    </row>
    <row r="454">
      <c r="A454" s="4" t="n"/>
      <c r="B454" s="4" t="n"/>
      <c r="C454" s="4" t="n"/>
      <c r="D454" s="4" t="n"/>
      <c r="E454" s="4" t="n"/>
      <c r="F454" s="5" t="n"/>
      <c r="G454" s="13" t="n"/>
      <c r="H454" s="13" t="n"/>
      <c r="I454" s="14">
        <f>IF($E454="","",SUMIFS('Follow-ups'!$H$3:$H$1002,'Follow-ups'!$B$3:$B$1002,$E454))</f>
        <v/>
      </c>
      <c r="J454" s="14">
        <f>IF($F454="","",$G454-$H454-$I454)</f>
        <v/>
      </c>
      <c r="K454" s="15">
        <f>IF($F454="","",'Settings'!$B$6-$F454)</f>
        <v/>
      </c>
      <c r="L454" s="8">
        <f>IF($F454="","",IF($J454&lt;=0,"Settled",IF($O454="Written off","Written off",IF($K454&lt;=30,"0–30",IF($K454&lt;=60,"31–60",IF($K454&lt;=90,"61–90","90+"))))))</f>
        <v/>
      </c>
      <c r="M454" s="5" t="n"/>
      <c r="N454" s="4" t="n"/>
      <c r="O454" s="4" t="n"/>
      <c r="P454" s="8">
        <f>IF(OR($F454="",$M454=""),"",IF(AND($M454&lt;'Settings'!$B$6,$J454&gt;0,$O454&lt;&gt;"Written off"),"Overdue",""))</f>
        <v/>
      </c>
      <c r="Q454" s="15">
        <f>IF($E454="","",COUNTIFS('Follow-ups'!$B$3:$B$1002,$E454))</f>
        <v/>
      </c>
      <c r="R454" s="16">
        <f>IF(OR($F454="",$O454="Written off"),0,IF($J454&gt;0,$J454+ROW()/1000000,0))</f>
        <v/>
      </c>
      <c r="S454" s="15">
        <f>IF($P454="Overdue",COUNTIFS($P$3:$P454,"Overdue"),"")</f>
        <v/>
      </c>
    </row>
    <row r="455">
      <c r="A455" s="4" t="n"/>
      <c r="B455" s="4" t="n"/>
      <c r="C455" s="4" t="n"/>
      <c r="D455" s="4" t="n"/>
      <c r="E455" s="4" t="n"/>
      <c r="F455" s="5" t="n"/>
      <c r="G455" s="13" t="n"/>
      <c r="H455" s="13" t="n"/>
      <c r="I455" s="14">
        <f>IF($E455="","",SUMIFS('Follow-ups'!$H$3:$H$1002,'Follow-ups'!$B$3:$B$1002,$E455))</f>
        <v/>
      </c>
      <c r="J455" s="14">
        <f>IF($F455="","",$G455-$H455-$I455)</f>
        <v/>
      </c>
      <c r="K455" s="15">
        <f>IF($F455="","",'Settings'!$B$6-$F455)</f>
        <v/>
      </c>
      <c r="L455" s="8">
        <f>IF($F455="","",IF($J455&lt;=0,"Settled",IF($O455="Written off","Written off",IF($K455&lt;=30,"0–30",IF($K455&lt;=60,"31–60",IF($K455&lt;=90,"61–90","90+"))))))</f>
        <v/>
      </c>
      <c r="M455" s="5" t="n"/>
      <c r="N455" s="4" t="n"/>
      <c r="O455" s="4" t="n"/>
      <c r="P455" s="8">
        <f>IF(OR($F455="",$M455=""),"",IF(AND($M455&lt;'Settings'!$B$6,$J455&gt;0,$O455&lt;&gt;"Written off"),"Overdue",""))</f>
        <v/>
      </c>
      <c r="Q455" s="15">
        <f>IF($E455="","",COUNTIFS('Follow-ups'!$B$3:$B$1002,$E455))</f>
        <v/>
      </c>
      <c r="R455" s="16">
        <f>IF(OR($F455="",$O455="Written off"),0,IF($J455&gt;0,$J455+ROW()/1000000,0))</f>
        <v/>
      </c>
      <c r="S455" s="15">
        <f>IF($P455="Overdue",COUNTIFS($P$3:$P455,"Overdue"),"")</f>
        <v/>
      </c>
    </row>
    <row r="456">
      <c r="A456" s="4" t="n"/>
      <c r="B456" s="4" t="n"/>
      <c r="C456" s="4" t="n"/>
      <c r="D456" s="4" t="n"/>
      <c r="E456" s="4" t="n"/>
      <c r="F456" s="5" t="n"/>
      <c r="G456" s="13" t="n"/>
      <c r="H456" s="13" t="n"/>
      <c r="I456" s="14">
        <f>IF($E456="","",SUMIFS('Follow-ups'!$H$3:$H$1002,'Follow-ups'!$B$3:$B$1002,$E456))</f>
        <v/>
      </c>
      <c r="J456" s="14">
        <f>IF($F456="","",$G456-$H456-$I456)</f>
        <v/>
      </c>
      <c r="K456" s="15">
        <f>IF($F456="","",'Settings'!$B$6-$F456)</f>
        <v/>
      </c>
      <c r="L456" s="8">
        <f>IF($F456="","",IF($J456&lt;=0,"Settled",IF($O456="Written off","Written off",IF($K456&lt;=30,"0–30",IF($K456&lt;=60,"31–60",IF($K456&lt;=90,"61–90","90+"))))))</f>
        <v/>
      </c>
      <c r="M456" s="5" t="n"/>
      <c r="N456" s="4" t="n"/>
      <c r="O456" s="4" t="n"/>
      <c r="P456" s="8">
        <f>IF(OR($F456="",$M456=""),"",IF(AND($M456&lt;'Settings'!$B$6,$J456&gt;0,$O456&lt;&gt;"Written off"),"Overdue",""))</f>
        <v/>
      </c>
      <c r="Q456" s="15">
        <f>IF($E456="","",COUNTIFS('Follow-ups'!$B$3:$B$1002,$E456))</f>
        <v/>
      </c>
      <c r="R456" s="16">
        <f>IF(OR($F456="",$O456="Written off"),0,IF($J456&gt;0,$J456+ROW()/1000000,0))</f>
        <v/>
      </c>
      <c r="S456" s="15">
        <f>IF($P456="Overdue",COUNTIFS($P$3:$P456,"Overdue"),"")</f>
        <v/>
      </c>
    </row>
    <row r="457">
      <c r="A457" s="4" t="n"/>
      <c r="B457" s="4" t="n"/>
      <c r="C457" s="4" t="n"/>
      <c r="D457" s="4" t="n"/>
      <c r="E457" s="4" t="n"/>
      <c r="F457" s="5" t="n"/>
      <c r="G457" s="13" t="n"/>
      <c r="H457" s="13" t="n"/>
      <c r="I457" s="14">
        <f>IF($E457="","",SUMIFS('Follow-ups'!$H$3:$H$1002,'Follow-ups'!$B$3:$B$1002,$E457))</f>
        <v/>
      </c>
      <c r="J457" s="14">
        <f>IF($F457="","",$G457-$H457-$I457)</f>
        <v/>
      </c>
      <c r="K457" s="15">
        <f>IF($F457="","",'Settings'!$B$6-$F457)</f>
        <v/>
      </c>
      <c r="L457" s="8">
        <f>IF($F457="","",IF($J457&lt;=0,"Settled",IF($O457="Written off","Written off",IF($K457&lt;=30,"0–30",IF($K457&lt;=60,"31–60",IF($K457&lt;=90,"61–90","90+"))))))</f>
        <v/>
      </c>
      <c r="M457" s="5" t="n"/>
      <c r="N457" s="4" t="n"/>
      <c r="O457" s="4" t="n"/>
      <c r="P457" s="8">
        <f>IF(OR($F457="",$M457=""),"",IF(AND($M457&lt;'Settings'!$B$6,$J457&gt;0,$O457&lt;&gt;"Written off"),"Overdue",""))</f>
        <v/>
      </c>
      <c r="Q457" s="15">
        <f>IF($E457="","",COUNTIFS('Follow-ups'!$B$3:$B$1002,$E457))</f>
        <v/>
      </c>
      <c r="R457" s="16">
        <f>IF(OR($F457="",$O457="Written off"),0,IF($J457&gt;0,$J457+ROW()/1000000,0))</f>
        <v/>
      </c>
      <c r="S457" s="15">
        <f>IF($P457="Overdue",COUNTIFS($P$3:$P457,"Overdue"),"")</f>
        <v/>
      </c>
    </row>
    <row r="458">
      <c r="A458" s="4" t="n"/>
      <c r="B458" s="4" t="n"/>
      <c r="C458" s="4" t="n"/>
      <c r="D458" s="4" t="n"/>
      <c r="E458" s="4" t="n"/>
      <c r="F458" s="5" t="n"/>
      <c r="G458" s="13" t="n"/>
      <c r="H458" s="13" t="n"/>
      <c r="I458" s="14">
        <f>IF($E458="","",SUMIFS('Follow-ups'!$H$3:$H$1002,'Follow-ups'!$B$3:$B$1002,$E458))</f>
        <v/>
      </c>
      <c r="J458" s="14">
        <f>IF($F458="","",$G458-$H458-$I458)</f>
        <v/>
      </c>
      <c r="K458" s="15">
        <f>IF($F458="","",'Settings'!$B$6-$F458)</f>
        <v/>
      </c>
      <c r="L458" s="8">
        <f>IF($F458="","",IF($J458&lt;=0,"Settled",IF($O458="Written off","Written off",IF($K458&lt;=30,"0–30",IF($K458&lt;=60,"31–60",IF($K458&lt;=90,"61–90","90+"))))))</f>
        <v/>
      </c>
      <c r="M458" s="5" t="n"/>
      <c r="N458" s="4" t="n"/>
      <c r="O458" s="4" t="n"/>
      <c r="P458" s="8">
        <f>IF(OR($F458="",$M458=""),"",IF(AND($M458&lt;'Settings'!$B$6,$J458&gt;0,$O458&lt;&gt;"Written off"),"Overdue",""))</f>
        <v/>
      </c>
      <c r="Q458" s="15">
        <f>IF($E458="","",COUNTIFS('Follow-ups'!$B$3:$B$1002,$E458))</f>
        <v/>
      </c>
      <c r="R458" s="16">
        <f>IF(OR($F458="",$O458="Written off"),0,IF($J458&gt;0,$J458+ROW()/1000000,0))</f>
        <v/>
      </c>
      <c r="S458" s="15">
        <f>IF($P458="Overdue",COUNTIFS($P$3:$P458,"Overdue"),"")</f>
        <v/>
      </c>
    </row>
    <row r="459">
      <c r="A459" s="4" t="n"/>
      <c r="B459" s="4" t="n"/>
      <c r="C459" s="4" t="n"/>
      <c r="D459" s="4" t="n"/>
      <c r="E459" s="4" t="n"/>
      <c r="F459" s="5" t="n"/>
      <c r="G459" s="13" t="n"/>
      <c r="H459" s="13" t="n"/>
      <c r="I459" s="14">
        <f>IF($E459="","",SUMIFS('Follow-ups'!$H$3:$H$1002,'Follow-ups'!$B$3:$B$1002,$E459))</f>
        <v/>
      </c>
      <c r="J459" s="14">
        <f>IF($F459="","",$G459-$H459-$I459)</f>
        <v/>
      </c>
      <c r="K459" s="15">
        <f>IF($F459="","",'Settings'!$B$6-$F459)</f>
        <v/>
      </c>
      <c r="L459" s="8">
        <f>IF($F459="","",IF($J459&lt;=0,"Settled",IF($O459="Written off","Written off",IF($K459&lt;=30,"0–30",IF($K459&lt;=60,"31–60",IF($K459&lt;=90,"61–90","90+"))))))</f>
        <v/>
      </c>
      <c r="M459" s="5" t="n"/>
      <c r="N459" s="4" t="n"/>
      <c r="O459" s="4" t="n"/>
      <c r="P459" s="8">
        <f>IF(OR($F459="",$M459=""),"",IF(AND($M459&lt;'Settings'!$B$6,$J459&gt;0,$O459&lt;&gt;"Written off"),"Overdue",""))</f>
        <v/>
      </c>
      <c r="Q459" s="15">
        <f>IF($E459="","",COUNTIFS('Follow-ups'!$B$3:$B$1002,$E459))</f>
        <v/>
      </c>
      <c r="R459" s="16">
        <f>IF(OR($F459="",$O459="Written off"),0,IF($J459&gt;0,$J459+ROW()/1000000,0))</f>
        <v/>
      </c>
      <c r="S459" s="15">
        <f>IF($P459="Overdue",COUNTIFS($P$3:$P459,"Overdue"),"")</f>
        <v/>
      </c>
    </row>
    <row r="460">
      <c r="A460" s="4" t="n"/>
      <c r="B460" s="4" t="n"/>
      <c r="C460" s="4" t="n"/>
      <c r="D460" s="4" t="n"/>
      <c r="E460" s="4" t="n"/>
      <c r="F460" s="5" t="n"/>
      <c r="G460" s="13" t="n"/>
      <c r="H460" s="13" t="n"/>
      <c r="I460" s="14">
        <f>IF($E460="","",SUMIFS('Follow-ups'!$H$3:$H$1002,'Follow-ups'!$B$3:$B$1002,$E460))</f>
        <v/>
      </c>
      <c r="J460" s="14">
        <f>IF($F460="","",$G460-$H460-$I460)</f>
        <v/>
      </c>
      <c r="K460" s="15">
        <f>IF($F460="","",'Settings'!$B$6-$F460)</f>
        <v/>
      </c>
      <c r="L460" s="8">
        <f>IF($F460="","",IF($J460&lt;=0,"Settled",IF($O460="Written off","Written off",IF($K460&lt;=30,"0–30",IF($K460&lt;=60,"31–60",IF($K460&lt;=90,"61–90","90+"))))))</f>
        <v/>
      </c>
      <c r="M460" s="5" t="n"/>
      <c r="N460" s="4" t="n"/>
      <c r="O460" s="4" t="n"/>
      <c r="P460" s="8">
        <f>IF(OR($F460="",$M460=""),"",IF(AND($M460&lt;'Settings'!$B$6,$J460&gt;0,$O460&lt;&gt;"Written off"),"Overdue",""))</f>
        <v/>
      </c>
      <c r="Q460" s="15">
        <f>IF($E460="","",COUNTIFS('Follow-ups'!$B$3:$B$1002,$E460))</f>
        <v/>
      </c>
      <c r="R460" s="16">
        <f>IF(OR($F460="",$O460="Written off"),0,IF($J460&gt;0,$J460+ROW()/1000000,0))</f>
        <v/>
      </c>
      <c r="S460" s="15">
        <f>IF($P460="Overdue",COUNTIFS($P$3:$P460,"Overdue"),"")</f>
        <v/>
      </c>
    </row>
    <row r="461">
      <c r="A461" s="4" t="n"/>
      <c r="B461" s="4" t="n"/>
      <c r="C461" s="4" t="n"/>
      <c r="D461" s="4" t="n"/>
      <c r="E461" s="4" t="n"/>
      <c r="F461" s="5" t="n"/>
      <c r="G461" s="13" t="n"/>
      <c r="H461" s="13" t="n"/>
      <c r="I461" s="14">
        <f>IF($E461="","",SUMIFS('Follow-ups'!$H$3:$H$1002,'Follow-ups'!$B$3:$B$1002,$E461))</f>
        <v/>
      </c>
      <c r="J461" s="14">
        <f>IF($F461="","",$G461-$H461-$I461)</f>
        <v/>
      </c>
      <c r="K461" s="15">
        <f>IF($F461="","",'Settings'!$B$6-$F461)</f>
        <v/>
      </c>
      <c r="L461" s="8">
        <f>IF($F461="","",IF($J461&lt;=0,"Settled",IF($O461="Written off","Written off",IF($K461&lt;=30,"0–30",IF($K461&lt;=60,"31–60",IF($K461&lt;=90,"61–90","90+"))))))</f>
        <v/>
      </c>
      <c r="M461" s="5" t="n"/>
      <c r="N461" s="4" t="n"/>
      <c r="O461" s="4" t="n"/>
      <c r="P461" s="8">
        <f>IF(OR($F461="",$M461=""),"",IF(AND($M461&lt;'Settings'!$B$6,$J461&gt;0,$O461&lt;&gt;"Written off"),"Overdue",""))</f>
        <v/>
      </c>
      <c r="Q461" s="15">
        <f>IF($E461="","",COUNTIFS('Follow-ups'!$B$3:$B$1002,$E461))</f>
        <v/>
      </c>
      <c r="R461" s="16">
        <f>IF(OR($F461="",$O461="Written off"),0,IF($J461&gt;0,$J461+ROW()/1000000,0))</f>
        <v/>
      </c>
      <c r="S461" s="15">
        <f>IF($P461="Overdue",COUNTIFS($P$3:$P461,"Overdue"),"")</f>
        <v/>
      </c>
    </row>
    <row r="462">
      <c r="A462" s="4" t="n"/>
      <c r="B462" s="4" t="n"/>
      <c r="C462" s="4" t="n"/>
      <c r="D462" s="4" t="n"/>
      <c r="E462" s="4" t="n"/>
      <c r="F462" s="5" t="n"/>
      <c r="G462" s="13" t="n"/>
      <c r="H462" s="13" t="n"/>
      <c r="I462" s="14">
        <f>IF($E462="","",SUMIFS('Follow-ups'!$H$3:$H$1002,'Follow-ups'!$B$3:$B$1002,$E462))</f>
        <v/>
      </c>
      <c r="J462" s="14">
        <f>IF($F462="","",$G462-$H462-$I462)</f>
        <v/>
      </c>
      <c r="K462" s="15">
        <f>IF($F462="","",'Settings'!$B$6-$F462)</f>
        <v/>
      </c>
      <c r="L462" s="8">
        <f>IF($F462="","",IF($J462&lt;=0,"Settled",IF($O462="Written off","Written off",IF($K462&lt;=30,"0–30",IF($K462&lt;=60,"31–60",IF($K462&lt;=90,"61–90","90+"))))))</f>
        <v/>
      </c>
      <c r="M462" s="5" t="n"/>
      <c r="N462" s="4" t="n"/>
      <c r="O462" s="4" t="n"/>
      <c r="P462" s="8">
        <f>IF(OR($F462="",$M462=""),"",IF(AND($M462&lt;'Settings'!$B$6,$J462&gt;0,$O462&lt;&gt;"Written off"),"Overdue",""))</f>
        <v/>
      </c>
      <c r="Q462" s="15">
        <f>IF($E462="","",COUNTIFS('Follow-ups'!$B$3:$B$1002,$E462))</f>
        <v/>
      </c>
      <c r="R462" s="16">
        <f>IF(OR($F462="",$O462="Written off"),0,IF($J462&gt;0,$J462+ROW()/1000000,0))</f>
        <v/>
      </c>
      <c r="S462" s="15">
        <f>IF($P462="Overdue",COUNTIFS($P$3:$P462,"Overdue"),"")</f>
        <v/>
      </c>
    </row>
    <row r="463">
      <c r="A463" s="4" t="n"/>
      <c r="B463" s="4" t="n"/>
      <c r="C463" s="4" t="n"/>
      <c r="D463" s="4" t="n"/>
      <c r="E463" s="4" t="n"/>
      <c r="F463" s="5" t="n"/>
      <c r="G463" s="13" t="n"/>
      <c r="H463" s="13" t="n"/>
      <c r="I463" s="14">
        <f>IF($E463="","",SUMIFS('Follow-ups'!$H$3:$H$1002,'Follow-ups'!$B$3:$B$1002,$E463))</f>
        <v/>
      </c>
      <c r="J463" s="14">
        <f>IF($F463="","",$G463-$H463-$I463)</f>
        <v/>
      </c>
      <c r="K463" s="15">
        <f>IF($F463="","",'Settings'!$B$6-$F463)</f>
        <v/>
      </c>
      <c r="L463" s="8">
        <f>IF($F463="","",IF($J463&lt;=0,"Settled",IF($O463="Written off","Written off",IF($K463&lt;=30,"0–30",IF($K463&lt;=60,"31–60",IF($K463&lt;=90,"61–90","90+"))))))</f>
        <v/>
      </c>
      <c r="M463" s="5" t="n"/>
      <c r="N463" s="4" t="n"/>
      <c r="O463" s="4" t="n"/>
      <c r="P463" s="8">
        <f>IF(OR($F463="",$M463=""),"",IF(AND($M463&lt;'Settings'!$B$6,$J463&gt;0,$O463&lt;&gt;"Written off"),"Overdue",""))</f>
        <v/>
      </c>
      <c r="Q463" s="15">
        <f>IF($E463="","",COUNTIFS('Follow-ups'!$B$3:$B$1002,$E463))</f>
        <v/>
      </c>
      <c r="R463" s="16">
        <f>IF(OR($F463="",$O463="Written off"),0,IF($J463&gt;0,$J463+ROW()/1000000,0))</f>
        <v/>
      </c>
      <c r="S463" s="15">
        <f>IF($P463="Overdue",COUNTIFS($P$3:$P463,"Overdue"),"")</f>
        <v/>
      </c>
    </row>
    <row r="464">
      <c r="A464" s="4" t="n"/>
      <c r="B464" s="4" t="n"/>
      <c r="C464" s="4" t="n"/>
      <c r="D464" s="4" t="n"/>
      <c r="E464" s="4" t="n"/>
      <c r="F464" s="5" t="n"/>
      <c r="G464" s="13" t="n"/>
      <c r="H464" s="13" t="n"/>
      <c r="I464" s="14">
        <f>IF($E464="","",SUMIFS('Follow-ups'!$H$3:$H$1002,'Follow-ups'!$B$3:$B$1002,$E464))</f>
        <v/>
      </c>
      <c r="J464" s="14">
        <f>IF($F464="","",$G464-$H464-$I464)</f>
        <v/>
      </c>
      <c r="K464" s="15">
        <f>IF($F464="","",'Settings'!$B$6-$F464)</f>
        <v/>
      </c>
      <c r="L464" s="8">
        <f>IF($F464="","",IF($J464&lt;=0,"Settled",IF($O464="Written off","Written off",IF($K464&lt;=30,"0–30",IF($K464&lt;=60,"31–60",IF($K464&lt;=90,"61–90","90+"))))))</f>
        <v/>
      </c>
      <c r="M464" s="5" t="n"/>
      <c r="N464" s="4" t="n"/>
      <c r="O464" s="4" t="n"/>
      <c r="P464" s="8">
        <f>IF(OR($F464="",$M464=""),"",IF(AND($M464&lt;'Settings'!$B$6,$J464&gt;0,$O464&lt;&gt;"Written off"),"Overdue",""))</f>
        <v/>
      </c>
      <c r="Q464" s="15">
        <f>IF($E464="","",COUNTIFS('Follow-ups'!$B$3:$B$1002,$E464))</f>
        <v/>
      </c>
      <c r="R464" s="16">
        <f>IF(OR($F464="",$O464="Written off"),0,IF($J464&gt;0,$J464+ROW()/1000000,0))</f>
        <v/>
      </c>
      <c r="S464" s="15">
        <f>IF($P464="Overdue",COUNTIFS($P$3:$P464,"Overdue"),"")</f>
        <v/>
      </c>
    </row>
    <row r="465">
      <c r="A465" s="4" t="n"/>
      <c r="B465" s="4" t="n"/>
      <c r="C465" s="4" t="n"/>
      <c r="D465" s="4" t="n"/>
      <c r="E465" s="4" t="n"/>
      <c r="F465" s="5" t="n"/>
      <c r="G465" s="13" t="n"/>
      <c r="H465" s="13" t="n"/>
      <c r="I465" s="14">
        <f>IF($E465="","",SUMIFS('Follow-ups'!$H$3:$H$1002,'Follow-ups'!$B$3:$B$1002,$E465))</f>
        <v/>
      </c>
      <c r="J465" s="14">
        <f>IF($F465="","",$G465-$H465-$I465)</f>
        <v/>
      </c>
      <c r="K465" s="15">
        <f>IF($F465="","",'Settings'!$B$6-$F465)</f>
        <v/>
      </c>
      <c r="L465" s="8">
        <f>IF($F465="","",IF($J465&lt;=0,"Settled",IF($O465="Written off","Written off",IF($K465&lt;=30,"0–30",IF($K465&lt;=60,"31–60",IF($K465&lt;=90,"61–90","90+"))))))</f>
        <v/>
      </c>
      <c r="M465" s="5" t="n"/>
      <c r="N465" s="4" t="n"/>
      <c r="O465" s="4" t="n"/>
      <c r="P465" s="8">
        <f>IF(OR($F465="",$M465=""),"",IF(AND($M465&lt;'Settings'!$B$6,$J465&gt;0,$O465&lt;&gt;"Written off"),"Overdue",""))</f>
        <v/>
      </c>
      <c r="Q465" s="15">
        <f>IF($E465="","",COUNTIFS('Follow-ups'!$B$3:$B$1002,$E465))</f>
        <v/>
      </c>
      <c r="R465" s="16">
        <f>IF(OR($F465="",$O465="Written off"),0,IF($J465&gt;0,$J465+ROW()/1000000,0))</f>
        <v/>
      </c>
      <c r="S465" s="15">
        <f>IF($P465="Overdue",COUNTIFS($P$3:$P465,"Overdue"),"")</f>
        <v/>
      </c>
    </row>
    <row r="466">
      <c r="A466" s="4" t="n"/>
      <c r="B466" s="4" t="n"/>
      <c r="C466" s="4" t="n"/>
      <c r="D466" s="4" t="n"/>
      <c r="E466" s="4" t="n"/>
      <c r="F466" s="5" t="n"/>
      <c r="G466" s="13" t="n"/>
      <c r="H466" s="13" t="n"/>
      <c r="I466" s="14">
        <f>IF($E466="","",SUMIFS('Follow-ups'!$H$3:$H$1002,'Follow-ups'!$B$3:$B$1002,$E466))</f>
        <v/>
      </c>
      <c r="J466" s="14">
        <f>IF($F466="","",$G466-$H466-$I466)</f>
        <v/>
      </c>
      <c r="K466" s="15">
        <f>IF($F466="","",'Settings'!$B$6-$F466)</f>
        <v/>
      </c>
      <c r="L466" s="8">
        <f>IF($F466="","",IF($J466&lt;=0,"Settled",IF($O466="Written off","Written off",IF($K466&lt;=30,"0–30",IF($K466&lt;=60,"31–60",IF($K466&lt;=90,"61–90","90+"))))))</f>
        <v/>
      </c>
      <c r="M466" s="5" t="n"/>
      <c r="N466" s="4" t="n"/>
      <c r="O466" s="4" t="n"/>
      <c r="P466" s="8">
        <f>IF(OR($F466="",$M466=""),"",IF(AND($M466&lt;'Settings'!$B$6,$J466&gt;0,$O466&lt;&gt;"Written off"),"Overdue",""))</f>
        <v/>
      </c>
      <c r="Q466" s="15">
        <f>IF($E466="","",COUNTIFS('Follow-ups'!$B$3:$B$1002,$E466))</f>
        <v/>
      </c>
      <c r="R466" s="16">
        <f>IF(OR($F466="",$O466="Written off"),0,IF($J466&gt;0,$J466+ROW()/1000000,0))</f>
        <v/>
      </c>
      <c r="S466" s="15">
        <f>IF($P466="Overdue",COUNTIFS($P$3:$P466,"Overdue"),"")</f>
        <v/>
      </c>
    </row>
    <row r="467">
      <c r="A467" s="4" t="n"/>
      <c r="B467" s="4" t="n"/>
      <c r="C467" s="4" t="n"/>
      <c r="D467" s="4" t="n"/>
      <c r="E467" s="4" t="n"/>
      <c r="F467" s="5" t="n"/>
      <c r="G467" s="13" t="n"/>
      <c r="H467" s="13" t="n"/>
      <c r="I467" s="14">
        <f>IF($E467="","",SUMIFS('Follow-ups'!$H$3:$H$1002,'Follow-ups'!$B$3:$B$1002,$E467))</f>
        <v/>
      </c>
      <c r="J467" s="14">
        <f>IF($F467="","",$G467-$H467-$I467)</f>
        <v/>
      </c>
      <c r="K467" s="15">
        <f>IF($F467="","",'Settings'!$B$6-$F467)</f>
        <v/>
      </c>
      <c r="L467" s="8">
        <f>IF($F467="","",IF($J467&lt;=0,"Settled",IF($O467="Written off","Written off",IF($K467&lt;=30,"0–30",IF($K467&lt;=60,"31–60",IF($K467&lt;=90,"61–90","90+"))))))</f>
        <v/>
      </c>
      <c r="M467" s="5" t="n"/>
      <c r="N467" s="4" t="n"/>
      <c r="O467" s="4" t="n"/>
      <c r="P467" s="8">
        <f>IF(OR($F467="",$M467=""),"",IF(AND($M467&lt;'Settings'!$B$6,$J467&gt;0,$O467&lt;&gt;"Written off"),"Overdue",""))</f>
        <v/>
      </c>
      <c r="Q467" s="15">
        <f>IF($E467="","",COUNTIFS('Follow-ups'!$B$3:$B$1002,$E467))</f>
        <v/>
      </c>
      <c r="R467" s="16">
        <f>IF(OR($F467="",$O467="Written off"),0,IF($J467&gt;0,$J467+ROW()/1000000,0))</f>
        <v/>
      </c>
      <c r="S467" s="15">
        <f>IF($P467="Overdue",COUNTIFS($P$3:$P467,"Overdue"),"")</f>
        <v/>
      </c>
    </row>
    <row r="468">
      <c r="A468" s="4" t="n"/>
      <c r="B468" s="4" t="n"/>
      <c r="C468" s="4" t="n"/>
      <c r="D468" s="4" t="n"/>
      <c r="E468" s="4" t="n"/>
      <c r="F468" s="5" t="n"/>
      <c r="G468" s="13" t="n"/>
      <c r="H468" s="13" t="n"/>
      <c r="I468" s="14">
        <f>IF($E468="","",SUMIFS('Follow-ups'!$H$3:$H$1002,'Follow-ups'!$B$3:$B$1002,$E468))</f>
        <v/>
      </c>
      <c r="J468" s="14">
        <f>IF($F468="","",$G468-$H468-$I468)</f>
        <v/>
      </c>
      <c r="K468" s="15">
        <f>IF($F468="","",'Settings'!$B$6-$F468)</f>
        <v/>
      </c>
      <c r="L468" s="8">
        <f>IF($F468="","",IF($J468&lt;=0,"Settled",IF($O468="Written off","Written off",IF($K468&lt;=30,"0–30",IF($K468&lt;=60,"31–60",IF($K468&lt;=90,"61–90","90+"))))))</f>
        <v/>
      </c>
      <c r="M468" s="5" t="n"/>
      <c r="N468" s="4" t="n"/>
      <c r="O468" s="4" t="n"/>
      <c r="P468" s="8">
        <f>IF(OR($F468="",$M468=""),"",IF(AND($M468&lt;'Settings'!$B$6,$J468&gt;0,$O468&lt;&gt;"Written off"),"Overdue",""))</f>
        <v/>
      </c>
      <c r="Q468" s="15">
        <f>IF($E468="","",COUNTIFS('Follow-ups'!$B$3:$B$1002,$E468))</f>
        <v/>
      </c>
      <c r="R468" s="16">
        <f>IF(OR($F468="",$O468="Written off"),0,IF($J468&gt;0,$J468+ROW()/1000000,0))</f>
        <v/>
      </c>
      <c r="S468" s="15">
        <f>IF($P468="Overdue",COUNTIFS($P$3:$P468,"Overdue"),"")</f>
        <v/>
      </c>
    </row>
    <row r="469">
      <c r="A469" s="4" t="n"/>
      <c r="B469" s="4" t="n"/>
      <c r="C469" s="4" t="n"/>
      <c r="D469" s="4" t="n"/>
      <c r="E469" s="4" t="n"/>
      <c r="F469" s="5" t="n"/>
      <c r="G469" s="13" t="n"/>
      <c r="H469" s="13" t="n"/>
      <c r="I469" s="14">
        <f>IF($E469="","",SUMIFS('Follow-ups'!$H$3:$H$1002,'Follow-ups'!$B$3:$B$1002,$E469))</f>
        <v/>
      </c>
      <c r="J469" s="14">
        <f>IF($F469="","",$G469-$H469-$I469)</f>
        <v/>
      </c>
      <c r="K469" s="15">
        <f>IF($F469="","",'Settings'!$B$6-$F469)</f>
        <v/>
      </c>
      <c r="L469" s="8">
        <f>IF($F469="","",IF($J469&lt;=0,"Settled",IF($O469="Written off","Written off",IF($K469&lt;=30,"0–30",IF($K469&lt;=60,"31–60",IF($K469&lt;=90,"61–90","90+"))))))</f>
        <v/>
      </c>
      <c r="M469" s="5" t="n"/>
      <c r="N469" s="4" t="n"/>
      <c r="O469" s="4" t="n"/>
      <c r="P469" s="8">
        <f>IF(OR($F469="",$M469=""),"",IF(AND($M469&lt;'Settings'!$B$6,$J469&gt;0,$O469&lt;&gt;"Written off"),"Overdue",""))</f>
        <v/>
      </c>
      <c r="Q469" s="15">
        <f>IF($E469="","",COUNTIFS('Follow-ups'!$B$3:$B$1002,$E469))</f>
        <v/>
      </c>
      <c r="R469" s="16">
        <f>IF(OR($F469="",$O469="Written off"),0,IF($J469&gt;0,$J469+ROW()/1000000,0))</f>
        <v/>
      </c>
      <c r="S469" s="15">
        <f>IF($P469="Overdue",COUNTIFS($P$3:$P469,"Overdue"),"")</f>
        <v/>
      </c>
    </row>
    <row r="470">
      <c r="A470" s="4" t="n"/>
      <c r="B470" s="4" t="n"/>
      <c r="C470" s="4" t="n"/>
      <c r="D470" s="4" t="n"/>
      <c r="E470" s="4" t="n"/>
      <c r="F470" s="5" t="n"/>
      <c r="G470" s="13" t="n"/>
      <c r="H470" s="13" t="n"/>
      <c r="I470" s="14">
        <f>IF($E470="","",SUMIFS('Follow-ups'!$H$3:$H$1002,'Follow-ups'!$B$3:$B$1002,$E470))</f>
        <v/>
      </c>
      <c r="J470" s="14">
        <f>IF($F470="","",$G470-$H470-$I470)</f>
        <v/>
      </c>
      <c r="K470" s="15">
        <f>IF($F470="","",'Settings'!$B$6-$F470)</f>
        <v/>
      </c>
      <c r="L470" s="8">
        <f>IF($F470="","",IF($J470&lt;=0,"Settled",IF($O470="Written off","Written off",IF($K470&lt;=30,"0–30",IF($K470&lt;=60,"31–60",IF($K470&lt;=90,"61–90","90+"))))))</f>
        <v/>
      </c>
      <c r="M470" s="5" t="n"/>
      <c r="N470" s="4" t="n"/>
      <c r="O470" s="4" t="n"/>
      <c r="P470" s="8">
        <f>IF(OR($F470="",$M470=""),"",IF(AND($M470&lt;'Settings'!$B$6,$J470&gt;0,$O470&lt;&gt;"Written off"),"Overdue",""))</f>
        <v/>
      </c>
      <c r="Q470" s="15">
        <f>IF($E470="","",COUNTIFS('Follow-ups'!$B$3:$B$1002,$E470))</f>
        <v/>
      </c>
      <c r="R470" s="16">
        <f>IF(OR($F470="",$O470="Written off"),0,IF($J470&gt;0,$J470+ROW()/1000000,0))</f>
        <v/>
      </c>
      <c r="S470" s="15">
        <f>IF($P470="Overdue",COUNTIFS($P$3:$P470,"Overdue"),"")</f>
        <v/>
      </c>
    </row>
    <row r="471">
      <c r="A471" s="4" t="n"/>
      <c r="B471" s="4" t="n"/>
      <c r="C471" s="4" t="n"/>
      <c r="D471" s="4" t="n"/>
      <c r="E471" s="4" t="n"/>
      <c r="F471" s="5" t="n"/>
      <c r="G471" s="13" t="n"/>
      <c r="H471" s="13" t="n"/>
      <c r="I471" s="14">
        <f>IF($E471="","",SUMIFS('Follow-ups'!$H$3:$H$1002,'Follow-ups'!$B$3:$B$1002,$E471))</f>
        <v/>
      </c>
      <c r="J471" s="14">
        <f>IF($F471="","",$G471-$H471-$I471)</f>
        <v/>
      </c>
      <c r="K471" s="15">
        <f>IF($F471="","",'Settings'!$B$6-$F471)</f>
        <v/>
      </c>
      <c r="L471" s="8">
        <f>IF($F471="","",IF($J471&lt;=0,"Settled",IF($O471="Written off","Written off",IF($K471&lt;=30,"0–30",IF($K471&lt;=60,"31–60",IF($K471&lt;=90,"61–90","90+"))))))</f>
        <v/>
      </c>
      <c r="M471" s="5" t="n"/>
      <c r="N471" s="4" t="n"/>
      <c r="O471" s="4" t="n"/>
      <c r="P471" s="8">
        <f>IF(OR($F471="",$M471=""),"",IF(AND($M471&lt;'Settings'!$B$6,$J471&gt;0,$O471&lt;&gt;"Written off"),"Overdue",""))</f>
        <v/>
      </c>
      <c r="Q471" s="15">
        <f>IF($E471="","",COUNTIFS('Follow-ups'!$B$3:$B$1002,$E471))</f>
        <v/>
      </c>
      <c r="R471" s="16">
        <f>IF(OR($F471="",$O471="Written off"),0,IF($J471&gt;0,$J471+ROW()/1000000,0))</f>
        <v/>
      </c>
      <c r="S471" s="15">
        <f>IF($P471="Overdue",COUNTIFS($P$3:$P471,"Overdue"),"")</f>
        <v/>
      </c>
    </row>
    <row r="472">
      <c r="A472" s="4" t="n"/>
      <c r="B472" s="4" t="n"/>
      <c r="C472" s="4" t="n"/>
      <c r="D472" s="4" t="n"/>
      <c r="E472" s="4" t="n"/>
      <c r="F472" s="5" t="n"/>
      <c r="G472" s="13" t="n"/>
      <c r="H472" s="13" t="n"/>
      <c r="I472" s="14">
        <f>IF($E472="","",SUMIFS('Follow-ups'!$H$3:$H$1002,'Follow-ups'!$B$3:$B$1002,$E472))</f>
        <v/>
      </c>
      <c r="J472" s="14">
        <f>IF($F472="","",$G472-$H472-$I472)</f>
        <v/>
      </c>
      <c r="K472" s="15">
        <f>IF($F472="","",'Settings'!$B$6-$F472)</f>
        <v/>
      </c>
      <c r="L472" s="8">
        <f>IF($F472="","",IF($J472&lt;=0,"Settled",IF($O472="Written off","Written off",IF($K472&lt;=30,"0–30",IF($K472&lt;=60,"31–60",IF($K472&lt;=90,"61–90","90+"))))))</f>
        <v/>
      </c>
      <c r="M472" s="5" t="n"/>
      <c r="N472" s="4" t="n"/>
      <c r="O472" s="4" t="n"/>
      <c r="P472" s="8">
        <f>IF(OR($F472="",$M472=""),"",IF(AND($M472&lt;'Settings'!$B$6,$J472&gt;0,$O472&lt;&gt;"Written off"),"Overdue",""))</f>
        <v/>
      </c>
      <c r="Q472" s="15">
        <f>IF($E472="","",COUNTIFS('Follow-ups'!$B$3:$B$1002,$E472))</f>
        <v/>
      </c>
      <c r="R472" s="16">
        <f>IF(OR($F472="",$O472="Written off"),0,IF($J472&gt;0,$J472+ROW()/1000000,0))</f>
        <v/>
      </c>
      <c r="S472" s="15">
        <f>IF($P472="Overdue",COUNTIFS($P$3:$P472,"Overdue"),"")</f>
        <v/>
      </c>
    </row>
    <row r="473">
      <c r="A473" s="4" t="n"/>
      <c r="B473" s="4" t="n"/>
      <c r="C473" s="4" t="n"/>
      <c r="D473" s="4" t="n"/>
      <c r="E473" s="4" t="n"/>
      <c r="F473" s="5" t="n"/>
      <c r="G473" s="13" t="n"/>
      <c r="H473" s="13" t="n"/>
      <c r="I473" s="14">
        <f>IF($E473="","",SUMIFS('Follow-ups'!$H$3:$H$1002,'Follow-ups'!$B$3:$B$1002,$E473))</f>
        <v/>
      </c>
      <c r="J473" s="14">
        <f>IF($F473="","",$G473-$H473-$I473)</f>
        <v/>
      </c>
      <c r="K473" s="15">
        <f>IF($F473="","",'Settings'!$B$6-$F473)</f>
        <v/>
      </c>
      <c r="L473" s="8">
        <f>IF($F473="","",IF($J473&lt;=0,"Settled",IF($O473="Written off","Written off",IF($K473&lt;=30,"0–30",IF($K473&lt;=60,"31–60",IF($K473&lt;=90,"61–90","90+"))))))</f>
        <v/>
      </c>
      <c r="M473" s="5" t="n"/>
      <c r="N473" s="4" t="n"/>
      <c r="O473" s="4" t="n"/>
      <c r="P473" s="8">
        <f>IF(OR($F473="",$M473=""),"",IF(AND($M473&lt;'Settings'!$B$6,$J473&gt;0,$O473&lt;&gt;"Written off"),"Overdue",""))</f>
        <v/>
      </c>
      <c r="Q473" s="15">
        <f>IF($E473="","",COUNTIFS('Follow-ups'!$B$3:$B$1002,$E473))</f>
        <v/>
      </c>
      <c r="R473" s="16">
        <f>IF(OR($F473="",$O473="Written off"),0,IF($J473&gt;0,$J473+ROW()/1000000,0))</f>
        <v/>
      </c>
      <c r="S473" s="15">
        <f>IF($P473="Overdue",COUNTIFS($P$3:$P473,"Overdue"),"")</f>
        <v/>
      </c>
    </row>
    <row r="474">
      <c r="A474" s="4" t="n"/>
      <c r="B474" s="4" t="n"/>
      <c r="C474" s="4" t="n"/>
      <c r="D474" s="4" t="n"/>
      <c r="E474" s="4" t="n"/>
      <c r="F474" s="5" t="n"/>
      <c r="G474" s="13" t="n"/>
      <c r="H474" s="13" t="n"/>
      <c r="I474" s="14">
        <f>IF($E474="","",SUMIFS('Follow-ups'!$H$3:$H$1002,'Follow-ups'!$B$3:$B$1002,$E474))</f>
        <v/>
      </c>
      <c r="J474" s="14">
        <f>IF($F474="","",$G474-$H474-$I474)</f>
        <v/>
      </c>
      <c r="K474" s="15">
        <f>IF($F474="","",'Settings'!$B$6-$F474)</f>
        <v/>
      </c>
      <c r="L474" s="8">
        <f>IF($F474="","",IF($J474&lt;=0,"Settled",IF($O474="Written off","Written off",IF($K474&lt;=30,"0–30",IF($K474&lt;=60,"31–60",IF($K474&lt;=90,"61–90","90+"))))))</f>
        <v/>
      </c>
      <c r="M474" s="5" t="n"/>
      <c r="N474" s="4" t="n"/>
      <c r="O474" s="4" t="n"/>
      <c r="P474" s="8">
        <f>IF(OR($F474="",$M474=""),"",IF(AND($M474&lt;'Settings'!$B$6,$J474&gt;0,$O474&lt;&gt;"Written off"),"Overdue",""))</f>
        <v/>
      </c>
      <c r="Q474" s="15">
        <f>IF($E474="","",COUNTIFS('Follow-ups'!$B$3:$B$1002,$E474))</f>
        <v/>
      </c>
      <c r="R474" s="16">
        <f>IF(OR($F474="",$O474="Written off"),0,IF($J474&gt;0,$J474+ROW()/1000000,0))</f>
        <v/>
      </c>
      <c r="S474" s="15">
        <f>IF($P474="Overdue",COUNTIFS($P$3:$P474,"Overdue"),"")</f>
        <v/>
      </c>
    </row>
    <row r="475">
      <c r="A475" s="4" t="n"/>
      <c r="B475" s="4" t="n"/>
      <c r="C475" s="4" t="n"/>
      <c r="D475" s="4" t="n"/>
      <c r="E475" s="4" t="n"/>
      <c r="F475" s="5" t="n"/>
      <c r="G475" s="13" t="n"/>
      <c r="H475" s="13" t="n"/>
      <c r="I475" s="14">
        <f>IF($E475="","",SUMIFS('Follow-ups'!$H$3:$H$1002,'Follow-ups'!$B$3:$B$1002,$E475))</f>
        <v/>
      </c>
      <c r="J475" s="14">
        <f>IF($F475="","",$G475-$H475-$I475)</f>
        <v/>
      </c>
      <c r="K475" s="15">
        <f>IF($F475="","",'Settings'!$B$6-$F475)</f>
        <v/>
      </c>
      <c r="L475" s="8">
        <f>IF($F475="","",IF($J475&lt;=0,"Settled",IF($O475="Written off","Written off",IF($K475&lt;=30,"0–30",IF($K475&lt;=60,"31–60",IF($K475&lt;=90,"61–90","90+"))))))</f>
        <v/>
      </c>
      <c r="M475" s="5" t="n"/>
      <c r="N475" s="4" t="n"/>
      <c r="O475" s="4" t="n"/>
      <c r="P475" s="8">
        <f>IF(OR($F475="",$M475=""),"",IF(AND($M475&lt;'Settings'!$B$6,$J475&gt;0,$O475&lt;&gt;"Written off"),"Overdue",""))</f>
        <v/>
      </c>
      <c r="Q475" s="15">
        <f>IF($E475="","",COUNTIFS('Follow-ups'!$B$3:$B$1002,$E475))</f>
        <v/>
      </c>
      <c r="R475" s="16">
        <f>IF(OR($F475="",$O475="Written off"),0,IF($J475&gt;0,$J475+ROW()/1000000,0))</f>
        <v/>
      </c>
      <c r="S475" s="15">
        <f>IF($P475="Overdue",COUNTIFS($P$3:$P475,"Overdue"),"")</f>
        <v/>
      </c>
    </row>
    <row r="476">
      <c r="A476" s="4" t="n"/>
      <c r="B476" s="4" t="n"/>
      <c r="C476" s="4" t="n"/>
      <c r="D476" s="4" t="n"/>
      <c r="E476" s="4" t="n"/>
      <c r="F476" s="5" t="n"/>
      <c r="G476" s="13" t="n"/>
      <c r="H476" s="13" t="n"/>
      <c r="I476" s="14">
        <f>IF($E476="","",SUMIFS('Follow-ups'!$H$3:$H$1002,'Follow-ups'!$B$3:$B$1002,$E476))</f>
        <v/>
      </c>
      <c r="J476" s="14">
        <f>IF($F476="","",$G476-$H476-$I476)</f>
        <v/>
      </c>
      <c r="K476" s="15">
        <f>IF($F476="","",'Settings'!$B$6-$F476)</f>
        <v/>
      </c>
      <c r="L476" s="8">
        <f>IF($F476="","",IF($J476&lt;=0,"Settled",IF($O476="Written off","Written off",IF($K476&lt;=30,"0–30",IF($K476&lt;=60,"31–60",IF($K476&lt;=90,"61–90","90+"))))))</f>
        <v/>
      </c>
      <c r="M476" s="5" t="n"/>
      <c r="N476" s="4" t="n"/>
      <c r="O476" s="4" t="n"/>
      <c r="P476" s="8">
        <f>IF(OR($F476="",$M476=""),"",IF(AND($M476&lt;'Settings'!$B$6,$J476&gt;0,$O476&lt;&gt;"Written off"),"Overdue",""))</f>
        <v/>
      </c>
      <c r="Q476" s="15">
        <f>IF($E476="","",COUNTIFS('Follow-ups'!$B$3:$B$1002,$E476))</f>
        <v/>
      </c>
      <c r="R476" s="16">
        <f>IF(OR($F476="",$O476="Written off"),0,IF($J476&gt;0,$J476+ROW()/1000000,0))</f>
        <v/>
      </c>
      <c r="S476" s="15">
        <f>IF($P476="Overdue",COUNTIFS($P$3:$P476,"Overdue"),"")</f>
        <v/>
      </c>
    </row>
    <row r="477">
      <c r="A477" s="4" t="n"/>
      <c r="B477" s="4" t="n"/>
      <c r="C477" s="4" t="n"/>
      <c r="D477" s="4" t="n"/>
      <c r="E477" s="4" t="n"/>
      <c r="F477" s="5" t="n"/>
      <c r="G477" s="13" t="n"/>
      <c r="H477" s="13" t="n"/>
      <c r="I477" s="14">
        <f>IF($E477="","",SUMIFS('Follow-ups'!$H$3:$H$1002,'Follow-ups'!$B$3:$B$1002,$E477))</f>
        <v/>
      </c>
      <c r="J477" s="14">
        <f>IF($F477="","",$G477-$H477-$I477)</f>
        <v/>
      </c>
      <c r="K477" s="15">
        <f>IF($F477="","",'Settings'!$B$6-$F477)</f>
        <v/>
      </c>
      <c r="L477" s="8">
        <f>IF($F477="","",IF($J477&lt;=0,"Settled",IF($O477="Written off","Written off",IF($K477&lt;=30,"0–30",IF($K477&lt;=60,"31–60",IF($K477&lt;=90,"61–90","90+"))))))</f>
        <v/>
      </c>
      <c r="M477" s="5" t="n"/>
      <c r="N477" s="4" t="n"/>
      <c r="O477" s="4" t="n"/>
      <c r="P477" s="8">
        <f>IF(OR($F477="",$M477=""),"",IF(AND($M477&lt;'Settings'!$B$6,$J477&gt;0,$O477&lt;&gt;"Written off"),"Overdue",""))</f>
        <v/>
      </c>
      <c r="Q477" s="15">
        <f>IF($E477="","",COUNTIFS('Follow-ups'!$B$3:$B$1002,$E477))</f>
        <v/>
      </c>
      <c r="R477" s="16">
        <f>IF(OR($F477="",$O477="Written off"),0,IF($J477&gt;0,$J477+ROW()/1000000,0))</f>
        <v/>
      </c>
      <c r="S477" s="15">
        <f>IF($P477="Overdue",COUNTIFS($P$3:$P477,"Overdue"),"")</f>
        <v/>
      </c>
    </row>
    <row r="478">
      <c r="A478" s="4" t="n"/>
      <c r="B478" s="4" t="n"/>
      <c r="C478" s="4" t="n"/>
      <c r="D478" s="4" t="n"/>
      <c r="E478" s="4" t="n"/>
      <c r="F478" s="5" t="n"/>
      <c r="G478" s="13" t="n"/>
      <c r="H478" s="13" t="n"/>
      <c r="I478" s="14">
        <f>IF($E478="","",SUMIFS('Follow-ups'!$H$3:$H$1002,'Follow-ups'!$B$3:$B$1002,$E478))</f>
        <v/>
      </c>
      <c r="J478" s="14">
        <f>IF($F478="","",$G478-$H478-$I478)</f>
        <v/>
      </c>
      <c r="K478" s="15">
        <f>IF($F478="","",'Settings'!$B$6-$F478)</f>
        <v/>
      </c>
      <c r="L478" s="8">
        <f>IF($F478="","",IF($J478&lt;=0,"Settled",IF($O478="Written off","Written off",IF($K478&lt;=30,"0–30",IF($K478&lt;=60,"31–60",IF($K478&lt;=90,"61–90","90+"))))))</f>
        <v/>
      </c>
      <c r="M478" s="5" t="n"/>
      <c r="N478" s="4" t="n"/>
      <c r="O478" s="4" t="n"/>
      <c r="P478" s="8">
        <f>IF(OR($F478="",$M478=""),"",IF(AND($M478&lt;'Settings'!$B$6,$J478&gt;0,$O478&lt;&gt;"Written off"),"Overdue",""))</f>
        <v/>
      </c>
      <c r="Q478" s="15">
        <f>IF($E478="","",COUNTIFS('Follow-ups'!$B$3:$B$1002,$E478))</f>
        <v/>
      </c>
      <c r="R478" s="16">
        <f>IF(OR($F478="",$O478="Written off"),0,IF($J478&gt;0,$J478+ROW()/1000000,0))</f>
        <v/>
      </c>
      <c r="S478" s="15">
        <f>IF($P478="Overdue",COUNTIFS($P$3:$P478,"Overdue"),"")</f>
        <v/>
      </c>
    </row>
    <row r="479">
      <c r="A479" s="4" t="n"/>
      <c r="B479" s="4" t="n"/>
      <c r="C479" s="4" t="n"/>
      <c r="D479" s="4" t="n"/>
      <c r="E479" s="4" t="n"/>
      <c r="F479" s="5" t="n"/>
      <c r="G479" s="13" t="n"/>
      <c r="H479" s="13" t="n"/>
      <c r="I479" s="14">
        <f>IF($E479="","",SUMIFS('Follow-ups'!$H$3:$H$1002,'Follow-ups'!$B$3:$B$1002,$E479))</f>
        <v/>
      </c>
      <c r="J479" s="14">
        <f>IF($F479="","",$G479-$H479-$I479)</f>
        <v/>
      </c>
      <c r="K479" s="15">
        <f>IF($F479="","",'Settings'!$B$6-$F479)</f>
        <v/>
      </c>
      <c r="L479" s="8">
        <f>IF($F479="","",IF($J479&lt;=0,"Settled",IF($O479="Written off","Written off",IF($K479&lt;=30,"0–30",IF($K479&lt;=60,"31–60",IF($K479&lt;=90,"61–90","90+"))))))</f>
        <v/>
      </c>
      <c r="M479" s="5" t="n"/>
      <c r="N479" s="4" t="n"/>
      <c r="O479" s="4" t="n"/>
      <c r="P479" s="8">
        <f>IF(OR($F479="",$M479=""),"",IF(AND($M479&lt;'Settings'!$B$6,$J479&gt;0,$O479&lt;&gt;"Written off"),"Overdue",""))</f>
        <v/>
      </c>
      <c r="Q479" s="15">
        <f>IF($E479="","",COUNTIFS('Follow-ups'!$B$3:$B$1002,$E479))</f>
        <v/>
      </c>
      <c r="R479" s="16">
        <f>IF(OR($F479="",$O479="Written off"),0,IF($J479&gt;0,$J479+ROW()/1000000,0))</f>
        <v/>
      </c>
      <c r="S479" s="15">
        <f>IF($P479="Overdue",COUNTIFS($P$3:$P479,"Overdue"),"")</f>
        <v/>
      </c>
    </row>
    <row r="480">
      <c r="A480" s="4" t="n"/>
      <c r="B480" s="4" t="n"/>
      <c r="C480" s="4" t="n"/>
      <c r="D480" s="4" t="n"/>
      <c r="E480" s="4" t="n"/>
      <c r="F480" s="5" t="n"/>
      <c r="G480" s="13" t="n"/>
      <c r="H480" s="13" t="n"/>
      <c r="I480" s="14">
        <f>IF($E480="","",SUMIFS('Follow-ups'!$H$3:$H$1002,'Follow-ups'!$B$3:$B$1002,$E480))</f>
        <v/>
      </c>
      <c r="J480" s="14">
        <f>IF($F480="","",$G480-$H480-$I480)</f>
        <v/>
      </c>
      <c r="K480" s="15">
        <f>IF($F480="","",'Settings'!$B$6-$F480)</f>
        <v/>
      </c>
      <c r="L480" s="8">
        <f>IF($F480="","",IF($J480&lt;=0,"Settled",IF($O480="Written off","Written off",IF($K480&lt;=30,"0–30",IF($K480&lt;=60,"31–60",IF($K480&lt;=90,"61–90","90+"))))))</f>
        <v/>
      </c>
      <c r="M480" s="5" t="n"/>
      <c r="N480" s="4" t="n"/>
      <c r="O480" s="4" t="n"/>
      <c r="P480" s="8">
        <f>IF(OR($F480="",$M480=""),"",IF(AND($M480&lt;'Settings'!$B$6,$J480&gt;0,$O480&lt;&gt;"Written off"),"Overdue",""))</f>
        <v/>
      </c>
      <c r="Q480" s="15">
        <f>IF($E480="","",COUNTIFS('Follow-ups'!$B$3:$B$1002,$E480))</f>
        <v/>
      </c>
      <c r="R480" s="16">
        <f>IF(OR($F480="",$O480="Written off"),0,IF($J480&gt;0,$J480+ROW()/1000000,0))</f>
        <v/>
      </c>
      <c r="S480" s="15">
        <f>IF($P480="Overdue",COUNTIFS($P$3:$P480,"Overdue"),"")</f>
        <v/>
      </c>
    </row>
    <row r="481">
      <c r="A481" s="4" t="n"/>
      <c r="B481" s="4" t="n"/>
      <c r="C481" s="4" t="n"/>
      <c r="D481" s="4" t="n"/>
      <c r="E481" s="4" t="n"/>
      <c r="F481" s="5" t="n"/>
      <c r="G481" s="13" t="n"/>
      <c r="H481" s="13" t="n"/>
      <c r="I481" s="14">
        <f>IF($E481="","",SUMIFS('Follow-ups'!$H$3:$H$1002,'Follow-ups'!$B$3:$B$1002,$E481))</f>
        <v/>
      </c>
      <c r="J481" s="14">
        <f>IF($F481="","",$G481-$H481-$I481)</f>
        <v/>
      </c>
      <c r="K481" s="15">
        <f>IF($F481="","",'Settings'!$B$6-$F481)</f>
        <v/>
      </c>
      <c r="L481" s="8">
        <f>IF($F481="","",IF($J481&lt;=0,"Settled",IF($O481="Written off","Written off",IF($K481&lt;=30,"0–30",IF($K481&lt;=60,"31–60",IF($K481&lt;=90,"61–90","90+"))))))</f>
        <v/>
      </c>
      <c r="M481" s="5" t="n"/>
      <c r="N481" s="4" t="n"/>
      <c r="O481" s="4" t="n"/>
      <c r="P481" s="8">
        <f>IF(OR($F481="",$M481=""),"",IF(AND($M481&lt;'Settings'!$B$6,$J481&gt;0,$O481&lt;&gt;"Written off"),"Overdue",""))</f>
        <v/>
      </c>
      <c r="Q481" s="15">
        <f>IF($E481="","",COUNTIFS('Follow-ups'!$B$3:$B$1002,$E481))</f>
        <v/>
      </c>
      <c r="R481" s="16">
        <f>IF(OR($F481="",$O481="Written off"),0,IF($J481&gt;0,$J481+ROW()/1000000,0))</f>
        <v/>
      </c>
      <c r="S481" s="15">
        <f>IF($P481="Overdue",COUNTIFS($P$3:$P481,"Overdue"),"")</f>
        <v/>
      </c>
    </row>
    <row r="482">
      <c r="A482" s="4" t="n"/>
      <c r="B482" s="4" t="n"/>
      <c r="C482" s="4" t="n"/>
      <c r="D482" s="4" t="n"/>
      <c r="E482" s="4" t="n"/>
      <c r="F482" s="5" t="n"/>
      <c r="G482" s="13" t="n"/>
      <c r="H482" s="13" t="n"/>
      <c r="I482" s="14">
        <f>IF($E482="","",SUMIFS('Follow-ups'!$H$3:$H$1002,'Follow-ups'!$B$3:$B$1002,$E482))</f>
        <v/>
      </c>
      <c r="J482" s="14">
        <f>IF($F482="","",$G482-$H482-$I482)</f>
        <v/>
      </c>
      <c r="K482" s="15">
        <f>IF($F482="","",'Settings'!$B$6-$F482)</f>
        <v/>
      </c>
      <c r="L482" s="8">
        <f>IF($F482="","",IF($J482&lt;=0,"Settled",IF($O482="Written off","Written off",IF($K482&lt;=30,"0–30",IF($K482&lt;=60,"31–60",IF($K482&lt;=90,"61–90","90+"))))))</f>
        <v/>
      </c>
      <c r="M482" s="5" t="n"/>
      <c r="N482" s="4" t="n"/>
      <c r="O482" s="4" t="n"/>
      <c r="P482" s="8">
        <f>IF(OR($F482="",$M482=""),"",IF(AND($M482&lt;'Settings'!$B$6,$J482&gt;0,$O482&lt;&gt;"Written off"),"Overdue",""))</f>
        <v/>
      </c>
      <c r="Q482" s="15">
        <f>IF($E482="","",COUNTIFS('Follow-ups'!$B$3:$B$1002,$E482))</f>
        <v/>
      </c>
      <c r="R482" s="16">
        <f>IF(OR($F482="",$O482="Written off"),0,IF($J482&gt;0,$J482+ROW()/1000000,0))</f>
        <v/>
      </c>
      <c r="S482" s="15">
        <f>IF($P482="Overdue",COUNTIFS($P$3:$P482,"Overdue"),"")</f>
        <v/>
      </c>
    </row>
    <row r="483">
      <c r="A483" s="4" t="n"/>
      <c r="B483" s="4" t="n"/>
      <c r="C483" s="4" t="n"/>
      <c r="D483" s="4" t="n"/>
      <c r="E483" s="4" t="n"/>
      <c r="F483" s="5" t="n"/>
      <c r="G483" s="13" t="n"/>
      <c r="H483" s="13" t="n"/>
      <c r="I483" s="14">
        <f>IF($E483="","",SUMIFS('Follow-ups'!$H$3:$H$1002,'Follow-ups'!$B$3:$B$1002,$E483))</f>
        <v/>
      </c>
      <c r="J483" s="14">
        <f>IF($F483="","",$G483-$H483-$I483)</f>
        <v/>
      </c>
      <c r="K483" s="15">
        <f>IF($F483="","",'Settings'!$B$6-$F483)</f>
        <v/>
      </c>
      <c r="L483" s="8">
        <f>IF($F483="","",IF($J483&lt;=0,"Settled",IF($O483="Written off","Written off",IF($K483&lt;=30,"0–30",IF($K483&lt;=60,"31–60",IF($K483&lt;=90,"61–90","90+"))))))</f>
        <v/>
      </c>
      <c r="M483" s="5" t="n"/>
      <c r="N483" s="4" t="n"/>
      <c r="O483" s="4" t="n"/>
      <c r="P483" s="8">
        <f>IF(OR($F483="",$M483=""),"",IF(AND($M483&lt;'Settings'!$B$6,$J483&gt;0,$O483&lt;&gt;"Written off"),"Overdue",""))</f>
        <v/>
      </c>
      <c r="Q483" s="15">
        <f>IF($E483="","",COUNTIFS('Follow-ups'!$B$3:$B$1002,$E483))</f>
        <v/>
      </c>
      <c r="R483" s="16">
        <f>IF(OR($F483="",$O483="Written off"),0,IF($J483&gt;0,$J483+ROW()/1000000,0))</f>
        <v/>
      </c>
      <c r="S483" s="15">
        <f>IF($P483="Overdue",COUNTIFS($P$3:$P483,"Overdue"),"")</f>
        <v/>
      </c>
    </row>
    <row r="484">
      <c r="A484" s="4" t="n"/>
      <c r="B484" s="4" t="n"/>
      <c r="C484" s="4" t="n"/>
      <c r="D484" s="4" t="n"/>
      <c r="E484" s="4" t="n"/>
      <c r="F484" s="5" t="n"/>
      <c r="G484" s="13" t="n"/>
      <c r="H484" s="13" t="n"/>
      <c r="I484" s="14">
        <f>IF($E484="","",SUMIFS('Follow-ups'!$H$3:$H$1002,'Follow-ups'!$B$3:$B$1002,$E484))</f>
        <v/>
      </c>
      <c r="J484" s="14">
        <f>IF($F484="","",$G484-$H484-$I484)</f>
        <v/>
      </c>
      <c r="K484" s="15">
        <f>IF($F484="","",'Settings'!$B$6-$F484)</f>
        <v/>
      </c>
      <c r="L484" s="8">
        <f>IF($F484="","",IF($J484&lt;=0,"Settled",IF($O484="Written off","Written off",IF($K484&lt;=30,"0–30",IF($K484&lt;=60,"31–60",IF($K484&lt;=90,"61–90","90+"))))))</f>
        <v/>
      </c>
      <c r="M484" s="5" t="n"/>
      <c r="N484" s="4" t="n"/>
      <c r="O484" s="4" t="n"/>
      <c r="P484" s="8">
        <f>IF(OR($F484="",$M484=""),"",IF(AND($M484&lt;'Settings'!$B$6,$J484&gt;0,$O484&lt;&gt;"Written off"),"Overdue",""))</f>
        <v/>
      </c>
      <c r="Q484" s="15">
        <f>IF($E484="","",COUNTIFS('Follow-ups'!$B$3:$B$1002,$E484))</f>
        <v/>
      </c>
      <c r="R484" s="16">
        <f>IF(OR($F484="",$O484="Written off"),0,IF($J484&gt;0,$J484+ROW()/1000000,0))</f>
        <v/>
      </c>
      <c r="S484" s="15">
        <f>IF($P484="Overdue",COUNTIFS($P$3:$P484,"Overdue"),"")</f>
        <v/>
      </c>
    </row>
    <row r="485">
      <c r="A485" s="4" t="n"/>
      <c r="B485" s="4" t="n"/>
      <c r="C485" s="4" t="n"/>
      <c r="D485" s="4" t="n"/>
      <c r="E485" s="4" t="n"/>
      <c r="F485" s="5" t="n"/>
      <c r="G485" s="13" t="n"/>
      <c r="H485" s="13" t="n"/>
      <c r="I485" s="14">
        <f>IF($E485="","",SUMIFS('Follow-ups'!$H$3:$H$1002,'Follow-ups'!$B$3:$B$1002,$E485))</f>
        <v/>
      </c>
      <c r="J485" s="14">
        <f>IF($F485="","",$G485-$H485-$I485)</f>
        <v/>
      </c>
      <c r="K485" s="15">
        <f>IF($F485="","",'Settings'!$B$6-$F485)</f>
        <v/>
      </c>
      <c r="L485" s="8">
        <f>IF($F485="","",IF($J485&lt;=0,"Settled",IF($O485="Written off","Written off",IF($K485&lt;=30,"0–30",IF($K485&lt;=60,"31–60",IF($K485&lt;=90,"61–90","90+"))))))</f>
        <v/>
      </c>
      <c r="M485" s="5" t="n"/>
      <c r="N485" s="4" t="n"/>
      <c r="O485" s="4" t="n"/>
      <c r="P485" s="8">
        <f>IF(OR($F485="",$M485=""),"",IF(AND($M485&lt;'Settings'!$B$6,$J485&gt;0,$O485&lt;&gt;"Written off"),"Overdue",""))</f>
        <v/>
      </c>
      <c r="Q485" s="15">
        <f>IF($E485="","",COUNTIFS('Follow-ups'!$B$3:$B$1002,$E485))</f>
        <v/>
      </c>
      <c r="R485" s="16">
        <f>IF(OR($F485="",$O485="Written off"),0,IF($J485&gt;0,$J485+ROW()/1000000,0))</f>
        <v/>
      </c>
      <c r="S485" s="15">
        <f>IF($P485="Overdue",COUNTIFS($P$3:$P485,"Overdue"),"")</f>
        <v/>
      </c>
    </row>
    <row r="486">
      <c r="A486" s="4" t="n"/>
      <c r="B486" s="4" t="n"/>
      <c r="C486" s="4" t="n"/>
      <c r="D486" s="4" t="n"/>
      <c r="E486" s="4" t="n"/>
      <c r="F486" s="5" t="n"/>
      <c r="G486" s="13" t="n"/>
      <c r="H486" s="13" t="n"/>
      <c r="I486" s="14">
        <f>IF($E486="","",SUMIFS('Follow-ups'!$H$3:$H$1002,'Follow-ups'!$B$3:$B$1002,$E486))</f>
        <v/>
      </c>
      <c r="J486" s="14">
        <f>IF($F486="","",$G486-$H486-$I486)</f>
        <v/>
      </c>
      <c r="K486" s="15">
        <f>IF($F486="","",'Settings'!$B$6-$F486)</f>
        <v/>
      </c>
      <c r="L486" s="8">
        <f>IF($F486="","",IF($J486&lt;=0,"Settled",IF($O486="Written off","Written off",IF($K486&lt;=30,"0–30",IF($K486&lt;=60,"31–60",IF($K486&lt;=90,"61–90","90+"))))))</f>
        <v/>
      </c>
      <c r="M486" s="5" t="n"/>
      <c r="N486" s="4" t="n"/>
      <c r="O486" s="4" t="n"/>
      <c r="P486" s="8">
        <f>IF(OR($F486="",$M486=""),"",IF(AND($M486&lt;'Settings'!$B$6,$J486&gt;0,$O486&lt;&gt;"Written off"),"Overdue",""))</f>
        <v/>
      </c>
      <c r="Q486" s="15">
        <f>IF($E486="","",COUNTIFS('Follow-ups'!$B$3:$B$1002,$E486))</f>
        <v/>
      </c>
      <c r="R486" s="16">
        <f>IF(OR($F486="",$O486="Written off"),0,IF($J486&gt;0,$J486+ROW()/1000000,0))</f>
        <v/>
      </c>
      <c r="S486" s="15">
        <f>IF($P486="Overdue",COUNTIFS($P$3:$P486,"Overdue"),"")</f>
        <v/>
      </c>
    </row>
    <row r="487">
      <c r="A487" s="4" t="n"/>
      <c r="B487" s="4" t="n"/>
      <c r="C487" s="4" t="n"/>
      <c r="D487" s="4" t="n"/>
      <c r="E487" s="4" t="n"/>
      <c r="F487" s="5" t="n"/>
      <c r="G487" s="13" t="n"/>
      <c r="H487" s="13" t="n"/>
      <c r="I487" s="14">
        <f>IF($E487="","",SUMIFS('Follow-ups'!$H$3:$H$1002,'Follow-ups'!$B$3:$B$1002,$E487))</f>
        <v/>
      </c>
      <c r="J487" s="14">
        <f>IF($F487="","",$G487-$H487-$I487)</f>
        <v/>
      </c>
      <c r="K487" s="15">
        <f>IF($F487="","",'Settings'!$B$6-$F487)</f>
        <v/>
      </c>
      <c r="L487" s="8">
        <f>IF($F487="","",IF($J487&lt;=0,"Settled",IF($O487="Written off","Written off",IF($K487&lt;=30,"0–30",IF($K487&lt;=60,"31–60",IF($K487&lt;=90,"61–90","90+"))))))</f>
        <v/>
      </c>
      <c r="M487" s="5" t="n"/>
      <c r="N487" s="4" t="n"/>
      <c r="O487" s="4" t="n"/>
      <c r="P487" s="8">
        <f>IF(OR($F487="",$M487=""),"",IF(AND($M487&lt;'Settings'!$B$6,$J487&gt;0,$O487&lt;&gt;"Written off"),"Overdue",""))</f>
        <v/>
      </c>
      <c r="Q487" s="15">
        <f>IF($E487="","",COUNTIFS('Follow-ups'!$B$3:$B$1002,$E487))</f>
        <v/>
      </c>
      <c r="R487" s="16">
        <f>IF(OR($F487="",$O487="Written off"),0,IF($J487&gt;0,$J487+ROW()/1000000,0))</f>
        <v/>
      </c>
      <c r="S487" s="15">
        <f>IF($P487="Overdue",COUNTIFS($P$3:$P487,"Overdue"),"")</f>
        <v/>
      </c>
    </row>
    <row r="488">
      <c r="A488" s="4" t="n"/>
      <c r="B488" s="4" t="n"/>
      <c r="C488" s="4" t="n"/>
      <c r="D488" s="4" t="n"/>
      <c r="E488" s="4" t="n"/>
      <c r="F488" s="5" t="n"/>
      <c r="G488" s="13" t="n"/>
      <c r="H488" s="13" t="n"/>
      <c r="I488" s="14">
        <f>IF($E488="","",SUMIFS('Follow-ups'!$H$3:$H$1002,'Follow-ups'!$B$3:$B$1002,$E488))</f>
        <v/>
      </c>
      <c r="J488" s="14">
        <f>IF($F488="","",$G488-$H488-$I488)</f>
        <v/>
      </c>
      <c r="K488" s="15">
        <f>IF($F488="","",'Settings'!$B$6-$F488)</f>
        <v/>
      </c>
      <c r="L488" s="8">
        <f>IF($F488="","",IF($J488&lt;=0,"Settled",IF($O488="Written off","Written off",IF($K488&lt;=30,"0–30",IF($K488&lt;=60,"31–60",IF($K488&lt;=90,"61–90","90+"))))))</f>
        <v/>
      </c>
      <c r="M488" s="5" t="n"/>
      <c r="N488" s="4" t="n"/>
      <c r="O488" s="4" t="n"/>
      <c r="P488" s="8">
        <f>IF(OR($F488="",$M488=""),"",IF(AND($M488&lt;'Settings'!$B$6,$J488&gt;0,$O488&lt;&gt;"Written off"),"Overdue",""))</f>
        <v/>
      </c>
      <c r="Q488" s="15">
        <f>IF($E488="","",COUNTIFS('Follow-ups'!$B$3:$B$1002,$E488))</f>
        <v/>
      </c>
      <c r="R488" s="16">
        <f>IF(OR($F488="",$O488="Written off"),0,IF($J488&gt;0,$J488+ROW()/1000000,0))</f>
        <v/>
      </c>
      <c r="S488" s="15">
        <f>IF($P488="Overdue",COUNTIFS($P$3:$P488,"Overdue"),"")</f>
        <v/>
      </c>
    </row>
    <row r="489">
      <c r="A489" s="4" t="n"/>
      <c r="B489" s="4" t="n"/>
      <c r="C489" s="4" t="n"/>
      <c r="D489" s="4" t="n"/>
      <c r="E489" s="4" t="n"/>
      <c r="F489" s="5" t="n"/>
      <c r="G489" s="13" t="n"/>
      <c r="H489" s="13" t="n"/>
      <c r="I489" s="14">
        <f>IF($E489="","",SUMIFS('Follow-ups'!$H$3:$H$1002,'Follow-ups'!$B$3:$B$1002,$E489))</f>
        <v/>
      </c>
      <c r="J489" s="14">
        <f>IF($F489="","",$G489-$H489-$I489)</f>
        <v/>
      </c>
      <c r="K489" s="15">
        <f>IF($F489="","",'Settings'!$B$6-$F489)</f>
        <v/>
      </c>
      <c r="L489" s="8">
        <f>IF($F489="","",IF($J489&lt;=0,"Settled",IF($O489="Written off","Written off",IF($K489&lt;=30,"0–30",IF($K489&lt;=60,"31–60",IF($K489&lt;=90,"61–90","90+"))))))</f>
        <v/>
      </c>
      <c r="M489" s="5" t="n"/>
      <c r="N489" s="4" t="n"/>
      <c r="O489" s="4" t="n"/>
      <c r="P489" s="8">
        <f>IF(OR($F489="",$M489=""),"",IF(AND($M489&lt;'Settings'!$B$6,$J489&gt;0,$O489&lt;&gt;"Written off"),"Overdue",""))</f>
        <v/>
      </c>
      <c r="Q489" s="15">
        <f>IF($E489="","",COUNTIFS('Follow-ups'!$B$3:$B$1002,$E489))</f>
        <v/>
      </c>
      <c r="R489" s="16">
        <f>IF(OR($F489="",$O489="Written off"),0,IF($J489&gt;0,$J489+ROW()/1000000,0))</f>
        <v/>
      </c>
      <c r="S489" s="15">
        <f>IF($P489="Overdue",COUNTIFS($P$3:$P489,"Overdue"),"")</f>
        <v/>
      </c>
    </row>
    <row r="490">
      <c r="A490" s="4" t="n"/>
      <c r="B490" s="4" t="n"/>
      <c r="C490" s="4" t="n"/>
      <c r="D490" s="4" t="n"/>
      <c r="E490" s="4" t="n"/>
      <c r="F490" s="5" t="n"/>
      <c r="G490" s="13" t="n"/>
      <c r="H490" s="13" t="n"/>
      <c r="I490" s="14">
        <f>IF($E490="","",SUMIFS('Follow-ups'!$H$3:$H$1002,'Follow-ups'!$B$3:$B$1002,$E490))</f>
        <v/>
      </c>
      <c r="J490" s="14">
        <f>IF($F490="","",$G490-$H490-$I490)</f>
        <v/>
      </c>
      <c r="K490" s="15">
        <f>IF($F490="","",'Settings'!$B$6-$F490)</f>
        <v/>
      </c>
      <c r="L490" s="8">
        <f>IF($F490="","",IF($J490&lt;=0,"Settled",IF($O490="Written off","Written off",IF($K490&lt;=30,"0–30",IF($K490&lt;=60,"31–60",IF($K490&lt;=90,"61–90","90+"))))))</f>
        <v/>
      </c>
      <c r="M490" s="5" t="n"/>
      <c r="N490" s="4" t="n"/>
      <c r="O490" s="4" t="n"/>
      <c r="P490" s="8">
        <f>IF(OR($F490="",$M490=""),"",IF(AND($M490&lt;'Settings'!$B$6,$J490&gt;0,$O490&lt;&gt;"Written off"),"Overdue",""))</f>
        <v/>
      </c>
      <c r="Q490" s="15">
        <f>IF($E490="","",COUNTIFS('Follow-ups'!$B$3:$B$1002,$E490))</f>
        <v/>
      </c>
      <c r="R490" s="16">
        <f>IF(OR($F490="",$O490="Written off"),0,IF($J490&gt;0,$J490+ROW()/1000000,0))</f>
        <v/>
      </c>
      <c r="S490" s="15">
        <f>IF($P490="Overdue",COUNTIFS($P$3:$P490,"Overdue"),"")</f>
        <v/>
      </c>
    </row>
    <row r="491">
      <c r="A491" s="4" t="n"/>
      <c r="B491" s="4" t="n"/>
      <c r="C491" s="4" t="n"/>
      <c r="D491" s="4" t="n"/>
      <c r="E491" s="4" t="n"/>
      <c r="F491" s="5" t="n"/>
      <c r="G491" s="13" t="n"/>
      <c r="H491" s="13" t="n"/>
      <c r="I491" s="14">
        <f>IF($E491="","",SUMIFS('Follow-ups'!$H$3:$H$1002,'Follow-ups'!$B$3:$B$1002,$E491))</f>
        <v/>
      </c>
      <c r="J491" s="14">
        <f>IF($F491="","",$G491-$H491-$I491)</f>
        <v/>
      </c>
      <c r="K491" s="15">
        <f>IF($F491="","",'Settings'!$B$6-$F491)</f>
        <v/>
      </c>
      <c r="L491" s="8">
        <f>IF($F491="","",IF($J491&lt;=0,"Settled",IF($O491="Written off","Written off",IF($K491&lt;=30,"0–30",IF($K491&lt;=60,"31–60",IF($K491&lt;=90,"61–90","90+"))))))</f>
        <v/>
      </c>
      <c r="M491" s="5" t="n"/>
      <c r="N491" s="4" t="n"/>
      <c r="O491" s="4" t="n"/>
      <c r="P491" s="8">
        <f>IF(OR($F491="",$M491=""),"",IF(AND($M491&lt;'Settings'!$B$6,$J491&gt;0,$O491&lt;&gt;"Written off"),"Overdue",""))</f>
        <v/>
      </c>
      <c r="Q491" s="15">
        <f>IF($E491="","",COUNTIFS('Follow-ups'!$B$3:$B$1002,$E491))</f>
        <v/>
      </c>
      <c r="R491" s="16">
        <f>IF(OR($F491="",$O491="Written off"),0,IF($J491&gt;0,$J491+ROW()/1000000,0))</f>
        <v/>
      </c>
      <c r="S491" s="15">
        <f>IF($P491="Overdue",COUNTIFS($P$3:$P491,"Overdue"),"")</f>
        <v/>
      </c>
    </row>
    <row r="492">
      <c r="A492" s="4" t="n"/>
      <c r="B492" s="4" t="n"/>
      <c r="C492" s="4" t="n"/>
      <c r="D492" s="4" t="n"/>
      <c r="E492" s="4" t="n"/>
      <c r="F492" s="5" t="n"/>
      <c r="G492" s="13" t="n"/>
      <c r="H492" s="13" t="n"/>
      <c r="I492" s="14">
        <f>IF($E492="","",SUMIFS('Follow-ups'!$H$3:$H$1002,'Follow-ups'!$B$3:$B$1002,$E492))</f>
        <v/>
      </c>
      <c r="J492" s="14">
        <f>IF($F492="","",$G492-$H492-$I492)</f>
        <v/>
      </c>
      <c r="K492" s="15">
        <f>IF($F492="","",'Settings'!$B$6-$F492)</f>
        <v/>
      </c>
      <c r="L492" s="8">
        <f>IF($F492="","",IF($J492&lt;=0,"Settled",IF($O492="Written off","Written off",IF($K492&lt;=30,"0–30",IF($K492&lt;=60,"31–60",IF($K492&lt;=90,"61–90","90+"))))))</f>
        <v/>
      </c>
      <c r="M492" s="5" t="n"/>
      <c r="N492" s="4" t="n"/>
      <c r="O492" s="4" t="n"/>
      <c r="P492" s="8">
        <f>IF(OR($F492="",$M492=""),"",IF(AND($M492&lt;'Settings'!$B$6,$J492&gt;0,$O492&lt;&gt;"Written off"),"Overdue",""))</f>
        <v/>
      </c>
      <c r="Q492" s="15">
        <f>IF($E492="","",COUNTIFS('Follow-ups'!$B$3:$B$1002,$E492))</f>
        <v/>
      </c>
      <c r="R492" s="16">
        <f>IF(OR($F492="",$O492="Written off"),0,IF($J492&gt;0,$J492+ROW()/1000000,0))</f>
        <v/>
      </c>
      <c r="S492" s="15">
        <f>IF($P492="Overdue",COUNTIFS($P$3:$P492,"Overdue"),"")</f>
        <v/>
      </c>
    </row>
    <row r="493">
      <c r="A493" s="4" t="n"/>
      <c r="B493" s="4" t="n"/>
      <c r="C493" s="4" t="n"/>
      <c r="D493" s="4" t="n"/>
      <c r="E493" s="4" t="n"/>
      <c r="F493" s="5" t="n"/>
      <c r="G493" s="13" t="n"/>
      <c r="H493" s="13" t="n"/>
      <c r="I493" s="14">
        <f>IF($E493="","",SUMIFS('Follow-ups'!$H$3:$H$1002,'Follow-ups'!$B$3:$B$1002,$E493))</f>
        <v/>
      </c>
      <c r="J493" s="14">
        <f>IF($F493="","",$G493-$H493-$I493)</f>
        <v/>
      </c>
      <c r="K493" s="15">
        <f>IF($F493="","",'Settings'!$B$6-$F493)</f>
        <v/>
      </c>
      <c r="L493" s="8">
        <f>IF($F493="","",IF($J493&lt;=0,"Settled",IF($O493="Written off","Written off",IF($K493&lt;=30,"0–30",IF($K493&lt;=60,"31–60",IF($K493&lt;=90,"61–90","90+"))))))</f>
        <v/>
      </c>
      <c r="M493" s="5" t="n"/>
      <c r="N493" s="4" t="n"/>
      <c r="O493" s="4" t="n"/>
      <c r="P493" s="8">
        <f>IF(OR($F493="",$M493=""),"",IF(AND($M493&lt;'Settings'!$B$6,$J493&gt;0,$O493&lt;&gt;"Written off"),"Overdue",""))</f>
        <v/>
      </c>
      <c r="Q493" s="15">
        <f>IF($E493="","",COUNTIFS('Follow-ups'!$B$3:$B$1002,$E493))</f>
        <v/>
      </c>
      <c r="R493" s="16">
        <f>IF(OR($F493="",$O493="Written off"),0,IF($J493&gt;0,$J493+ROW()/1000000,0))</f>
        <v/>
      </c>
      <c r="S493" s="15">
        <f>IF($P493="Overdue",COUNTIFS($P$3:$P493,"Overdue"),"")</f>
        <v/>
      </c>
    </row>
    <row r="494">
      <c r="A494" s="4" t="n"/>
      <c r="B494" s="4" t="n"/>
      <c r="C494" s="4" t="n"/>
      <c r="D494" s="4" t="n"/>
      <c r="E494" s="4" t="n"/>
      <c r="F494" s="5" t="n"/>
      <c r="G494" s="13" t="n"/>
      <c r="H494" s="13" t="n"/>
      <c r="I494" s="14">
        <f>IF($E494="","",SUMIFS('Follow-ups'!$H$3:$H$1002,'Follow-ups'!$B$3:$B$1002,$E494))</f>
        <v/>
      </c>
      <c r="J494" s="14">
        <f>IF($F494="","",$G494-$H494-$I494)</f>
        <v/>
      </c>
      <c r="K494" s="15">
        <f>IF($F494="","",'Settings'!$B$6-$F494)</f>
        <v/>
      </c>
      <c r="L494" s="8">
        <f>IF($F494="","",IF($J494&lt;=0,"Settled",IF($O494="Written off","Written off",IF($K494&lt;=30,"0–30",IF($K494&lt;=60,"31–60",IF($K494&lt;=90,"61–90","90+"))))))</f>
        <v/>
      </c>
      <c r="M494" s="5" t="n"/>
      <c r="N494" s="4" t="n"/>
      <c r="O494" s="4" t="n"/>
      <c r="P494" s="8">
        <f>IF(OR($F494="",$M494=""),"",IF(AND($M494&lt;'Settings'!$B$6,$J494&gt;0,$O494&lt;&gt;"Written off"),"Overdue",""))</f>
        <v/>
      </c>
      <c r="Q494" s="15">
        <f>IF($E494="","",COUNTIFS('Follow-ups'!$B$3:$B$1002,$E494))</f>
        <v/>
      </c>
      <c r="R494" s="16">
        <f>IF(OR($F494="",$O494="Written off"),0,IF($J494&gt;0,$J494+ROW()/1000000,0))</f>
        <v/>
      </c>
      <c r="S494" s="15">
        <f>IF($P494="Overdue",COUNTIFS($P$3:$P494,"Overdue"),"")</f>
        <v/>
      </c>
    </row>
    <row r="495">
      <c r="A495" s="4" t="n"/>
      <c r="B495" s="4" t="n"/>
      <c r="C495" s="4" t="n"/>
      <c r="D495" s="4" t="n"/>
      <c r="E495" s="4" t="n"/>
      <c r="F495" s="5" t="n"/>
      <c r="G495" s="13" t="n"/>
      <c r="H495" s="13" t="n"/>
      <c r="I495" s="14">
        <f>IF($E495="","",SUMIFS('Follow-ups'!$H$3:$H$1002,'Follow-ups'!$B$3:$B$1002,$E495))</f>
        <v/>
      </c>
      <c r="J495" s="14">
        <f>IF($F495="","",$G495-$H495-$I495)</f>
        <v/>
      </c>
      <c r="K495" s="15">
        <f>IF($F495="","",'Settings'!$B$6-$F495)</f>
        <v/>
      </c>
      <c r="L495" s="8">
        <f>IF($F495="","",IF($J495&lt;=0,"Settled",IF($O495="Written off","Written off",IF($K495&lt;=30,"0–30",IF($K495&lt;=60,"31–60",IF($K495&lt;=90,"61–90","90+"))))))</f>
        <v/>
      </c>
      <c r="M495" s="5" t="n"/>
      <c r="N495" s="4" t="n"/>
      <c r="O495" s="4" t="n"/>
      <c r="P495" s="8">
        <f>IF(OR($F495="",$M495=""),"",IF(AND($M495&lt;'Settings'!$B$6,$J495&gt;0,$O495&lt;&gt;"Written off"),"Overdue",""))</f>
        <v/>
      </c>
      <c r="Q495" s="15">
        <f>IF($E495="","",COUNTIFS('Follow-ups'!$B$3:$B$1002,$E495))</f>
        <v/>
      </c>
      <c r="R495" s="16">
        <f>IF(OR($F495="",$O495="Written off"),0,IF($J495&gt;0,$J495+ROW()/1000000,0))</f>
        <v/>
      </c>
      <c r="S495" s="15">
        <f>IF($P495="Overdue",COUNTIFS($P$3:$P495,"Overdue"),"")</f>
        <v/>
      </c>
    </row>
    <row r="496">
      <c r="A496" s="4" t="n"/>
      <c r="B496" s="4" t="n"/>
      <c r="C496" s="4" t="n"/>
      <c r="D496" s="4" t="n"/>
      <c r="E496" s="4" t="n"/>
      <c r="F496" s="5" t="n"/>
      <c r="G496" s="13" t="n"/>
      <c r="H496" s="13" t="n"/>
      <c r="I496" s="14">
        <f>IF($E496="","",SUMIFS('Follow-ups'!$H$3:$H$1002,'Follow-ups'!$B$3:$B$1002,$E496))</f>
        <v/>
      </c>
      <c r="J496" s="14">
        <f>IF($F496="","",$G496-$H496-$I496)</f>
        <v/>
      </c>
      <c r="K496" s="15">
        <f>IF($F496="","",'Settings'!$B$6-$F496)</f>
        <v/>
      </c>
      <c r="L496" s="8">
        <f>IF($F496="","",IF($J496&lt;=0,"Settled",IF($O496="Written off","Written off",IF($K496&lt;=30,"0–30",IF($K496&lt;=60,"31–60",IF($K496&lt;=90,"61–90","90+"))))))</f>
        <v/>
      </c>
      <c r="M496" s="5" t="n"/>
      <c r="N496" s="4" t="n"/>
      <c r="O496" s="4" t="n"/>
      <c r="P496" s="8">
        <f>IF(OR($F496="",$M496=""),"",IF(AND($M496&lt;'Settings'!$B$6,$J496&gt;0,$O496&lt;&gt;"Written off"),"Overdue",""))</f>
        <v/>
      </c>
      <c r="Q496" s="15">
        <f>IF($E496="","",COUNTIFS('Follow-ups'!$B$3:$B$1002,$E496))</f>
        <v/>
      </c>
      <c r="R496" s="16">
        <f>IF(OR($F496="",$O496="Written off"),0,IF($J496&gt;0,$J496+ROW()/1000000,0))</f>
        <v/>
      </c>
      <c r="S496" s="15">
        <f>IF($P496="Overdue",COUNTIFS($P$3:$P496,"Overdue"),"")</f>
        <v/>
      </c>
    </row>
    <row r="497">
      <c r="A497" s="4" t="n"/>
      <c r="B497" s="4" t="n"/>
      <c r="C497" s="4" t="n"/>
      <c r="D497" s="4" t="n"/>
      <c r="E497" s="4" t="n"/>
      <c r="F497" s="5" t="n"/>
      <c r="G497" s="13" t="n"/>
      <c r="H497" s="13" t="n"/>
      <c r="I497" s="14">
        <f>IF($E497="","",SUMIFS('Follow-ups'!$H$3:$H$1002,'Follow-ups'!$B$3:$B$1002,$E497))</f>
        <v/>
      </c>
      <c r="J497" s="14">
        <f>IF($F497="","",$G497-$H497-$I497)</f>
        <v/>
      </c>
      <c r="K497" s="15">
        <f>IF($F497="","",'Settings'!$B$6-$F497)</f>
        <v/>
      </c>
      <c r="L497" s="8">
        <f>IF($F497="","",IF($J497&lt;=0,"Settled",IF($O497="Written off","Written off",IF($K497&lt;=30,"0–30",IF($K497&lt;=60,"31–60",IF($K497&lt;=90,"61–90","90+"))))))</f>
        <v/>
      </c>
      <c r="M497" s="5" t="n"/>
      <c r="N497" s="4" t="n"/>
      <c r="O497" s="4" t="n"/>
      <c r="P497" s="8">
        <f>IF(OR($F497="",$M497=""),"",IF(AND($M497&lt;'Settings'!$B$6,$J497&gt;0,$O497&lt;&gt;"Written off"),"Overdue",""))</f>
        <v/>
      </c>
      <c r="Q497" s="15">
        <f>IF($E497="","",COUNTIFS('Follow-ups'!$B$3:$B$1002,$E497))</f>
        <v/>
      </c>
      <c r="R497" s="16">
        <f>IF(OR($F497="",$O497="Written off"),0,IF($J497&gt;0,$J497+ROW()/1000000,0))</f>
        <v/>
      </c>
      <c r="S497" s="15">
        <f>IF($P497="Overdue",COUNTIFS($P$3:$P497,"Overdue"),"")</f>
        <v/>
      </c>
    </row>
    <row r="498">
      <c r="A498" s="4" t="n"/>
      <c r="B498" s="4" t="n"/>
      <c r="C498" s="4" t="n"/>
      <c r="D498" s="4" t="n"/>
      <c r="E498" s="4" t="n"/>
      <c r="F498" s="5" t="n"/>
      <c r="G498" s="13" t="n"/>
      <c r="H498" s="13" t="n"/>
      <c r="I498" s="14">
        <f>IF($E498="","",SUMIFS('Follow-ups'!$H$3:$H$1002,'Follow-ups'!$B$3:$B$1002,$E498))</f>
        <v/>
      </c>
      <c r="J498" s="14">
        <f>IF($F498="","",$G498-$H498-$I498)</f>
        <v/>
      </c>
      <c r="K498" s="15">
        <f>IF($F498="","",'Settings'!$B$6-$F498)</f>
        <v/>
      </c>
      <c r="L498" s="8">
        <f>IF($F498="","",IF($J498&lt;=0,"Settled",IF($O498="Written off","Written off",IF($K498&lt;=30,"0–30",IF($K498&lt;=60,"31–60",IF($K498&lt;=90,"61–90","90+"))))))</f>
        <v/>
      </c>
      <c r="M498" s="5" t="n"/>
      <c r="N498" s="4" t="n"/>
      <c r="O498" s="4" t="n"/>
      <c r="P498" s="8">
        <f>IF(OR($F498="",$M498=""),"",IF(AND($M498&lt;'Settings'!$B$6,$J498&gt;0,$O498&lt;&gt;"Written off"),"Overdue",""))</f>
        <v/>
      </c>
      <c r="Q498" s="15">
        <f>IF($E498="","",COUNTIFS('Follow-ups'!$B$3:$B$1002,$E498))</f>
        <v/>
      </c>
      <c r="R498" s="16">
        <f>IF(OR($F498="",$O498="Written off"),0,IF($J498&gt;0,$J498+ROW()/1000000,0))</f>
        <v/>
      </c>
      <c r="S498" s="15">
        <f>IF($P498="Overdue",COUNTIFS($P$3:$P498,"Overdue"),"")</f>
        <v/>
      </c>
    </row>
    <row r="499">
      <c r="A499" s="4" t="n"/>
      <c r="B499" s="4" t="n"/>
      <c r="C499" s="4" t="n"/>
      <c r="D499" s="4" t="n"/>
      <c r="E499" s="4" t="n"/>
      <c r="F499" s="5" t="n"/>
      <c r="G499" s="13" t="n"/>
      <c r="H499" s="13" t="n"/>
      <c r="I499" s="14">
        <f>IF($E499="","",SUMIFS('Follow-ups'!$H$3:$H$1002,'Follow-ups'!$B$3:$B$1002,$E499))</f>
        <v/>
      </c>
      <c r="J499" s="14">
        <f>IF($F499="","",$G499-$H499-$I499)</f>
        <v/>
      </c>
      <c r="K499" s="15">
        <f>IF($F499="","",'Settings'!$B$6-$F499)</f>
        <v/>
      </c>
      <c r="L499" s="8">
        <f>IF($F499="","",IF($J499&lt;=0,"Settled",IF($O499="Written off","Written off",IF($K499&lt;=30,"0–30",IF($K499&lt;=60,"31–60",IF($K499&lt;=90,"61–90","90+"))))))</f>
        <v/>
      </c>
      <c r="M499" s="5" t="n"/>
      <c r="N499" s="4" t="n"/>
      <c r="O499" s="4" t="n"/>
      <c r="P499" s="8">
        <f>IF(OR($F499="",$M499=""),"",IF(AND($M499&lt;'Settings'!$B$6,$J499&gt;0,$O499&lt;&gt;"Written off"),"Overdue",""))</f>
        <v/>
      </c>
      <c r="Q499" s="15">
        <f>IF($E499="","",COUNTIFS('Follow-ups'!$B$3:$B$1002,$E499))</f>
        <v/>
      </c>
      <c r="R499" s="16">
        <f>IF(OR($F499="",$O499="Written off"),0,IF($J499&gt;0,$J499+ROW()/1000000,0))</f>
        <v/>
      </c>
      <c r="S499" s="15">
        <f>IF($P499="Overdue",COUNTIFS($P$3:$P499,"Overdue"),"")</f>
        <v/>
      </c>
    </row>
    <row r="500">
      <c r="A500" s="4" t="n"/>
      <c r="B500" s="4" t="n"/>
      <c r="C500" s="4" t="n"/>
      <c r="D500" s="4" t="n"/>
      <c r="E500" s="4" t="n"/>
      <c r="F500" s="5" t="n"/>
      <c r="G500" s="13" t="n"/>
      <c r="H500" s="13" t="n"/>
      <c r="I500" s="14">
        <f>IF($E500="","",SUMIFS('Follow-ups'!$H$3:$H$1002,'Follow-ups'!$B$3:$B$1002,$E500))</f>
        <v/>
      </c>
      <c r="J500" s="14">
        <f>IF($F500="","",$G500-$H500-$I500)</f>
        <v/>
      </c>
      <c r="K500" s="15">
        <f>IF($F500="","",'Settings'!$B$6-$F500)</f>
        <v/>
      </c>
      <c r="L500" s="8">
        <f>IF($F500="","",IF($J500&lt;=0,"Settled",IF($O500="Written off","Written off",IF($K500&lt;=30,"0–30",IF($K500&lt;=60,"31–60",IF($K500&lt;=90,"61–90","90+"))))))</f>
        <v/>
      </c>
      <c r="M500" s="5" t="n"/>
      <c r="N500" s="4" t="n"/>
      <c r="O500" s="4" t="n"/>
      <c r="P500" s="8">
        <f>IF(OR($F500="",$M500=""),"",IF(AND($M500&lt;'Settings'!$B$6,$J500&gt;0,$O500&lt;&gt;"Written off"),"Overdue",""))</f>
        <v/>
      </c>
      <c r="Q500" s="15">
        <f>IF($E500="","",COUNTIFS('Follow-ups'!$B$3:$B$1002,$E500))</f>
        <v/>
      </c>
      <c r="R500" s="16">
        <f>IF(OR($F500="",$O500="Written off"),0,IF($J500&gt;0,$J500+ROW()/1000000,0))</f>
        <v/>
      </c>
      <c r="S500" s="15">
        <f>IF($P500="Overdue",COUNTIFS($P$3:$P500,"Overdue"),"")</f>
        <v/>
      </c>
    </row>
    <row r="501">
      <c r="A501" s="4" t="n"/>
      <c r="B501" s="4" t="n"/>
      <c r="C501" s="4" t="n"/>
      <c r="D501" s="4" t="n"/>
      <c r="E501" s="4" t="n"/>
      <c r="F501" s="5" t="n"/>
      <c r="G501" s="13" t="n"/>
      <c r="H501" s="13" t="n"/>
      <c r="I501" s="14">
        <f>IF($E501="","",SUMIFS('Follow-ups'!$H$3:$H$1002,'Follow-ups'!$B$3:$B$1002,$E501))</f>
        <v/>
      </c>
      <c r="J501" s="14">
        <f>IF($F501="","",$G501-$H501-$I501)</f>
        <v/>
      </c>
      <c r="K501" s="15">
        <f>IF($F501="","",'Settings'!$B$6-$F501)</f>
        <v/>
      </c>
      <c r="L501" s="8">
        <f>IF($F501="","",IF($J501&lt;=0,"Settled",IF($O501="Written off","Written off",IF($K501&lt;=30,"0–30",IF($K501&lt;=60,"31–60",IF($K501&lt;=90,"61–90","90+"))))))</f>
        <v/>
      </c>
      <c r="M501" s="5" t="n"/>
      <c r="N501" s="4" t="n"/>
      <c r="O501" s="4" t="n"/>
      <c r="P501" s="8">
        <f>IF(OR($F501="",$M501=""),"",IF(AND($M501&lt;'Settings'!$B$6,$J501&gt;0,$O501&lt;&gt;"Written off"),"Overdue",""))</f>
        <v/>
      </c>
      <c r="Q501" s="15">
        <f>IF($E501="","",COUNTIFS('Follow-ups'!$B$3:$B$1002,$E501))</f>
        <v/>
      </c>
      <c r="R501" s="16">
        <f>IF(OR($F501="",$O501="Written off"),0,IF($J501&gt;0,$J501+ROW()/1000000,0))</f>
        <v/>
      </c>
      <c r="S501" s="15">
        <f>IF($P501="Overdue",COUNTIFS($P$3:$P501,"Overdue"),"")</f>
        <v/>
      </c>
    </row>
    <row r="502">
      <c r="A502" s="4" t="n"/>
      <c r="B502" s="4" t="n"/>
      <c r="C502" s="4" t="n"/>
      <c r="D502" s="4" t="n"/>
      <c r="E502" s="4" t="n"/>
      <c r="F502" s="5" t="n"/>
      <c r="G502" s="13" t="n"/>
      <c r="H502" s="13" t="n"/>
      <c r="I502" s="14">
        <f>IF($E502="","",SUMIFS('Follow-ups'!$H$3:$H$1002,'Follow-ups'!$B$3:$B$1002,$E502))</f>
        <v/>
      </c>
      <c r="J502" s="14">
        <f>IF($F502="","",$G502-$H502-$I502)</f>
        <v/>
      </c>
      <c r="K502" s="15">
        <f>IF($F502="","",'Settings'!$B$6-$F502)</f>
        <v/>
      </c>
      <c r="L502" s="8">
        <f>IF($F502="","",IF($J502&lt;=0,"Settled",IF($O502="Written off","Written off",IF($K502&lt;=30,"0–30",IF($K502&lt;=60,"31–60",IF($K502&lt;=90,"61–90","90+"))))))</f>
        <v/>
      </c>
      <c r="M502" s="5" t="n"/>
      <c r="N502" s="4" t="n"/>
      <c r="O502" s="4" t="n"/>
      <c r="P502" s="8">
        <f>IF(OR($F502="",$M502=""),"",IF(AND($M502&lt;'Settings'!$B$6,$J502&gt;0,$O502&lt;&gt;"Written off"),"Overdue",""))</f>
        <v/>
      </c>
      <c r="Q502" s="15">
        <f>IF($E502="","",COUNTIFS('Follow-ups'!$B$3:$B$1002,$E502))</f>
        <v/>
      </c>
      <c r="R502" s="16">
        <f>IF(OR($F502="",$O502="Written off"),0,IF($J502&gt;0,$J502+ROW()/1000000,0))</f>
        <v/>
      </c>
      <c r="S502" s="15">
        <f>IF($P502="Overdue",COUNTIFS($P$3:$P502,"Overdue"),"")</f>
        <v/>
      </c>
    </row>
    <row r="503">
      <c r="A503" s="4" t="n"/>
      <c r="B503" s="4" t="n"/>
      <c r="C503" s="4" t="n"/>
      <c r="D503" s="4" t="n"/>
      <c r="E503" s="4" t="n"/>
      <c r="F503" s="5" t="n"/>
      <c r="G503" s="13" t="n"/>
      <c r="H503" s="13" t="n"/>
      <c r="I503" s="14">
        <f>IF($E503="","",SUMIFS('Follow-ups'!$H$3:$H$1002,'Follow-ups'!$B$3:$B$1002,$E503))</f>
        <v/>
      </c>
      <c r="J503" s="14">
        <f>IF($F503="","",$G503-$H503-$I503)</f>
        <v/>
      </c>
      <c r="K503" s="15">
        <f>IF($F503="","",'Settings'!$B$6-$F503)</f>
        <v/>
      </c>
      <c r="L503" s="8">
        <f>IF($F503="","",IF($J503&lt;=0,"Settled",IF($O503="Written off","Written off",IF($K503&lt;=30,"0–30",IF($K503&lt;=60,"31–60",IF($K503&lt;=90,"61–90","90+"))))))</f>
        <v/>
      </c>
      <c r="M503" s="5" t="n"/>
      <c r="N503" s="4" t="n"/>
      <c r="O503" s="4" t="n"/>
      <c r="P503" s="8">
        <f>IF(OR($F503="",$M503=""),"",IF(AND($M503&lt;'Settings'!$B$6,$J503&gt;0,$O503&lt;&gt;"Written off"),"Overdue",""))</f>
        <v/>
      </c>
      <c r="Q503" s="15">
        <f>IF($E503="","",COUNTIFS('Follow-ups'!$B$3:$B$1002,$E503))</f>
        <v/>
      </c>
      <c r="R503" s="16">
        <f>IF(OR($F503="",$O503="Written off"),0,IF($J503&gt;0,$J503+ROW()/1000000,0))</f>
        <v/>
      </c>
      <c r="S503" s="15">
        <f>IF($P503="Overdue",COUNTIFS($P$3:$P503,"Overdue"),"")</f>
        <v/>
      </c>
    </row>
    <row r="504">
      <c r="A504" s="4" t="n"/>
      <c r="B504" s="4" t="n"/>
      <c r="C504" s="4" t="n"/>
      <c r="D504" s="4" t="n"/>
      <c r="E504" s="4" t="n"/>
      <c r="F504" s="5" t="n"/>
      <c r="G504" s="13" t="n"/>
      <c r="H504" s="13" t="n"/>
      <c r="I504" s="14">
        <f>IF($E504="","",SUMIFS('Follow-ups'!$H$3:$H$1002,'Follow-ups'!$B$3:$B$1002,$E504))</f>
        <v/>
      </c>
      <c r="J504" s="14">
        <f>IF($F504="","",$G504-$H504-$I504)</f>
        <v/>
      </c>
      <c r="K504" s="15">
        <f>IF($F504="","",'Settings'!$B$6-$F504)</f>
        <v/>
      </c>
      <c r="L504" s="8">
        <f>IF($F504="","",IF($J504&lt;=0,"Settled",IF($O504="Written off","Written off",IF($K504&lt;=30,"0–30",IF($K504&lt;=60,"31–60",IF($K504&lt;=90,"61–90","90+"))))))</f>
        <v/>
      </c>
      <c r="M504" s="5" t="n"/>
      <c r="N504" s="4" t="n"/>
      <c r="O504" s="4" t="n"/>
      <c r="P504" s="8">
        <f>IF(OR($F504="",$M504=""),"",IF(AND($M504&lt;'Settings'!$B$6,$J504&gt;0,$O504&lt;&gt;"Written off"),"Overdue",""))</f>
        <v/>
      </c>
      <c r="Q504" s="15">
        <f>IF($E504="","",COUNTIFS('Follow-ups'!$B$3:$B$1002,$E504))</f>
        <v/>
      </c>
      <c r="R504" s="16">
        <f>IF(OR($F504="",$O504="Written off"),0,IF($J504&gt;0,$J504+ROW()/1000000,0))</f>
        <v/>
      </c>
      <c r="S504" s="15">
        <f>IF($P504="Overdue",COUNTIFS($P$3:$P504,"Overdue"),"")</f>
        <v/>
      </c>
    </row>
    <row r="505">
      <c r="A505" s="4" t="n"/>
      <c r="B505" s="4" t="n"/>
      <c r="C505" s="4" t="n"/>
      <c r="D505" s="4" t="n"/>
      <c r="E505" s="4" t="n"/>
      <c r="F505" s="5" t="n"/>
      <c r="G505" s="13" t="n"/>
      <c r="H505" s="13" t="n"/>
      <c r="I505" s="14">
        <f>IF($E505="","",SUMIFS('Follow-ups'!$H$3:$H$1002,'Follow-ups'!$B$3:$B$1002,$E505))</f>
        <v/>
      </c>
      <c r="J505" s="14">
        <f>IF($F505="","",$G505-$H505-$I505)</f>
        <v/>
      </c>
      <c r="K505" s="15">
        <f>IF($F505="","",'Settings'!$B$6-$F505)</f>
        <v/>
      </c>
      <c r="L505" s="8">
        <f>IF($F505="","",IF($J505&lt;=0,"Settled",IF($O505="Written off","Written off",IF($K505&lt;=30,"0–30",IF($K505&lt;=60,"31–60",IF($K505&lt;=90,"61–90","90+"))))))</f>
        <v/>
      </c>
      <c r="M505" s="5" t="n"/>
      <c r="N505" s="4" t="n"/>
      <c r="O505" s="4" t="n"/>
      <c r="P505" s="8">
        <f>IF(OR($F505="",$M505=""),"",IF(AND($M505&lt;'Settings'!$B$6,$J505&gt;0,$O505&lt;&gt;"Written off"),"Overdue",""))</f>
        <v/>
      </c>
      <c r="Q505" s="15">
        <f>IF($E505="","",COUNTIFS('Follow-ups'!$B$3:$B$1002,$E505))</f>
        <v/>
      </c>
      <c r="R505" s="16">
        <f>IF(OR($F505="",$O505="Written off"),0,IF($J505&gt;0,$J505+ROW()/1000000,0))</f>
        <v/>
      </c>
      <c r="S505" s="15">
        <f>IF($P505="Overdue",COUNTIFS($P$3:$P505,"Overdue"),"")</f>
        <v/>
      </c>
    </row>
    <row r="506">
      <c r="A506" s="4" t="n"/>
      <c r="B506" s="4" t="n"/>
      <c r="C506" s="4" t="n"/>
      <c r="D506" s="4" t="n"/>
      <c r="E506" s="4" t="n"/>
      <c r="F506" s="5" t="n"/>
      <c r="G506" s="13" t="n"/>
      <c r="H506" s="13" t="n"/>
      <c r="I506" s="14">
        <f>IF($E506="","",SUMIFS('Follow-ups'!$H$3:$H$1002,'Follow-ups'!$B$3:$B$1002,$E506))</f>
        <v/>
      </c>
      <c r="J506" s="14">
        <f>IF($F506="","",$G506-$H506-$I506)</f>
        <v/>
      </c>
      <c r="K506" s="15">
        <f>IF($F506="","",'Settings'!$B$6-$F506)</f>
        <v/>
      </c>
      <c r="L506" s="8">
        <f>IF($F506="","",IF($J506&lt;=0,"Settled",IF($O506="Written off","Written off",IF($K506&lt;=30,"0–30",IF($K506&lt;=60,"31–60",IF($K506&lt;=90,"61–90","90+"))))))</f>
        <v/>
      </c>
      <c r="M506" s="5" t="n"/>
      <c r="N506" s="4" t="n"/>
      <c r="O506" s="4" t="n"/>
      <c r="P506" s="8">
        <f>IF(OR($F506="",$M506=""),"",IF(AND($M506&lt;'Settings'!$B$6,$J506&gt;0,$O506&lt;&gt;"Written off"),"Overdue",""))</f>
        <v/>
      </c>
      <c r="Q506" s="15">
        <f>IF($E506="","",COUNTIFS('Follow-ups'!$B$3:$B$1002,$E506))</f>
        <v/>
      </c>
      <c r="R506" s="16">
        <f>IF(OR($F506="",$O506="Written off"),0,IF($J506&gt;0,$J506+ROW()/1000000,0))</f>
        <v/>
      </c>
      <c r="S506" s="15">
        <f>IF($P506="Overdue",COUNTIFS($P$3:$P506,"Overdue"),"")</f>
        <v/>
      </c>
    </row>
    <row r="507">
      <c r="A507" s="4" t="n"/>
      <c r="B507" s="4" t="n"/>
      <c r="C507" s="4" t="n"/>
      <c r="D507" s="4" t="n"/>
      <c r="E507" s="4" t="n"/>
      <c r="F507" s="5" t="n"/>
      <c r="G507" s="13" t="n"/>
      <c r="H507" s="13" t="n"/>
      <c r="I507" s="14">
        <f>IF($E507="","",SUMIFS('Follow-ups'!$H$3:$H$1002,'Follow-ups'!$B$3:$B$1002,$E507))</f>
        <v/>
      </c>
      <c r="J507" s="14">
        <f>IF($F507="","",$G507-$H507-$I507)</f>
        <v/>
      </c>
      <c r="K507" s="15">
        <f>IF($F507="","",'Settings'!$B$6-$F507)</f>
        <v/>
      </c>
      <c r="L507" s="8">
        <f>IF($F507="","",IF($J507&lt;=0,"Settled",IF($O507="Written off","Written off",IF($K507&lt;=30,"0–30",IF($K507&lt;=60,"31–60",IF($K507&lt;=90,"61–90","90+"))))))</f>
        <v/>
      </c>
      <c r="M507" s="5" t="n"/>
      <c r="N507" s="4" t="n"/>
      <c r="O507" s="4" t="n"/>
      <c r="P507" s="8">
        <f>IF(OR($F507="",$M507=""),"",IF(AND($M507&lt;'Settings'!$B$6,$J507&gt;0,$O507&lt;&gt;"Written off"),"Overdue",""))</f>
        <v/>
      </c>
      <c r="Q507" s="15">
        <f>IF($E507="","",COUNTIFS('Follow-ups'!$B$3:$B$1002,$E507))</f>
        <v/>
      </c>
      <c r="R507" s="16">
        <f>IF(OR($F507="",$O507="Written off"),0,IF($J507&gt;0,$J507+ROW()/1000000,0))</f>
        <v/>
      </c>
      <c r="S507" s="15">
        <f>IF($P507="Overdue",COUNTIFS($P$3:$P507,"Overdue"),"")</f>
        <v/>
      </c>
    </row>
    <row r="508">
      <c r="A508" s="4" t="n"/>
      <c r="B508" s="4" t="n"/>
      <c r="C508" s="4" t="n"/>
      <c r="D508" s="4" t="n"/>
      <c r="E508" s="4" t="n"/>
      <c r="F508" s="5" t="n"/>
      <c r="G508" s="13" t="n"/>
      <c r="H508" s="13" t="n"/>
      <c r="I508" s="14">
        <f>IF($E508="","",SUMIFS('Follow-ups'!$H$3:$H$1002,'Follow-ups'!$B$3:$B$1002,$E508))</f>
        <v/>
      </c>
      <c r="J508" s="14">
        <f>IF($F508="","",$G508-$H508-$I508)</f>
        <v/>
      </c>
      <c r="K508" s="15">
        <f>IF($F508="","",'Settings'!$B$6-$F508)</f>
        <v/>
      </c>
      <c r="L508" s="8">
        <f>IF($F508="","",IF($J508&lt;=0,"Settled",IF($O508="Written off","Written off",IF($K508&lt;=30,"0–30",IF($K508&lt;=60,"31–60",IF($K508&lt;=90,"61–90","90+"))))))</f>
        <v/>
      </c>
      <c r="M508" s="5" t="n"/>
      <c r="N508" s="4" t="n"/>
      <c r="O508" s="4" t="n"/>
      <c r="P508" s="8">
        <f>IF(OR($F508="",$M508=""),"",IF(AND($M508&lt;'Settings'!$B$6,$J508&gt;0,$O508&lt;&gt;"Written off"),"Overdue",""))</f>
        <v/>
      </c>
      <c r="Q508" s="15">
        <f>IF($E508="","",COUNTIFS('Follow-ups'!$B$3:$B$1002,$E508))</f>
        <v/>
      </c>
      <c r="R508" s="16">
        <f>IF(OR($F508="",$O508="Written off"),0,IF($J508&gt;0,$J508+ROW()/1000000,0))</f>
        <v/>
      </c>
      <c r="S508" s="15">
        <f>IF($P508="Overdue",COUNTIFS($P$3:$P508,"Overdue"),"")</f>
        <v/>
      </c>
    </row>
    <row r="509">
      <c r="A509" s="4" t="n"/>
      <c r="B509" s="4" t="n"/>
      <c r="C509" s="4" t="n"/>
      <c r="D509" s="4" t="n"/>
      <c r="E509" s="4" t="n"/>
      <c r="F509" s="5" t="n"/>
      <c r="G509" s="13" t="n"/>
      <c r="H509" s="13" t="n"/>
      <c r="I509" s="14">
        <f>IF($E509="","",SUMIFS('Follow-ups'!$H$3:$H$1002,'Follow-ups'!$B$3:$B$1002,$E509))</f>
        <v/>
      </c>
      <c r="J509" s="14">
        <f>IF($F509="","",$G509-$H509-$I509)</f>
        <v/>
      </c>
      <c r="K509" s="15">
        <f>IF($F509="","",'Settings'!$B$6-$F509)</f>
        <v/>
      </c>
      <c r="L509" s="8">
        <f>IF($F509="","",IF($J509&lt;=0,"Settled",IF($O509="Written off","Written off",IF($K509&lt;=30,"0–30",IF($K509&lt;=60,"31–60",IF($K509&lt;=90,"61–90","90+"))))))</f>
        <v/>
      </c>
      <c r="M509" s="5" t="n"/>
      <c r="N509" s="4" t="n"/>
      <c r="O509" s="4" t="n"/>
      <c r="P509" s="8">
        <f>IF(OR($F509="",$M509=""),"",IF(AND($M509&lt;'Settings'!$B$6,$J509&gt;0,$O509&lt;&gt;"Written off"),"Overdue",""))</f>
        <v/>
      </c>
      <c r="Q509" s="15">
        <f>IF($E509="","",COUNTIFS('Follow-ups'!$B$3:$B$1002,$E509))</f>
        <v/>
      </c>
      <c r="R509" s="16">
        <f>IF(OR($F509="",$O509="Written off"),0,IF($J509&gt;0,$J509+ROW()/1000000,0))</f>
        <v/>
      </c>
      <c r="S509" s="15">
        <f>IF($P509="Overdue",COUNTIFS($P$3:$P509,"Overdue"),"")</f>
        <v/>
      </c>
    </row>
    <row r="510">
      <c r="A510" s="4" t="n"/>
      <c r="B510" s="4" t="n"/>
      <c r="C510" s="4" t="n"/>
      <c r="D510" s="4" t="n"/>
      <c r="E510" s="4" t="n"/>
      <c r="F510" s="5" t="n"/>
      <c r="G510" s="13" t="n"/>
      <c r="H510" s="13" t="n"/>
      <c r="I510" s="14">
        <f>IF($E510="","",SUMIFS('Follow-ups'!$H$3:$H$1002,'Follow-ups'!$B$3:$B$1002,$E510))</f>
        <v/>
      </c>
      <c r="J510" s="14">
        <f>IF($F510="","",$G510-$H510-$I510)</f>
        <v/>
      </c>
      <c r="K510" s="15">
        <f>IF($F510="","",'Settings'!$B$6-$F510)</f>
        <v/>
      </c>
      <c r="L510" s="8">
        <f>IF($F510="","",IF($J510&lt;=0,"Settled",IF($O510="Written off","Written off",IF($K510&lt;=30,"0–30",IF($K510&lt;=60,"31–60",IF($K510&lt;=90,"61–90","90+"))))))</f>
        <v/>
      </c>
      <c r="M510" s="5" t="n"/>
      <c r="N510" s="4" t="n"/>
      <c r="O510" s="4" t="n"/>
      <c r="P510" s="8">
        <f>IF(OR($F510="",$M510=""),"",IF(AND($M510&lt;'Settings'!$B$6,$J510&gt;0,$O510&lt;&gt;"Written off"),"Overdue",""))</f>
        <v/>
      </c>
      <c r="Q510" s="15">
        <f>IF($E510="","",COUNTIFS('Follow-ups'!$B$3:$B$1002,$E510))</f>
        <v/>
      </c>
      <c r="R510" s="16">
        <f>IF(OR($F510="",$O510="Written off"),0,IF($J510&gt;0,$J510+ROW()/1000000,0))</f>
        <v/>
      </c>
      <c r="S510" s="15">
        <f>IF($P510="Overdue",COUNTIFS($P$3:$P510,"Overdue"),"")</f>
        <v/>
      </c>
    </row>
    <row r="511">
      <c r="A511" s="4" t="n"/>
      <c r="B511" s="4" t="n"/>
      <c r="C511" s="4" t="n"/>
      <c r="D511" s="4" t="n"/>
      <c r="E511" s="4" t="n"/>
      <c r="F511" s="5" t="n"/>
      <c r="G511" s="13" t="n"/>
      <c r="H511" s="13" t="n"/>
      <c r="I511" s="14">
        <f>IF($E511="","",SUMIFS('Follow-ups'!$H$3:$H$1002,'Follow-ups'!$B$3:$B$1002,$E511))</f>
        <v/>
      </c>
      <c r="J511" s="14">
        <f>IF($F511="","",$G511-$H511-$I511)</f>
        <v/>
      </c>
      <c r="K511" s="15">
        <f>IF($F511="","",'Settings'!$B$6-$F511)</f>
        <v/>
      </c>
      <c r="L511" s="8">
        <f>IF($F511="","",IF($J511&lt;=0,"Settled",IF($O511="Written off","Written off",IF($K511&lt;=30,"0–30",IF($K511&lt;=60,"31–60",IF($K511&lt;=90,"61–90","90+"))))))</f>
        <v/>
      </c>
      <c r="M511" s="5" t="n"/>
      <c r="N511" s="4" t="n"/>
      <c r="O511" s="4" t="n"/>
      <c r="P511" s="8">
        <f>IF(OR($F511="",$M511=""),"",IF(AND($M511&lt;'Settings'!$B$6,$J511&gt;0,$O511&lt;&gt;"Written off"),"Overdue",""))</f>
        <v/>
      </c>
      <c r="Q511" s="15">
        <f>IF($E511="","",COUNTIFS('Follow-ups'!$B$3:$B$1002,$E511))</f>
        <v/>
      </c>
      <c r="R511" s="16">
        <f>IF(OR($F511="",$O511="Written off"),0,IF($J511&gt;0,$J511+ROW()/1000000,0))</f>
        <v/>
      </c>
      <c r="S511" s="15">
        <f>IF($P511="Overdue",COUNTIFS($P$3:$P511,"Overdue"),"")</f>
        <v/>
      </c>
    </row>
    <row r="512">
      <c r="A512" s="4" t="n"/>
      <c r="B512" s="4" t="n"/>
      <c r="C512" s="4" t="n"/>
      <c r="D512" s="4" t="n"/>
      <c r="E512" s="4" t="n"/>
      <c r="F512" s="5" t="n"/>
      <c r="G512" s="13" t="n"/>
      <c r="H512" s="13" t="n"/>
      <c r="I512" s="14">
        <f>IF($E512="","",SUMIFS('Follow-ups'!$H$3:$H$1002,'Follow-ups'!$B$3:$B$1002,$E512))</f>
        <v/>
      </c>
      <c r="J512" s="14">
        <f>IF($F512="","",$G512-$H512-$I512)</f>
        <v/>
      </c>
      <c r="K512" s="15">
        <f>IF($F512="","",'Settings'!$B$6-$F512)</f>
        <v/>
      </c>
      <c r="L512" s="8">
        <f>IF($F512="","",IF($J512&lt;=0,"Settled",IF($O512="Written off","Written off",IF($K512&lt;=30,"0–30",IF($K512&lt;=60,"31–60",IF($K512&lt;=90,"61–90","90+"))))))</f>
        <v/>
      </c>
      <c r="M512" s="5" t="n"/>
      <c r="N512" s="4" t="n"/>
      <c r="O512" s="4" t="n"/>
      <c r="P512" s="8">
        <f>IF(OR($F512="",$M512=""),"",IF(AND($M512&lt;'Settings'!$B$6,$J512&gt;0,$O512&lt;&gt;"Written off"),"Overdue",""))</f>
        <v/>
      </c>
      <c r="Q512" s="15">
        <f>IF($E512="","",COUNTIFS('Follow-ups'!$B$3:$B$1002,$E512))</f>
        <v/>
      </c>
      <c r="R512" s="16">
        <f>IF(OR($F512="",$O512="Written off"),0,IF($J512&gt;0,$J512+ROW()/1000000,0))</f>
        <v/>
      </c>
      <c r="S512" s="15">
        <f>IF($P512="Overdue",COUNTIFS($P$3:$P512,"Overdue"),"")</f>
        <v/>
      </c>
    </row>
    <row r="513">
      <c r="A513" s="4" t="n"/>
      <c r="B513" s="4" t="n"/>
      <c r="C513" s="4" t="n"/>
      <c r="D513" s="4" t="n"/>
      <c r="E513" s="4" t="n"/>
      <c r="F513" s="5" t="n"/>
      <c r="G513" s="13" t="n"/>
      <c r="H513" s="13" t="n"/>
      <c r="I513" s="14">
        <f>IF($E513="","",SUMIFS('Follow-ups'!$H$3:$H$1002,'Follow-ups'!$B$3:$B$1002,$E513))</f>
        <v/>
      </c>
      <c r="J513" s="14">
        <f>IF($F513="","",$G513-$H513-$I513)</f>
        <v/>
      </c>
      <c r="K513" s="15">
        <f>IF($F513="","",'Settings'!$B$6-$F513)</f>
        <v/>
      </c>
      <c r="L513" s="8">
        <f>IF($F513="","",IF($J513&lt;=0,"Settled",IF($O513="Written off","Written off",IF($K513&lt;=30,"0–30",IF($K513&lt;=60,"31–60",IF($K513&lt;=90,"61–90","90+"))))))</f>
        <v/>
      </c>
      <c r="M513" s="5" t="n"/>
      <c r="N513" s="4" t="n"/>
      <c r="O513" s="4" t="n"/>
      <c r="P513" s="8">
        <f>IF(OR($F513="",$M513=""),"",IF(AND($M513&lt;'Settings'!$B$6,$J513&gt;0,$O513&lt;&gt;"Written off"),"Overdue",""))</f>
        <v/>
      </c>
      <c r="Q513" s="15">
        <f>IF($E513="","",COUNTIFS('Follow-ups'!$B$3:$B$1002,$E513))</f>
        <v/>
      </c>
      <c r="R513" s="16">
        <f>IF(OR($F513="",$O513="Written off"),0,IF($J513&gt;0,$J513+ROW()/1000000,0))</f>
        <v/>
      </c>
      <c r="S513" s="15">
        <f>IF($P513="Overdue",COUNTIFS($P$3:$P513,"Overdue"),"")</f>
        <v/>
      </c>
    </row>
    <row r="514">
      <c r="A514" s="4" t="n"/>
      <c r="B514" s="4" t="n"/>
      <c r="C514" s="4" t="n"/>
      <c r="D514" s="4" t="n"/>
      <c r="E514" s="4" t="n"/>
      <c r="F514" s="5" t="n"/>
      <c r="G514" s="13" t="n"/>
      <c r="H514" s="13" t="n"/>
      <c r="I514" s="14">
        <f>IF($E514="","",SUMIFS('Follow-ups'!$H$3:$H$1002,'Follow-ups'!$B$3:$B$1002,$E514))</f>
        <v/>
      </c>
      <c r="J514" s="14">
        <f>IF($F514="","",$G514-$H514-$I514)</f>
        <v/>
      </c>
      <c r="K514" s="15">
        <f>IF($F514="","",'Settings'!$B$6-$F514)</f>
        <v/>
      </c>
      <c r="L514" s="8">
        <f>IF($F514="","",IF($J514&lt;=0,"Settled",IF($O514="Written off","Written off",IF($K514&lt;=30,"0–30",IF($K514&lt;=60,"31–60",IF($K514&lt;=90,"61–90","90+"))))))</f>
        <v/>
      </c>
      <c r="M514" s="5" t="n"/>
      <c r="N514" s="4" t="n"/>
      <c r="O514" s="4" t="n"/>
      <c r="P514" s="8">
        <f>IF(OR($F514="",$M514=""),"",IF(AND($M514&lt;'Settings'!$B$6,$J514&gt;0,$O514&lt;&gt;"Written off"),"Overdue",""))</f>
        <v/>
      </c>
      <c r="Q514" s="15">
        <f>IF($E514="","",COUNTIFS('Follow-ups'!$B$3:$B$1002,$E514))</f>
        <v/>
      </c>
      <c r="R514" s="16">
        <f>IF(OR($F514="",$O514="Written off"),0,IF($J514&gt;0,$J514+ROW()/1000000,0))</f>
        <v/>
      </c>
      <c r="S514" s="15">
        <f>IF($P514="Overdue",COUNTIFS($P$3:$P514,"Overdue"),"")</f>
        <v/>
      </c>
    </row>
    <row r="515">
      <c r="A515" s="4" t="n"/>
      <c r="B515" s="4" t="n"/>
      <c r="C515" s="4" t="n"/>
      <c r="D515" s="4" t="n"/>
      <c r="E515" s="4" t="n"/>
      <c r="F515" s="5" t="n"/>
      <c r="G515" s="13" t="n"/>
      <c r="H515" s="13" t="n"/>
      <c r="I515" s="14">
        <f>IF($E515="","",SUMIFS('Follow-ups'!$H$3:$H$1002,'Follow-ups'!$B$3:$B$1002,$E515))</f>
        <v/>
      </c>
      <c r="J515" s="14">
        <f>IF($F515="","",$G515-$H515-$I515)</f>
        <v/>
      </c>
      <c r="K515" s="15">
        <f>IF($F515="","",'Settings'!$B$6-$F515)</f>
        <v/>
      </c>
      <c r="L515" s="8">
        <f>IF($F515="","",IF($J515&lt;=0,"Settled",IF($O515="Written off","Written off",IF($K515&lt;=30,"0–30",IF($K515&lt;=60,"31–60",IF($K515&lt;=90,"61–90","90+"))))))</f>
        <v/>
      </c>
      <c r="M515" s="5" t="n"/>
      <c r="N515" s="4" t="n"/>
      <c r="O515" s="4" t="n"/>
      <c r="P515" s="8">
        <f>IF(OR($F515="",$M515=""),"",IF(AND($M515&lt;'Settings'!$B$6,$J515&gt;0,$O515&lt;&gt;"Written off"),"Overdue",""))</f>
        <v/>
      </c>
      <c r="Q515" s="15">
        <f>IF($E515="","",COUNTIFS('Follow-ups'!$B$3:$B$1002,$E515))</f>
        <v/>
      </c>
      <c r="R515" s="16">
        <f>IF(OR($F515="",$O515="Written off"),0,IF($J515&gt;0,$J515+ROW()/1000000,0))</f>
        <v/>
      </c>
      <c r="S515" s="15">
        <f>IF($P515="Overdue",COUNTIFS($P$3:$P515,"Overdue"),"")</f>
        <v/>
      </c>
    </row>
    <row r="516">
      <c r="A516" s="4" t="n"/>
      <c r="B516" s="4" t="n"/>
      <c r="C516" s="4" t="n"/>
      <c r="D516" s="4" t="n"/>
      <c r="E516" s="4" t="n"/>
      <c r="F516" s="5" t="n"/>
      <c r="G516" s="13" t="n"/>
      <c r="H516" s="13" t="n"/>
      <c r="I516" s="14">
        <f>IF($E516="","",SUMIFS('Follow-ups'!$H$3:$H$1002,'Follow-ups'!$B$3:$B$1002,$E516))</f>
        <v/>
      </c>
      <c r="J516" s="14">
        <f>IF($F516="","",$G516-$H516-$I516)</f>
        <v/>
      </c>
      <c r="K516" s="15">
        <f>IF($F516="","",'Settings'!$B$6-$F516)</f>
        <v/>
      </c>
      <c r="L516" s="8">
        <f>IF($F516="","",IF($J516&lt;=0,"Settled",IF($O516="Written off","Written off",IF($K516&lt;=30,"0–30",IF($K516&lt;=60,"31–60",IF($K516&lt;=90,"61–90","90+"))))))</f>
        <v/>
      </c>
      <c r="M516" s="5" t="n"/>
      <c r="N516" s="4" t="n"/>
      <c r="O516" s="4" t="n"/>
      <c r="P516" s="8">
        <f>IF(OR($F516="",$M516=""),"",IF(AND($M516&lt;'Settings'!$B$6,$J516&gt;0,$O516&lt;&gt;"Written off"),"Overdue",""))</f>
        <v/>
      </c>
      <c r="Q516" s="15">
        <f>IF($E516="","",COUNTIFS('Follow-ups'!$B$3:$B$1002,$E516))</f>
        <v/>
      </c>
      <c r="R516" s="16">
        <f>IF(OR($F516="",$O516="Written off"),0,IF($J516&gt;0,$J516+ROW()/1000000,0))</f>
        <v/>
      </c>
      <c r="S516" s="15">
        <f>IF($P516="Overdue",COUNTIFS($P$3:$P516,"Overdue"),"")</f>
        <v/>
      </c>
    </row>
    <row r="517">
      <c r="A517" s="4" t="n"/>
      <c r="B517" s="4" t="n"/>
      <c r="C517" s="4" t="n"/>
      <c r="D517" s="4" t="n"/>
      <c r="E517" s="4" t="n"/>
      <c r="F517" s="5" t="n"/>
      <c r="G517" s="13" t="n"/>
      <c r="H517" s="13" t="n"/>
      <c r="I517" s="14">
        <f>IF($E517="","",SUMIFS('Follow-ups'!$H$3:$H$1002,'Follow-ups'!$B$3:$B$1002,$E517))</f>
        <v/>
      </c>
      <c r="J517" s="14">
        <f>IF($F517="","",$G517-$H517-$I517)</f>
        <v/>
      </c>
      <c r="K517" s="15">
        <f>IF($F517="","",'Settings'!$B$6-$F517)</f>
        <v/>
      </c>
      <c r="L517" s="8">
        <f>IF($F517="","",IF($J517&lt;=0,"Settled",IF($O517="Written off","Written off",IF($K517&lt;=30,"0–30",IF($K517&lt;=60,"31–60",IF($K517&lt;=90,"61–90","90+"))))))</f>
        <v/>
      </c>
      <c r="M517" s="5" t="n"/>
      <c r="N517" s="4" t="n"/>
      <c r="O517" s="4" t="n"/>
      <c r="P517" s="8">
        <f>IF(OR($F517="",$M517=""),"",IF(AND($M517&lt;'Settings'!$B$6,$J517&gt;0,$O517&lt;&gt;"Written off"),"Overdue",""))</f>
        <v/>
      </c>
      <c r="Q517" s="15">
        <f>IF($E517="","",COUNTIFS('Follow-ups'!$B$3:$B$1002,$E517))</f>
        <v/>
      </c>
      <c r="R517" s="16">
        <f>IF(OR($F517="",$O517="Written off"),0,IF($J517&gt;0,$J517+ROW()/1000000,0))</f>
        <v/>
      </c>
      <c r="S517" s="15">
        <f>IF($P517="Overdue",COUNTIFS($P$3:$P517,"Overdue"),"")</f>
        <v/>
      </c>
    </row>
    <row r="518">
      <c r="A518" s="4" t="n"/>
      <c r="B518" s="4" t="n"/>
      <c r="C518" s="4" t="n"/>
      <c r="D518" s="4" t="n"/>
      <c r="E518" s="4" t="n"/>
      <c r="F518" s="5" t="n"/>
      <c r="G518" s="13" t="n"/>
      <c r="H518" s="13" t="n"/>
      <c r="I518" s="14">
        <f>IF($E518="","",SUMIFS('Follow-ups'!$H$3:$H$1002,'Follow-ups'!$B$3:$B$1002,$E518))</f>
        <v/>
      </c>
      <c r="J518" s="14">
        <f>IF($F518="","",$G518-$H518-$I518)</f>
        <v/>
      </c>
      <c r="K518" s="15">
        <f>IF($F518="","",'Settings'!$B$6-$F518)</f>
        <v/>
      </c>
      <c r="L518" s="8">
        <f>IF($F518="","",IF($J518&lt;=0,"Settled",IF($O518="Written off","Written off",IF($K518&lt;=30,"0–30",IF($K518&lt;=60,"31–60",IF($K518&lt;=90,"61–90","90+"))))))</f>
        <v/>
      </c>
      <c r="M518" s="5" t="n"/>
      <c r="N518" s="4" t="n"/>
      <c r="O518" s="4" t="n"/>
      <c r="P518" s="8">
        <f>IF(OR($F518="",$M518=""),"",IF(AND($M518&lt;'Settings'!$B$6,$J518&gt;0,$O518&lt;&gt;"Written off"),"Overdue",""))</f>
        <v/>
      </c>
      <c r="Q518" s="15">
        <f>IF($E518="","",COUNTIFS('Follow-ups'!$B$3:$B$1002,$E518))</f>
        <v/>
      </c>
      <c r="R518" s="16">
        <f>IF(OR($F518="",$O518="Written off"),0,IF($J518&gt;0,$J518+ROW()/1000000,0))</f>
        <v/>
      </c>
      <c r="S518" s="15">
        <f>IF($P518="Overdue",COUNTIFS($P$3:$P518,"Overdue"),"")</f>
        <v/>
      </c>
    </row>
    <row r="519">
      <c r="A519" s="4" t="n"/>
      <c r="B519" s="4" t="n"/>
      <c r="C519" s="4" t="n"/>
      <c r="D519" s="4" t="n"/>
      <c r="E519" s="4" t="n"/>
      <c r="F519" s="5" t="n"/>
      <c r="G519" s="13" t="n"/>
      <c r="H519" s="13" t="n"/>
      <c r="I519" s="14">
        <f>IF($E519="","",SUMIFS('Follow-ups'!$H$3:$H$1002,'Follow-ups'!$B$3:$B$1002,$E519))</f>
        <v/>
      </c>
      <c r="J519" s="14">
        <f>IF($F519="","",$G519-$H519-$I519)</f>
        <v/>
      </c>
      <c r="K519" s="15">
        <f>IF($F519="","",'Settings'!$B$6-$F519)</f>
        <v/>
      </c>
      <c r="L519" s="8">
        <f>IF($F519="","",IF($J519&lt;=0,"Settled",IF($O519="Written off","Written off",IF($K519&lt;=30,"0–30",IF($K519&lt;=60,"31–60",IF($K519&lt;=90,"61–90","90+"))))))</f>
        <v/>
      </c>
      <c r="M519" s="5" t="n"/>
      <c r="N519" s="4" t="n"/>
      <c r="O519" s="4" t="n"/>
      <c r="P519" s="8">
        <f>IF(OR($F519="",$M519=""),"",IF(AND($M519&lt;'Settings'!$B$6,$J519&gt;0,$O519&lt;&gt;"Written off"),"Overdue",""))</f>
        <v/>
      </c>
      <c r="Q519" s="15">
        <f>IF($E519="","",COUNTIFS('Follow-ups'!$B$3:$B$1002,$E519))</f>
        <v/>
      </c>
      <c r="R519" s="16">
        <f>IF(OR($F519="",$O519="Written off"),0,IF($J519&gt;0,$J519+ROW()/1000000,0))</f>
        <v/>
      </c>
      <c r="S519" s="15">
        <f>IF($P519="Overdue",COUNTIFS($P$3:$P519,"Overdue"),"")</f>
        <v/>
      </c>
    </row>
    <row r="520">
      <c r="A520" s="4" t="n"/>
      <c r="B520" s="4" t="n"/>
      <c r="C520" s="4" t="n"/>
      <c r="D520" s="4" t="n"/>
      <c r="E520" s="4" t="n"/>
      <c r="F520" s="5" t="n"/>
      <c r="G520" s="13" t="n"/>
      <c r="H520" s="13" t="n"/>
      <c r="I520" s="14">
        <f>IF($E520="","",SUMIFS('Follow-ups'!$H$3:$H$1002,'Follow-ups'!$B$3:$B$1002,$E520))</f>
        <v/>
      </c>
      <c r="J520" s="14">
        <f>IF($F520="","",$G520-$H520-$I520)</f>
        <v/>
      </c>
      <c r="K520" s="15">
        <f>IF($F520="","",'Settings'!$B$6-$F520)</f>
        <v/>
      </c>
      <c r="L520" s="8">
        <f>IF($F520="","",IF($J520&lt;=0,"Settled",IF($O520="Written off","Written off",IF($K520&lt;=30,"0–30",IF($K520&lt;=60,"31–60",IF($K520&lt;=90,"61–90","90+"))))))</f>
        <v/>
      </c>
      <c r="M520" s="5" t="n"/>
      <c r="N520" s="4" t="n"/>
      <c r="O520" s="4" t="n"/>
      <c r="P520" s="8">
        <f>IF(OR($F520="",$M520=""),"",IF(AND($M520&lt;'Settings'!$B$6,$J520&gt;0,$O520&lt;&gt;"Written off"),"Overdue",""))</f>
        <v/>
      </c>
      <c r="Q520" s="15">
        <f>IF($E520="","",COUNTIFS('Follow-ups'!$B$3:$B$1002,$E520))</f>
        <v/>
      </c>
      <c r="R520" s="16">
        <f>IF(OR($F520="",$O520="Written off"),0,IF($J520&gt;0,$J520+ROW()/1000000,0))</f>
        <v/>
      </c>
      <c r="S520" s="15">
        <f>IF($P520="Overdue",COUNTIFS($P$3:$P520,"Overdue"),"")</f>
        <v/>
      </c>
    </row>
    <row r="521">
      <c r="A521" s="4" t="n"/>
      <c r="B521" s="4" t="n"/>
      <c r="C521" s="4" t="n"/>
      <c r="D521" s="4" t="n"/>
      <c r="E521" s="4" t="n"/>
      <c r="F521" s="5" t="n"/>
      <c r="G521" s="13" t="n"/>
      <c r="H521" s="13" t="n"/>
      <c r="I521" s="14">
        <f>IF($E521="","",SUMIFS('Follow-ups'!$H$3:$H$1002,'Follow-ups'!$B$3:$B$1002,$E521))</f>
        <v/>
      </c>
      <c r="J521" s="14">
        <f>IF($F521="","",$G521-$H521-$I521)</f>
        <v/>
      </c>
      <c r="K521" s="15">
        <f>IF($F521="","",'Settings'!$B$6-$F521)</f>
        <v/>
      </c>
      <c r="L521" s="8">
        <f>IF($F521="","",IF($J521&lt;=0,"Settled",IF($O521="Written off","Written off",IF($K521&lt;=30,"0–30",IF($K521&lt;=60,"31–60",IF($K521&lt;=90,"61–90","90+"))))))</f>
        <v/>
      </c>
      <c r="M521" s="5" t="n"/>
      <c r="N521" s="4" t="n"/>
      <c r="O521" s="4" t="n"/>
      <c r="P521" s="8">
        <f>IF(OR($F521="",$M521=""),"",IF(AND($M521&lt;'Settings'!$B$6,$J521&gt;0,$O521&lt;&gt;"Written off"),"Overdue",""))</f>
        <v/>
      </c>
      <c r="Q521" s="15">
        <f>IF($E521="","",COUNTIFS('Follow-ups'!$B$3:$B$1002,$E521))</f>
        <v/>
      </c>
      <c r="R521" s="16">
        <f>IF(OR($F521="",$O521="Written off"),0,IF($J521&gt;0,$J521+ROW()/1000000,0))</f>
        <v/>
      </c>
      <c r="S521" s="15">
        <f>IF($P521="Overdue",COUNTIFS($P$3:$P521,"Overdue"),"")</f>
        <v/>
      </c>
    </row>
    <row r="522">
      <c r="A522" s="4" t="n"/>
      <c r="B522" s="4" t="n"/>
      <c r="C522" s="4" t="n"/>
      <c r="D522" s="4" t="n"/>
      <c r="E522" s="4" t="n"/>
      <c r="F522" s="5" t="n"/>
      <c r="G522" s="13" t="n"/>
      <c r="H522" s="13" t="n"/>
      <c r="I522" s="14">
        <f>IF($E522="","",SUMIFS('Follow-ups'!$H$3:$H$1002,'Follow-ups'!$B$3:$B$1002,$E522))</f>
        <v/>
      </c>
      <c r="J522" s="14">
        <f>IF($F522="","",$G522-$H522-$I522)</f>
        <v/>
      </c>
      <c r="K522" s="15">
        <f>IF($F522="","",'Settings'!$B$6-$F522)</f>
        <v/>
      </c>
      <c r="L522" s="8">
        <f>IF($F522="","",IF($J522&lt;=0,"Settled",IF($O522="Written off","Written off",IF($K522&lt;=30,"0–30",IF($K522&lt;=60,"31–60",IF($K522&lt;=90,"61–90","90+"))))))</f>
        <v/>
      </c>
      <c r="M522" s="5" t="n"/>
      <c r="N522" s="4" t="n"/>
      <c r="O522" s="4" t="n"/>
      <c r="P522" s="8">
        <f>IF(OR($F522="",$M522=""),"",IF(AND($M522&lt;'Settings'!$B$6,$J522&gt;0,$O522&lt;&gt;"Written off"),"Overdue",""))</f>
        <v/>
      </c>
      <c r="Q522" s="15">
        <f>IF($E522="","",COUNTIFS('Follow-ups'!$B$3:$B$1002,$E522))</f>
        <v/>
      </c>
      <c r="R522" s="16">
        <f>IF(OR($F522="",$O522="Written off"),0,IF($J522&gt;0,$J522+ROW()/1000000,0))</f>
        <v/>
      </c>
      <c r="S522" s="15">
        <f>IF($P522="Overdue",COUNTIFS($P$3:$P522,"Overdue"),"")</f>
        <v/>
      </c>
    </row>
    <row r="523">
      <c r="A523" s="4" t="n"/>
      <c r="B523" s="4" t="n"/>
      <c r="C523" s="4" t="n"/>
      <c r="D523" s="4" t="n"/>
      <c r="E523" s="4" t="n"/>
      <c r="F523" s="5" t="n"/>
      <c r="G523" s="13" t="n"/>
      <c r="H523" s="13" t="n"/>
      <c r="I523" s="14">
        <f>IF($E523="","",SUMIFS('Follow-ups'!$H$3:$H$1002,'Follow-ups'!$B$3:$B$1002,$E523))</f>
        <v/>
      </c>
      <c r="J523" s="14">
        <f>IF($F523="","",$G523-$H523-$I523)</f>
        <v/>
      </c>
      <c r="K523" s="15">
        <f>IF($F523="","",'Settings'!$B$6-$F523)</f>
        <v/>
      </c>
      <c r="L523" s="8">
        <f>IF($F523="","",IF($J523&lt;=0,"Settled",IF($O523="Written off","Written off",IF($K523&lt;=30,"0–30",IF($K523&lt;=60,"31–60",IF($K523&lt;=90,"61–90","90+"))))))</f>
        <v/>
      </c>
      <c r="M523" s="5" t="n"/>
      <c r="N523" s="4" t="n"/>
      <c r="O523" s="4" t="n"/>
      <c r="P523" s="8">
        <f>IF(OR($F523="",$M523=""),"",IF(AND($M523&lt;'Settings'!$B$6,$J523&gt;0,$O523&lt;&gt;"Written off"),"Overdue",""))</f>
        <v/>
      </c>
      <c r="Q523" s="15">
        <f>IF($E523="","",COUNTIFS('Follow-ups'!$B$3:$B$1002,$E523))</f>
        <v/>
      </c>
      <c r="R523" s="16">
        <f>IF(OR($F523="",$O523="Written off"),0,IF($J523&gt;0,$J523+ROW()/1000000,0))</f>
        <v/>
      </c>
      <c r="S523" s="15">
        <f>IF($P523="Overdue",COUNTIFS($P$3:$P523,"Overdue"),"")</f>
        <v/>
      </c>
    </row>
    <row r="524">
      <c r="A524" s="4" t="n"/>
      <c r="B524" s="4" t="n"/>
      <c r="C524" s="4" t="n"/>
      <c r="D524" s="4" t="n"/>
      <c r="E524" s="4" t="n"/>
      <c r="F524" s="5" t="n"/>
      <c r="G524" s="13" t="n"/>
      <c r="H524" s="13" t="n"/>
      <c r="I524" s="14">
        <f>IF($E524="","",SUMIFS('Follow-ups'!$H$3:$H$1002,'Follow-ups'!$B$3:$B$1002,$E524))</f>
        <v/>
      </c>
      <c r="J524" s="14">
        <f>IF($F524="","",$G524-$H524-$I524)</f>
        <v/>
      </c>
      <c r="K524" s="15">
        <f>IF($F524="","",'Settings'!$B$6-$F524)</f>
        <v/>
      </c>
      <c r="L524" s="8">
        <f>IF($F524="","",IF($J524&lt;=0,"Settled",IF($O524="Written off","Written off",IF($K524&lt;=30,"0–30",IF($K524&lt;=60,"31–60",IF($K524&lt;=90,"61–90","90+"))))))</f>
        <v/>
      </c>
      <c r="M524" s="5" t="n"/>
      <c r="N524" s="4" t="n"/>
      <c r="O524" s="4" t="n"/>
      <c r="P524" s="8">
        <f>IF(OR($F524="",$M524=""),"",IF(AND($M524&lt;'Settings'!$B$6,$J524&gt;0,$O524&lt;&gt;"Written off"),"Overdue",""))</f>
        <v/>
      </c>
      <c r="Q524" s="15">
        <f>IF($E524="","",COUNTIFS('Follow-ups'!$B$3:$B$1002,$E524))</f>
        <v/>
      </c>
      <c r="R524" s="16">
        <f>IF(OR($F524="",$O524="Written off"),0,IF($J524&gt;0,$J524+ROW()/1000000,0))</f>
        <v/>
      </c>
      <c r="S524" s="15">
        <f>IF($P524="Overdue",COUNTIFS($P$3:$P524,"Overdue"),"")</f>
        <v/>
      </c>
    </row>
    <row r="525">
      <c r="A525" s="4" t="n"/>
      <c r="B525" s="4" t="n"/>
      <c r="C525" s="4" t="n"/>
      <c r="D525" s="4" t="n"/>
      <c r="E525" s="4" t="n"/>
      <c r="F525" s="5" t="n"/>
      <c r="G525" s="13" t="n"/>
      <c r="H525" s="13" t="n"/>
      <c r="I525" s="14">
        <f>IF($E525="","",SUMIFS('Follow-ups'!$H$3:$H$1002,'Follow-ups'!$B$3:$B$1002,$E525))</f>
        <v/>
      </c>
      <c r="J525" s="14">
        <f>IF($F525="","",$G525-$H525-$I525)</f>
        <v/>
      </c>
      <c r="K525" s="15">
        <f>IF($F525="","",'Settings'!$B$6-$F525)</f>
        <v/>
      </c>
      <c r="L525" s="8">
        <f>IF($F525="","",IF($J525&lt;=0,"Settled",IF($O525="Written off","Written off",IF($K525&lt;=30,"0–30",IF($K525&lt;=60,"31–60",IF($K525&lt;=90,"61–90","90+"))))))</f>
        <v/>
      </c>
      <c r="M525" s="5" t="n"/>
      <c r="N525" s="4" t="n"/>
      <c r="O525" s="4" t="n"/>
      <c r="P525" s="8">
        <f>IF(OR($F525="",$M525=""),"",IF(AND($M525&lt;'Settings'!$B$6,$J525&gt;0,$O525&lt;&gt;"Written off"),"Overdue",""))</f>
        <v/>
      </c>
      <c r="Q525" s="15">
        <f>IF($E525="","",COUNTIFS('Follow-ups'!$B$3:$B$1002,$E525))</f>
        <v/>
      </c>
      <c r="R525" s="16">
        <f>IF(OR($F525="",$O525="Written off"),0,IF($J525&gt;0,$J525+ROW()/1000000,0))</f>
        <v/>
      </c>
      <c r="S525" s="15">
        <f>IF($P525="Overdue",COUNTIFS($P$3:$P525,"Overdue"),"")</f>
        <v/>
      </c>
    </row>
    <row r="526">
      <c r="A526" s="4" t="n"/>
      <c r="B526" s="4" t="n"/>
      <c r="C526" s="4" t="n"/>
      <c r="D526" s="4" t="n"/>
      <c r="E526" s="4" t="n"/>
      <c r="F526" s="5" t="n"/>
      <c r="G526" s="13" t="n"/>
      <c r="H526" s="13" t="n"/>
      <c r="I526" s="14">
        <f>IF($E526="","",SUMIFS('Follow-ups'!$H$3:$H$1002,'Follow-ups'!$B$3:$B$1002,$E526))</f>
        <v/>
      </c>
      <c r="J526" s="14">
        <f>IF($F526="","",$G526-$H526-$I526)</f>
        <v/>
      </c>
      <c r="K526" s="15">
        <f>IF($F526="","",'Settings'!$B$6-$F526)</f>
        <v/>
      </c>
      <c r="L526" s="8">
        <f>IF($F526="","",IF($J526&lt;=0,"Settled",IF($O526="Written off","Written off",IF($K526&lt;=30,"0–30",IF($K526&lt;=60,"31–60",IF($K526&lt;=90,"61–90","90+"))))))</f>
        <v/>
      </c>
      <c r="M526" s="5" t="n"/>
      <c r="N526" s="4" t="n"/>
      <c r="O526" s="4" t="n"/>
      <c r="P526" s="8">
        <f>IF(OR($F526="",$M526=""),"",IF(AND($M526&lt;'Settings'!$B$6,$J526&gt;0,$O526&lt;&gt;"Written off"),"Overdue",""))</f>
        <v/>
      </c>
      <c r="Q526" s="15">
        <f>IF($E526="","",COUNTIFS('Follow-ups'!$B$3:$B$1002,$E526))</f>
        <v/>
      </c>
      <c r="R526" s="16">
        <f>IF(OR($F526="",$O526="Written off"),0,IF($J526&gt;0,$J526+ROW()/1000000,0))</f>
        <v/>
      </c>
      <c r="S526" s="15">
        <f>IF($P526="Overdue",COUNTIFS($P$3:$P526,"Overdue"),"")</f>
        <v/>
      </c>
    </row>
    <row r="527">
      <c r="A527" s="4" t="n"/>
      <c r="B527" s="4" t="n"/>
      <c r="C527" s="4" t="n"/>
      <c r="D527" s="4" t="n"/>
      <c r="E527" s="4" t="n"/>
      <c r="F527" s="5" t="n"/>
      <c r="G527" s="13" t="n"/>
      <c r="H527" s="13" t="n"/>
      <c r="I527" s="14">
        <f>IF($E527="","",SUMIFS('Follow-ups'!$H$3:$H$1002,'Follow-ups'!$B$3:$B$1002,$E527))</f>
        <v/>
      </c>
      <c r="J527" s="14">
        <f>IF($F527="","",$G527-$H527-$I527)</f>
        <v/>
      </c>
      <c r="K527" s="15">
        <f>IF($F527="","",'Settings'!$B$6-$F527)</f>
        <v/>
      </c>
      <c r="L527" s="8">
        <f>IF($F527="","",IF($J527&lt;=0,"Settled",IF($O527="Written off","Written off",IF($K527&lt;=30,"0–30",IF($K527&lt;=60,"31–60",IF($K527&lt;=90,"61–90","90+"))))))</f>
        <v/>
      </c>
      <c r="M527" s="5" t="n"/>
      <c r="N527" s="4" t="n"/>
      <c r="O527" s="4" t="n"/>
      <c r="P527" s="8">
        <f>IF(OR($F527="",$M527=""),"",IF(AND($M527&lt;'Settings'!$B$6,$J527&gt;0,$O527&lt;&gt;"Written off"),"Overdue",""))</f>
        <v/>
      </c>
      <c r="Q527" s="15">
        <f>IF($E527="","",COUNTIFS('Follow-ups'!$B$3:$B$1002,$E527))</f>
        <v/>
      </c>
      <c r="R527" s="16">
        <f>IF(OR($F527="",$O527="Written off"),0,IF($J527&gt;0,$J527+ROW()/1000000,0))</f>
        <v/>
      </c>
      <c r="S527" s="15">
        <f>IF($P527="Overdue",COUNTIFS($P$3:$P527,"Overdue"),"")</f>
        <v/>
      </c>
    </row>
    <row r="528">
      <c r="A528" s="4" t="n"/>
      <c r="B528" s="4" t="n"/>
      <c r="C528" s="4" t="n"/>
      <c r="D528" s="4" t="n"/>
      <c r="E528" s="4" t="n"/>
      <c r="F528" s="5" t="n"/>
      <c r="G528" s="13" t="n"/>
      <c r="H528" s="13" t="n"/>
      <c r="I528" s="14">
        <f>IF($E528="","",SUMIFS('Follow-ups'!$H$3:$H$1002,'Follow-ups'!$B$3:$B$1002,$E528))</f>
        <v/>
      </c>
      <c r="J528" s="14">
        <f>IF($F528="","",$G528-$H528-$I528)</f>
        <v/>
      </c>
      <c r="K528" s="15">
        <f>IF($F528="","",'Settings'!$B$6-$F528)</f>
        <v/>
      </c>
      <c r="L528" s="8">
        <f>IF($F528="","",IF($J528&lt;=0,"Settled",IF($O528="Written off","Written off",IF($K528&lt;=30,"0–30",IF($K528&lt;=60,"31–60",IF($K528&lt;=90,"61–90","90+"))))))</f>
        <v/>
      </c>
      <c r="M528" s="5" t="n"/>
      <c r="N528" s="4" t="n"/>
      <c r="O528" s="4" t="n"/>
      <c r="P528" s="8">
        <f>IF(OR($F528="",$M528=""),"",IF(AND($M528&lt;'Settings'!$B$6,$J528&gt;0,$O528&lt;&gt;"Written off"),"Overdue",""))</f>
        <v/>
      </c>
      <c r="Q528" s="15">
        <f>IF($E528="","",COUNTIFS('Follow-ups'!$B$3:$B$1002,$E528))</f>
        <v/>
      </c>
      <c r="R528" s="16">
        <f>IF(OR($F528="",$O528="Written off"),0,IF($J528&gt;0,$J528+ROW()/1000000,0))</f>
        <v/>
      </c>
      <c r="S528" s="15">
        <f>IF($P528="Overdue",COUNTIFS($P$3:$P528,"Overdue"),"")</f>
        <v/>
      </c>
    </row>
    <row r="529">
      <c r="A529" s="4" t="n"/>
      <c r="B529" s="4" t="n"/>
      <c r="C529" s="4" t="n"/>
      <c r="D529" s="4" t="n"/>
      <c r="E529" s="4" t="n"/>
      <c r="F529" s="5" t="n"/>
      <c r="G529" s="13" t="n"/>
      <c r="H529" s="13" t="n"/>
      <c r="I529" s="14">
        <f>IF($E529="","",SUMIFS('Follow-ups'!$H$3:$H$1002,'Follow-ups'!$B$3:$B$1002,$E529))</f>
        <v/>
      </c>
      <c r="J529" s="14">
        <f>IF($F529="","",$G529-$H529-$I529)</f>
        <v/>
      </c>
      <c r="K529" s="15">
        <f>IF($F529="","",'Settings'!$B$6-$F529)</f>
        <v/>
      </c>
      <c r="L529" s="8">
        <f>IF($F529="","",IF($J529&lt;=0,"Settled",IF($O529="Written off","Written off",IF($K529&lt;=30,"0–30",IF($K529&lt;=60,"31–60",IF($K529&lt;=90,"61–90","90+"))))))</f>
        <v/>
      </c>
      <c r="M529" s="5" t="n"/>
      <c r="N529" s="4" t="n"/>
      <c r="O529" s="4" t="n"/>
      <c r="P529" s="8">
        <f>IF(OR($F529="",$M529=""),"",IF(AND($M529&lt;'Settings'!$B$6,$J529&gt;0,$O529&lt;&gt;"Written off"),"Overdue",""))</f>
        <v/>
      </c>
      <c r="Q529" s="15">
        <f>IF($E529="","",COUNTIFS('Follow-ups'!$B$3:$B$1002,$E529))</f>
        <v/>
      </c>
      <c r="R529" s="16">
        <f>IF(OR($F529="",$O529="Written off"),0,IF($J529&gt;0,$J529+ROW()/1000000,0))</f>
        <v/>
      </c>
      <c r="S529" s="15">
        <f>IF($P529="Overdue",COUNTIFS($P$3:$P529,"Overdue"),"")</f>
        <v/>
      </c>
    </row>
    <row r="530">
      <c r="A530" s="4" t="n"/>
      <c r="B530" s="4" t="n"/>
      <c r="C530" s="4" t="n"/>
      <c r="D530" s="4" t="n"/>
      <c r="E530" s="4" t="n"/>
      <c r="F530" s="5" t="n"/>
      <c r="G530" s="13" t="n"/>
      <c r="H530" s="13" t="n"/>
      <c r="I530" s="14">
        <f>IF($E530="","",SUMIFS('Follow-ups'!$H$3:$H$1002,'Follow-ups'!$B$3:$B$1002,$E530))</f>
        <v/>
      </c>
      <c r="J530" s="14">
        <f>IF($F530="","",$G530-$H530-$I530)</f>
        <v/>
      </c>
      <c r="K530" s="15">
        <f>IF($F530="","",'Settings'!$B$6-$F530)</f>
        <v/>
      </c>
      <c r="L530" s="8">
        <f>IF($F530="","",IF($J530&lt;=0,"Settled",IF($O530="Written off","Written off",IF($K530&lt;=30,"0–30",IF($K530&lt;=60,"31–60",IF($K530&lt;=90,"61–90","90+"))))))</f>
        <v/>
      </c>
      <c r="M530" s="5" t="n"/>
      <c r="N530" s="4" t="n"/>
      <c r="O530" s="4" t="n"/>
      <c r="P530" s="8">
        <f>IF(OR($F530="",$M530=""),"",IF(AND($M530&lt;'Settings'!$B$6,$J530&gt;0,$O530&lt;&gt;"Written off"),"Overdue",""))</f>
        <v/>
      </c>
      <c r="Q530" s="15">
        <f>IF($E530="","",COUNTIFS('Follow-ups'!$B$3:$B$1002,$E530))</f>
        <v/>
      </c>
      <c r="R530" s="16">
        <f>IF(OR($F530="",$O530="Written off"),0,IF($J530&gt;0,$J530+ROW()/1000000,0))</f>
        <v/>
      </c>
      <c r="S530" s="15">
        <f>IF($P530="Overdue",COUNTIFS($P$3:$P530,"Overdue"),"")</f>
        <v/>
      </c>
    </row>
    <row r="531">
      <c r="A531" s="4" t="n"/>
      <c r="B531" s="4" t="n"/>
      <c r="C531" s="4" t="n"/>
      <c r="D531" s="4" t="n"/>
      <c r="E531" s="4" t="n"/>
      <c r="F531" s="5" t="n"/>
      <c r="G531" s="13" t="n"/>
      <c r="H531" s="13" t="n"/>
      <c r="I531" s="14">
        <f>IF($E531="","",SUMIFS('Follow-ups'!$H$3:$H$1002,'Follow-ups'!$B$3:$B$1002,$E531))</f>
        <v/>
      </c>
      <c r="J531" s="14">
        <f>IF($F531="","",$G531-$H531-$I531)</f>
        <v/>
      </c>
      <c r="K531" s="15">
        <f>IF($F531="","",'Settings'!$B$6-$F531)</f>
        <v/>
      </c>
      <c r="L531" s="8">
        <f>IF($F531="","",IF($J531&lt;=0,"Settled",IF($O531="Written off","Written off",IF($K531&lt;=30,"0–30",IF($K531&lt;=60,"31–60",IF($K531&lt;=90,"61–90","90+"))))))</f>
        <v/>
      </c>
      <c r="M531" s="5" t="n"/>
      <c r="N531" s="4" t="n"/>
      <c r="O531" s="4" t="n"/>
      <c r="P531" s="8">
        <f>IF(OR($F531="",$M531=""),"",IF(AND($M531&lt;'Settings'!$B$6,$J531&gt;0,$O531&lt;&gt;"Written off"),"Overdue",""))</f>
        <v/>
      </c>
      <c r="Q531" s="15">
        <f>IF($E531="","",COUNTIFS('Follow-ups'!$B$3:$B$1002,$E531))</f>
        <v/>
      </c>
      <c r="R531" s="16">
        <f>IF(OR($F531="",$O531="Written off"),0,IF($J531&gt;0,$J531+ROW()/1000000,0))</f>
        <v/>
      </c>
      <c r="S531" s="15">
        <f>IF($P531="Overdue",COUNTIFS($P$3:$P531,"Overdue"),"")</f>
        <v/>
      </c>
    </row>
    <row r="532">
      <c r="A532" s="4" t="n"/>
      <c r="B532" s="4" t="n"/>
      <c r="C532" s="4" t="n"/>
      <c r="D532" s="4" t="n"/>
      <c r="E532" s="4" t="n"/>
      <c r="F532" s="5" t="n"/>
      <c r="G532" s="13" t="n"/>
      <c r="H532" s="13" t="n"/>
      <c r="I532" s="14">
        <f>IF($E532="","",SUMIFS('Follow-ups'!$H$3:$H$1002,'Follow-ups'!$B$3:$B$1002,$E532))</f>
        <v/>
      </c>
      <c r="J532" s="14">
        <f>IF($F532="","",$G532-$H532-$I532)</f>
        <v/>
      </c>
      <c r="K532" s="15">
        <f>IF($F532="","",'Settings'!$B$6-$F532)</f>
        <v/>
      </c>
      <c r="L532" s="8">
        <f>IF($F532="","",IF($J532&lt;=0,"Settled",IF($O532="Written off","Written off",IF($K532&lt;=30,"0–30",IF($K532&lt;=60,"31–60",IF($K532&lt;=90,"61–90","90+"))))))</f>
        <v/>
      </c>
      <c r="M532" s="5" t="n"/>
      <c r="N532" s="4" t="n"/>
      <c r="O532" s="4" t="n"/>
      <c r="P532" s="8">
        <f>IF(OR($F532="",$M532=""),"",IF(AND($M532&lt;'Settings'!$B$6,$J532&gt;0,$O532&lt;&gt;"Written off"),"Overdue",""))</f>
        <v/>
      </c>
      <c r="Q532" s="15">
        <f>IF($E532="","",COUNTIFS('Follow-ups'!$B$3:$B$1002,$E532))</f>
        <v/>
      </c>
      <c r="R532" s="16">
        <f>IF(OR($F532="",$O532="Written off"),0,IF($J532&gt;0,$J532+ROW()/1000000,0))</f>
        <v/>
      </c>
      <c r="S532" s="15">
        <f>IF($P532="Overdue",COUNTIFS($P$3:$P532,"Overdue"),"")</f>
        <v/>
      </c>
    </row>
    <row r="533">
      <c r="A533" s="4" t="n"/>
      <c r="B533" s="4" t="n"/>
      <c r="C533" s="4" t="n"/>
      <c r="D533" s="4" t="n"/>
      <c r="E533" s="4" t="n"/>
      <c r="F533" s="5" t="n"/>
      <c r="G533" s="13" t="n"/>
      <c r="H533" s="13" t="n"/>
      <c r="I533" s="14">
        <f>IF($E533="","",SUMIFS('Follow-ups'!$H$3:$H$1002,'Follow-ups'!$B$3:$B$1002,$E533))</f>
        <v/>
      </c>
      <c r="J533" s="14">
        <f>IF($F533="","",$G533-$H533-$I533)</f>
        <v/>
      </c>
      <c r="K533" s="15">
        <f>IF($F533="","",'Settings'!$B$6-$F533)</f>
        <v/>
      </c>
      <c r="L533" s="8">
        <f>IF($F533="","",IF($J533&lt;=0,"Settled",IF($O533="Written off","Written off",IF($K533&lt;=30,"0–30",IF($K533&lt;=60,"31–60",IF($K533&lt;=90,"61–90","90+"))))))</f>
        <v/>
      </c>
      <c r="M533" s="5" t="n"/>
      <c r="N533" s="4" t="n"/>
      <c r="O533" s="4" t="n"/>
      <c r="P533" s="8">
        <f>IF(OR($F533="",$M533=""),"",IF(AND($M533&lt;'Settings'!$B$6,$J533&gt;0,$O533&lt;&gt;"Written off"),"Overdue",""))</f>
        <v/>
      </c>
      <c r="Q533" s="15">
        <f>IF($E533="","",COUNTIFS('Follow-ups'!$B$3:$B$1002,$E533))</f>
        <v/>
      </c>
      <c r="R533" s="16">
        <f>IF(OR($F533="",$O533="Written off"),0,IF($J533&gt;0,$J533+ROW()/1000000,0))</f>
        <v/>
      </c>
      <c r="S533" s="15">
        <f>IF($P533="Overdue",COUNTIFS($P$3:$P533,"Overdue"),"")</f>
        <v/>
      </c>
    </row>
    <row r="534">
      <c r="A534" s="4" t="n"/>
      <c r="B534" s="4" t="n"/>
      <c r="C534" s="4" t="n"/>
      <c r="D534" s="4" t="n"/>
      <c r="E534" s="4" t="n"/>
      <c r="F534" s="5" t="n"/>
      <c r="G534" s="13" t="n"/>
      <c r="H534" s="13" t="n"/>
      <c r="I534" s="14">
        <f>IF($E534="","",SUMIFS('Follow-ups'!$H$3:$H$1002,'Follow-ups'!$B$3:$B$1002,$E534))</f>
        <v/>
      </c>
      <c r="J534" s="14">
        <f>IF($F534="","",$G534-$H534-$I534)</f>
        <v/>
      </c>
      <c r="K534" s="15">
        <f>IF($F534="","",'Settings'!$B$6-$F534)</f>
        <v/>
      </c>
      <c r="L534" s="8">
        <f>IF($F534="","",IF($J534&lt;=0,"Settled",IF($O534="Written off","Written off",IF($K534&lt;=30,"0–30",IF($K534&lt;=60,"31–60",IF($K534&lt;=90,"61–90","90+"))))))</f>
        <v/>
      </c>
      <c r="M534" s="5" t="n"/>
      <c r="N534" s="4" t="n"/>
      <c r="O534" s="4" t="n"/>
      <c r="P534" s="8">
        <f>IF(OR($F534="",$M534=""),"",IF(AND($M534&lt;'Settings'!$B$6,$J534&gt;0,$O534&lt;&gt;"Written off"),"Overdue",""))</f>
        <v/>
      </c>
      <c r="Q534" s="15">
        <f>IF($E534="","",COUNTIFS('Follow-ups'!$B$3:$B$1002,$E534))</f>
        <v/>
      </c>
      <c r="R534" s="16">
        <f>IF(OR($F534="",$O534="Written off"),0,IF($J534&gt;0,$J534+ROW()/1000000,0))</f>
        <v/>
      </c>
      <c r="S534" s="15">
        <f>IF($P534="Overdue",COUNTIFS($P$3:$P534,"Overdue"),"")</f>
        <v/>
      </c>
    </row>
    <row r="535">
      <c r="A535" s="4" t="n"/>
      <c r="B535" s="4" t="n"/>
      <c r="C535" s="4" t="n"/>
      <c r="D535" s="4" t="n"/>
      <c r="E535" s="4" t="n"/>
      <c r="F535" s="5" t="n"/>
      <c r="G535" s="13" t="n"/>
      <c r="H535" s="13" t="n"/>
      <c r="I535" s="14">
        <f>IF($E535="","",SUMIFS('Follow-ups'!$H$3:$H$1002,'Follow-ups'!$B$3:$B$1002,$E535))</f>
        <v/>
      </c>
      <c r="J535" s="14">
        <f>IF($F535="","",$G535-$H535-$I535)</f>
        <v/>
      </c>
      <c r="K535" s="15">
        <f>IF($F535="","",'Settings'!$B$6-$F535)</f>
        <v/>
      </c>
      <c r="L535" s="8">
        <f>IF($F535="","",IF($J535&lt;=0,"Settled",IF($O535="Written off","Written off",IF($K535&lt;=30,"0–30",IF($K535&lt;=60,"31–60",IF($K535&lt;=90,"61–90","90+"))))))</f>
        <v/>
      </c>
      <c r="M535" s="5" t="n"/>
      <c r="N535" s="4" t="n"/>
      <c r="O535" s="4" t="n"/>
      <c r="P535" s="8">
        <f>IF(OR($F535="",$M535=""),"",IF(AND($M535&lt;'Settings'!$B$6,$J535&gt;0,$O535&lt;&gt;"Written off"),"Overdue",""))</f>
        <v/>
      </c>
      <c r="Q535" s="15">
        <f>IF($E535="","",COUNTIFS('Follow-ups'!$B$3:$B$1002,$E535))</f>
        <v/>
      </c>
      <c r="R535" s="16">
        <f>IF(OR($F535="",$O535="Written off"),0,IF($J535&gt;0,$J535+ROW()/1000000,0))</f>
        <v/>
      </c>
      <c r="S535" s="15">
        <f>IF($P535="Overdue",COUNTIFS($P$3:$P535,"Overdue"),"")</f>
        <v/>
      </c>
    </row>
    <row r="536">
      <c r="A536" s="4" t="n"/>
      <c r="B536" s="4" t="n"/>
      <c r="C536" s="4" t="n"/>
      <c r="D536" s="4" t="n"/>
      <c r="E536" s="4" t="n"/>
      <c r="F536" s="5" t="n"/>
      <c r="G536" s="13" t="n"/>
      <c r="H536" s="13" t="n"/>
      <c r="I536" s="14">
        <f>IF($E536="","",SUMIFS('Follow-ups'!$H$3:$H$1002,'Follow-ups'!$B$3:$B$1002,$E536))</f>
        <v/>
      </c>
      <c r="J536" s="14">
        <f>IF($F536="","",$G536-$H536-$I536)</f>
        <v/>
      </c>
      <c r="K536" s="15">
        <f>IF($F536="","",'Settings'!$B$6-$F536)</f>
        <v/>
      </c>
      <c r="L536" s="8">
        <f>IF($F536="","",IF($J536&lt;=0,"Settled",IF($O536="Written off","Written off",IF($K536&lt;=30,"0–30",IF($K536&lt;=60,"31–60",IF($K536&lt;=90,"61–90","90+"))))))</f>
        <v/>
      </c>
      <c r="M536" s="5" t="n"/>
      <c r="N536" s="4" t="n"/>
      <c r="O536" s="4" t="n"/>
      <c r="P536" s="8">
        <f>IF(OR($F536="",$M536=""),"",IF(AND($M536&lt;'Settings'!$B$6,$J536&gt;0,$O536&lt;&gt;"Written off"),"Overdue",""))</f>
        <v/>
      </c>
      <c r="Q536" s="15">
        <f>IF($E536="","",COUNTIFS('Follow-ups'!$B$3:$B$1002,$E536))</f>
        <v/>
      </c>
      <c r="R536" s="16">
        <f>IF(OR($F536="",$O536="Written off"),0,IF($J536&gt;0,$J536+ROW()/1000000,0))</f>
        <v/>
      </c>
      <c r="S536" s="15">
        <f>IF($P536="Overdue",COUNTIFS($P$3:$P536,"Overdue"),"")</f>
        <v/>
      </c>
    </row>
    <row r="537">
      <c r="A537" s="4" t="n"/>
      <c r="B537" s="4" t="n"/>
      <c r="C537" s="4" t="n"/>
      <c r="D537" s="4" t="n"/>
      <c r="E537" s="4" t="n"/>
      <c r="F537" s="5" t="n"/>
      <c r="G537" s="13" t="n"/>
      <c r="H537" s="13" t="n"/>
      <c r="I537" s="14">
        <f>IF($E537="","",SUMIFS('Follow-ups'!$H$3:$H$1002,'Follow-ups'!$B$3:$B$1002,$E537))</f>
        <v/>
      </c>
      <c r="J537" s="14">
        <f>IF($F537="","",$G537-$H537-$I537)</f>
        <v/>
      </c>
      <c r="K537" s="15">
        <f>IF($F537="","",'Settings'!$B$6-$F537)</f>
        <v/>
      </c>
      <c r="L537" s="8">
        <f>IF($F537="","",IF($J537&lt;=0,"Settled",IF($O537="Written off","Written off",IF($K537&lt;=30,"0–30",IF($K537&lt;=60,"31–60",IF($K537&lt;=90,"61–90","90+"))))))</f>
        <v/>
      </c>
      <c r="M537" s="5" t="n"/>
      <c r="N537" s="4" t="n"/>
      <c r="O537" s="4" t="n"/>
      <c r="P537" s="8">
        <f>IF(OR($F537="",$M537=""),"",IF(AND($M537&lt;'Settings'!$B$6,$J537&gt;0,$O537&lt;&gt;"Written off"),"Overdue",""))</f>
        <v/>
      </c>
      <c r="Q537" s="15">
        <f>IF($E537="","",COUNTIFS('Follow-ups'!$B$3:$B$1002,$E537))</f>
        <v/>
      </c>
      <c r="R537" s="16">
        <f>IF(OR($F537="",$O537="Written off"),0,IF($J537&gt;0,$J537+ROW()/1000000,0))</f>
        <v/>
      </c>
      <c r="S537" s="15">
        <f>IF($P537="Overdue",COUNTIFS($P$3:$P537,"Overdue"),"")</f>
        <v/>
      </c>
    </row>
    <row r="538">
      <c r="A538" s="4" t="n"/>
      <c r="B538" s="4" t="n"/>
      <c r="C538" s="4" t="n"/>
      <c r="D538" s="4" t="n"/>
      <c r="E538" s="4" t="n"/>
      <c r="F538" s="5" t="n"/>
      <c r="G538" s="13" t="n"/>
      <c r="H538" s="13" t="n"/>
      <c r="I538" s="14">
        <f>IF($E538="","",SUMIFS('Follow-ups'!$H$3:$H$1002,'Follow-ups'!$B$3:$B$1002,$E538))</f>
        <v/>
      </c>
      <c r="J538" s="14">
        <f>IF($F538="","",$G538-$H538-$I538)</f>
        <v/>
      </c>
      <c r="K538" s="15">
        <f>IF($F538="","",'Settings'!$B$6-$F538)</f>
        <v/>
      </c>
      <c r="L538" s="8">
        <f>IF($F538="","",IF($J538&lt;=0,"Settled",IF($O538="Written off","Written off",IF($K538&lt;=30,"0–30",IF($K538&lt;=60,"31–60",IF($K538&lt;=90,"61–90","90+"))))))</f>
        <v/>
      </c>
      <c r="M538" s="5" t="n"/>
      <c r="N538" s="4" t="n"/>
      <c r="O538" s="4" t="n"/>
      <c r="P538" s="8">
        <f>IF(OR($F538="",$M538=""),"",IF(AND($M538&lt;'Settings'!$B$6,$J538&gt;0,$O538&lt;&gt;"Written off"),"Overdue",""))</f>
        <v/>
      </c>
      <c r="Q538" s="15">
        <f>IF($E538="","",COUNTIFS('Follow-ups'!$B$3:$B$1002,$E538))</f>
        <v/>
      </c>
      <c r="R538" s="16">
        <f>IF(OR($F538="",$O538="Written off"),0,IF($J538&gt;0,$J538+ROW()/1000000,0))</f>
        <v/>
      </c>
      <c r="S538" s="15">
        <f>IF($P538="Overdue",COUNTIFS($P$3:$P538,"Overdue"),"")</f>
        <v/>
      </c>
    </row>
    <row r="539">
      <c r="A539" s="4" t="n"/>
      <c r="B539" s="4" t="n"/>
      <c r="C539" s="4" t="n"/>
      <c r="D539" s="4" t="n"/>
      <c r="E539" s="4" t="n"/>
      <c r="F539" s="5" t="n"/>
      <c r="G539" s="13" t="n"/>
      <c r="H539" s="13" t="n"/>
      <c r="I539" s="14">
        <f>IF($E539="","",SUMIFS('Follow-ups'!$H$3:$H$1002,'Follow-ups'!$B$3:$B$1002,$E539))</f>
        <v/>
      </c>
      <c r="J539" s="14">
        <f>IF($F539="","",$G539-$H539-$I539)</f>
        <v/>
      </c>
      <c r="K539" s="15">
        <f>IF($F539="","",'Settings'!$B$6-$F539)</f>
        <v/>
      </c>
      <c r="L539" s="8">
        <f>IF($F539="","",IF($J539&lt;=0,"Settled",IF($O539="Written off","Written off",IF($K539&lt;=30,"0–30",IF($K539&lt;=60,"31–60",IF($K539&lt;=90,"61–90","90+"))))))</f>
        <v/>
      </c>
      <c r="M539" s="5" t="n"/>
      <c r="N539" s="4" t="n"/>
      <c r="O539" s="4" t="n"/>
      <c r="P539" s="8">
        <f>IF(OR($F539="",$M539=""),"",IF(AND($M539&lt;'Settings'!$B$6,$J539&gt;0,$O539&lt;&gt;"Written off"),"Overdue",""))</f>
        <v/>
      </c>
      <c r="Q539" s="15">
        <f>IF($E539="","",COUNTIFS('Follow-ups'!$B$3:$B$1002,$E539))</f>
        <v/>
      </c>
      <c r="R539" s="16">
        <f>IF(OR($F539="",$O539="Written off"),0,IF($J539&gt;0,$J539+ROW()/1000000,0))</f>
        <v/>
      </c>
      <c r="S539" s="15">
        <f>IF($P539="Overdue",COUNTIFS($P$3:$P539,"Overdue"),"")</f>
        <v/>
      </c>
    </row>
    <row r="540">
      <c r="A540" s="4" t="n"/>
      <c r="B540" s="4" t="n"/>
      <c r="C540" s="4" t="n"/>
      <c r="D540" s="4" t="n"/>
      <c r="E540" s="4" t="n"/>
      <c r="F540" s="5" t="n"/>
      <c r="G540" s="13" t="n"/>
      <c r="H540" s="13" t="n"/>
      <c r="I540" s="14">
        <f>IF($E540="","",SUMIFS('Follow-ups'!$H$3:$H$1002,'Follow-ups'!$B$3:$B$1002,$E540))</f>
        <v/>
      </c>
      <c r="J540" s="14">
        <f>IF($F540="","",$G540-$H540-$I540)</f>
        <v/>
      </c>
      <c r="K540" s="15">
        <f>IF($F540="","",'Settings'!$B$6-$F540)</f>
        <v/>
      </c>
      <c r="L540" s="8">
        <f>IF($F540="","",IF($J540&lt;=0,"Settled",IF($O540="Written off","Written off",IF($K540&lt;=30,"0–30",IF($K540&lt;=60,"31–60",IF($K540&lt;=90,"61–90","90+"))))))</f>
        <v/>
      </c>
      <c r="M540" s="5" t="n"/>
      <c r="N540" s="4" t="n"/>
      <c r="O540" s="4" t="n"/>
      <c r="P540" s="8">
        <f>IF(OR($F540="",$M540=""),"",IF(AND($M540&lt;'Settings'!$B$6,$J540&gt;0,$O540&lt;&gt;"Written off"),"Overdue",""))</f>
        <v/>
      </c>
      <c r="Q540" s="15">
        <f>IF($E540="","",COUNTIFS('Follow-ups'!$B$3:$B$1002,$E540))</f>
        <v/>
      </c>
      <c r="R540" s="16">
        <f>IF(OR($F540="",$O540="Written off"),0,IF($J540&gt;0,$J540+ROW()/1000000,0))</f>
        <v/>
      </c>
      <c r="S540" s="15">
        <f>IF($P540="Overdue",COUNTIFS($P$3:$P540,"Overdue"),"")</f>
        <v/>
      </c>
    </row>
    <row r="541">
      <c r="A541" s="4" t="n"/>
      <c r="B541" s="4" t="n"/>
      <c r="C541" s="4" t="n"/>
      <c r="D541" s="4" t="n"/>
      <c r="E541" s="4" t="n"/>
      <c r="F541" s="5" t="n"/>
      <c r="G541" s="13" t="n"/>
      <c r="H541" s="13" t="n"/>
      <c r="I541" s="14">
        <f>IF($E541="","",SUMIFS('Follow-ups'!$H$3:$H$1002,'Follow-ups'!$B$3:$B$1002,$E541))</f>
        <v/>
      </c>
      <c r="J541" s="14">
        <f>IF($F541="","",$G541-$H541-$I541)</f>
        <v/>
      </c>
      <c r="K541" s="15">
        <f>IF($F541="","",'Settings'!$B$6-$F541)</f>
        <v/>
      </c>
      <c r="L541" s="8">
        <f>IF($F541="","",IF($J541&lt;=0,"Settled",IF($O541="Written off","Written off",IF($K541&lt;=30,"0–30",IF($K541&lt;=60,"31–60",IF($K541&lt;=90,"61–90","90+"))))))</f>
        <v/>
      </c>
      <c r="M541" s="5" t="n"/>
      <c r="N541" s="4" t="n"/>
      <c r="O541" s="4" t="n"/>
      <c r="P541" s="8">
        <f>IF(OR($F541="",$M541=""),"",IF(AND($M541&lt;'Settings'!$B$6,$J541&gt;0,$O541&lt;&gt;"Written off"),"Overdue",""))</f>
        <v/>
      </c>
      <c r="Q541" s="15">
        <f>IF($E541="","",COUNTIFS('Follow-ups'!$B$3:$B$1002,$E541))</f>
        <v/>
      </c>
      <c r="R541" s="16">
        <f>IF(OR($F541="",$O541="Written off"),0,IF($J541&gt;0,$J541+ROW()/1000000,0))</f>
        <v/>
      </c>
      <c r="S541" s="15">
        <f>IF($P541="Overdue",COUNTIFS($P$3:$P541,"Overdue"),"")</f>
        <v/>
      </c>
    </row>
    <row r="542">
      <c r="A542" s="4" t="n"/>
      <c r="B542" s="4" t="n"/>
      <c r="C542" s="4" t="n"/>
      <c r="D542" s="4" t="n"/>
      <c r="E542" s="4" t="n"/>
      <c r="F542" s="5" t="n"/>
      <c r="G542" s="13" t="n"/>
      <c r="H542" s="13" t="n"/>
      <c r="I542" s="14">
        <f>IF($E542="","",SUMIFS('Follow-ups'!$H$3:$H$1002,'Follow-ups'!$B$3:$B$1002,$E542))</f>
        <v/>
      </c>
      <c r="J542" s="14">
        <f>IF($F542="","",$G542-$H542-$I542)</f>
        <v/>
      </c>
      <c r="K542" s="15">
        <f>IF($F542="","",'Settings'!$B$6-$F542)</f>
        <v/>
      </c>
      <c r="L542" s="8">
        <f>IF($F542="","",IF($J542&lt;=0,"Settled",IF($O542="Written off","Written off",IF($K542&lt;=30,"0–30",IF($K542&lt;=60,"31–60",IF($K542&lt;=90,"61–90","90+"))))))</f>
        <v/>
      </c>
      <c r="M542" s="5" t="n"/>
      <c r="N542" s="4" t="n"/>
      <c r="O542" s="4" t="n"/>
      <c r="P542" s="8">
        <f>IF(OR($F542="",$M542=""),"",IF(AND($M542&lt;'Settings'!$B$6,$J542&gt;0,$O542&lt;&gt;"Written off"),"Overdue",""))</f>
        <v/>
      </c>
      <c r="Q542" s="15">
        <f>IF($E542="","",COUNTIFS('Follow-ups'!$B$3:$B$1002,$E542))</f>
        <v/>
      </c>
      <c r="R542" s="16">
        <f>IF(OR($F542="",$O542="Written off"),0,IF($J542&gt;0,$J542+ROW()/1000000,0))</f>
        <v/>
      </c>
      <c r="S542" s="15">
        <f>IF($P542="Overdue",COUNTIFS($P$3:$P542,"Overdue"),"")</f>
        <v/>
      </c>
    </row>
    <row r="543">
      <c r="A543" s="4" t="n"/>
      <c r="B543" s="4" t="n"/>
      <c r="C543" s="4" t="n"/>
      <c r="D543" s="4" t="n"/>
      <c r="E543" s="4" t="n"/>
      <c r="F543" s="5" t="n"/>
      <c r="G543" s="13" t="n"/>
      <c r="H543" s="13" t="n"/>
      <c r="I543" s="14">
        <f>IF($E543="","",SUMIFS('Follow-ups'!$H$3:$H$1002,'Follow-ups'!$B$3:$B$1002,$E543))</f>
        <v/>
      </c>
      <c r="J543" s="14">
        <f>IF($F543="","",$G543-$H543-$I543)</f>
        <v/>
      </c>
      <c r="K543" s="15">
        <f>IF($F543="","",'Settings'!$B$6-$F543)</f>
        <v/>
      </c>
      <c r="L543" s="8">
        <f>IF($F543="","",IF($J543&lt;=0,"Settled",IF($O543="Written off","Written off",IF($K543&lt;=30,"0–30",IF($K543&lt;=60,"31–60",IF($K543&lt;=90,"61–90","90+"))))))</f>
        <v/>
      </c>
      <c r="M543" s="5" t="n"/>
      <c r="N543" s="4" t="n"/>
      <c r="O543" s="4" t="n"/>
      <c r="P543" s="8">
        <f>IF(OR($F543="",$M543=""),"",IF(AND($M543&lt;'Settings'!$B$6,$J543&gt;0,$O543&lt;&gt;"Written off"),"Overdue",""))</f>
        <v/>
      </c>
      <c r="Q543" s="15">
        <f>IF($E543="","",COUNTIFS('Follow-ups'!$B$3:$B$1002,$E543))</f>
        <v/>
      </c>
      <c r="R543" s="16">
        <f>IF(OR($F543="",$O543="Written off"),0,IF($J543&gt;0,$J543+ROW()/1000000,0))</f>
        <v/>
      </c>
      <c r="S543" s="15">
        <f>IF($P543="Overdue",COUNTIFS($P$3:$P543,"Overdue"),"")</f>
        <v/>
      </c>
    </row>
    <row r="544">
      <c r="A544" s="4" t="n"/>
      <c r="B544" s="4" t="n"/>
      <c r="C544" s="4" t="n"/>
      <c r="D544" s="4" t="n"/>
      <c r="E544" s="4" t="n"/>
      <c r="F544" s="5" t="n"/>
      <c r="G544" s="13" t="n"/>
      <c r="H544" s="13" t="n"/>
      <c r="I544" s="14">
        <f>IF($E544="","",SUMIFS('Follow-ups'!$H$3:$H$1002,'Follow-ups'!$B$3:$B$1002,$E544))</f>
        <v/>
      </c>
      <c r="J544" s="14">
        <f>IF($F544="","",$G544-$H544-$I544)</f>
        <v/>
      </c>
      <c r="K544" s="15">
        <f>IF($F544="","",'Settings'!$B$6-$F544)</f>
        <v/>
      </c>
      <c r="L544" s="8">
        <f>IF($F544="","",IF($J544&lt;=0,"Settled",IF($O544="Written off","Written off",IF($K544&lt;=30,"0–30",IF($K544&lt;=60,"31–60",IF($K544&lt;=90,"61–90","90+"))))))</f>
        <v/>
      </c>
      <c r="M544" s="5" t="n"/>
      <c r="N544" s="4" t="n"/>
      <c r="O544" s="4" t="n"/>
      <c r="P544" s="8">
        <f>IF(OR($F544="",$M544=""),"",IF(AND($M544&lt;'Settings'!$B$6,$J544&gt;0,$O544&lt;&gt;"Written off"),"Overdue",""))</f>
        <v/>
      </c>
      <c r="Q544" s="15">
        <f>IF($E544="","",COUNTIFS('Follow-ups'!$B$3:$B$1002,$E544))</f>
        <v/>
      </c>
      <c r="R544" s="16">
        <f>IF(OR($F544="",$O544="Written off"),0,IF($J544&gt;0,$J544+ROW()/1000000,0))</f>
        <v/>
      </c>
      <c r="S544" s="15">
        <f>IF($P544="Overdue",COUNTIFS($P$3:$P544,"Overdue"),"")</f>
        <v/>
      </c>
    </row>
    <row r="545">
      <c r="A545" s="4" t="n"/>
      <c r="B545" s="4" t="n"/>
      <c r="C545" s="4" t="n"/>
      <c r="D545" s="4" t="n"/>
      <c r="E545" s="4" t="n"/>
      <c r="F545" s="5" t="n"/>
      <c r="G545" s="13" t="n"/>
      <c r="H545" s="13" t="n"/>
      <c r="I545" s="14">
        <f>IF($E545="","",SUMIFS('Follow-ups'!$H$3:$H$1002,'Follow-ups'!$B$3:$B$1002,$E545))</f>
        <v/>
      </c>
      <c r="J545" s="14">
        <f>IF($F545="","",$G545-$H545-$I545)</f>
        <v/>
      </c>
      <c r="K545" s="15">
        <f>IF($F545="","",'Settings'!$B$6-$F545)</f>
        <v/>
      </c>
      <c r="L545" s="8">
        <f>IF($F545="","",IF($J545&lt;=0,"Settled",IF($O545="Written off","Written off",IF($K545&lt;=30,"0–30",IF($K545&lt;=60,"31–60",IF($K545&lt;=90,"61–90","90+"))))))</f>
        <v/>
      </c>
      <c r="M545" s="5" t="n"/>
      <c r="N545" s="4" t="n"/>
      <c r="O545" s="4" t="n"/>
      <c r="P545" s="8">
        <f>IF(OR($F545="",$M545=""),"",IF(AND($M545&lt;'Settings'!$B$6,$J545&gt;0,$O545&lt;&gt;"Written off"),"Overdue",""))</f>
        <v/>
      </c>
      <c r="Q545" s="15">
        <f>IF($E545="","",COUNTIFS('Follow-ups'!$B$3:$B$1002,$E545))</f>
        <v/>
      </c>
      <c r="R545" s="16">
        <f>IF(OR($F545="",$O545="Written off"),0,IF($J545&gt;0,$J545+ROW()/1000000,0))</f>
        <v/>
      </c>
      <c r="S545" s="15">
        <f>IF($P545="Overdue",COUNTIFS($P$3:$P545,"Overdue"),"")</f>
        <v/>
      </c>
    </row>
    <row r="546">
      <c r="A546" s="4" t="n"/>
      <c r="B546" s="4" t="n"/>
      <c r="C546" s="4" t="n"/>
      <c r="D546" s="4" t="n"/>
      <c r="E546" s="4" t="n"/>
      <c r="F546" s="5" t="n"/>
      <c r="G546" s="13" t="n"/>
      <c r="H546" s="13" t="n"/>
      <c r="I546" s="14">
        <f>IF($E546="","",SUMIFS('Follow-ups'!$H$3:$H$1002,'Follow-ups'!$B$3:$B$1002,$E546))</f>
        <v/>
      </c>
      <c r="J546" s="14">
        <f>IF($F546="","",$G546-$H546-$I546)</f>
        <v/>
      </c>
      <c r="K546" s="15">
        <f>IF($F546="","",'Settings'!$B$6-$F546)</f>
        <v/>
      </c>
      <c r="L546" s="8">
        <f>IF($F546="","",IF($J546&lt;=0,"Settled",IF($O546="Written off","Written off",IF($K546&lt;=30,"0–30",IF($K546&lt;=60,"31–60",IF($K546&lt;=90,"61–90","90+"))))))</f>
        <v/>
      </c>
      <c r="M546" s="5" t="n"/>
      <c r="N546" s="4" t="n"/>
      <c r="O546" s="4" t="n"/>
      <c r="P546" s="8">
        <f>IF(OR($F546="",$M546=""),"",IF(AND($M546&lt;'Settings'!$B$6,$J546&gt;0,$O546&lt;&gt;"Written off"),"Overdue",""))</f>
        <v/>
      </c>
      <c r="Q546" s="15">
        <f>IF($E546="","",COUNTIFS('Follow-ups'!$B$3:$B$1002,$E546))</f>
        <v/>
      </c>
      <c r="R546" s="16">
        <f>IF(OR($F546="",$O546="Written off"),0,IF($J546&gt;0,$J546+ROW()/1000000,0))</f>
        <v/>
      </c>
      <c r="S546" s="15">
        <f>IF($P546="Overdue",COUNTIFS($P$3:$P546,"Overdue"),"")</f>
        <v/>
      </c>
    </row>
    <row r="547">
      <c r="A547" s="4" t="n"/>
      <c r="B547" s="4" t="n"/>
      <c r="C547" s="4" t="n"/>
      <c r="D547" s="4" t="n"/>
      <c r="E547" s="4" t="n"/>
      <c r="F547" s="5" t="n"/>
      <c r="G547" s="13" t="n"/>
      <c r="H547" s="13" t="n"/>
      <c r="I547" s="14">
        <f>IF($E547="","",SUMIFS('Follow-ups'!$H$3:$H$1002,'Follow-ups'!$B$3:$B$1002,$E547))</f>
        <v/>
      </c>
      <c r="J547" s="14">
        <f>IF($F547="","",$G547-$H547-$I547)</f>
        <v/>
      </c>
      <c r="K547" s="15">
        <f>IF($F547="","",'Settings'!$B$6-$F547)</f>
        <v/>
      </c>
      <c r="L547" s="8">
        <f>IF($F547="","",IF($J547&lt;=0,"Settled",IF($O547="Written off","Written off",IF($K547&lt;=30,"0–30",IF($K547&lt;=60,"31–60",IF($K547&lt;=90,"61–90","90+"))))))</f>
        <v/>
      </c>
      <c r="M547" s="5" t="n"/>
      <c r="N547" s="4" t="n"/>
      <c r="O547" s="4" t="n"/>
      <c r="P547" s="8">
        <f>IF(OR($F547="",$M547=""),"",IF(AND($M547&lt;'Settings'!$B$6,$J547&gt;0,$O547&lt;&gt;"Written off"),"Overdue",""))</f>
        <v/>
      </c>
      <c r="Q547" s="15">
        <f>IF($E547="","",COUNTIFS('Follow-ups'!$B$3:$B$1002,$E547))</f>
        <v/>
      </c>
      <c r="R547" s="16">
        <f>IF(OR($F547="",$O547="Written off"),0,IF($J547&gt;0,$J547+ROW()/1000000,0))</f>
        <v/>
      </c>
      <c r="S547" s="15">
        <f>IF($P547="Overdue",COUNTIFS($P$3:$P547,"Overdue"),"")</f>
        <v/>
      </c>
    </row>
    <row r="548">
      <c r="A548" s="4" t="n"/>
      <c r="B548" s="4" t="n"/>
      <c r="C548" s="4" t="n"/>
      <c r="D548" s="4" t="n"/>
      <c r="E548" s="4" t="n"/>
      <c r="F548" s="5" t="n"/>
      <c r="G548" s="13" t="n"/>
      <c r="H548" s="13" t="n"/>
      <c r="I548" s="14">
        <f>IF($E548="","",SUMIFS('Follow-ups'!$H$3:$H$1002,'Follow-ups'!$B$3:$B$1002,$E548))</f>
        <v/>
      </c>
      <c r="J548" s="14">
        <f>IF($F548="","",$G548-$H548-$I548)</f>
        <v/>
      </c>
      <c r="K548" s="15">
        <f>IF($F548="","",'Settings'!$B$6-$F548)</f>
        <v/>
      </c>
      <c r="L548" s="8">
        <f>IF($F548="","",IF($J548&lt;=0,"Settled",IF($O548="Written off","Written off",IF($K548&lt;=30,"0–30",IF($K548&lt;=60,"31–60",IF($K548&lt;=90,"61–90","90+"))))))</f>
        <v/>
      </c>
      <c r="M548" s="5" t="n"/>
      <c r="N548" s="4" t="n"/>
      <c r="O548" s="4" t="n"/>
      <c r="P548" s="8">
        <f>IF(OR($F548="",$M548=""),"",IF(AND($M548&lt;'Settings'!$B$6,$J548&gt;0,$O548&lt;&gt;"Written off"),"Overdue",""))</f>
        <v/>
      </c>
      <c r="Q548" s="15">
        <f>IF($E548="","",COUNTIFS('Follow-ups'!$B$3:$B$1002,$E548))</f>
        <v/>
      </c>
      <c r="R548" s="16">
        <f>IF(OR($F548="",$O548="Written off"),0,IF($J548&gt;0,$J548+ROW()/1000000,0))</f>
        <v/>
      </c>
      <c r="S548" s="15">
        <f>IF($P548="Overdue",COUNTIFS($P$3:$P548,"Overdue"),"")</f>
        <v/>
      </c>
    </row>
    <row r="549">
      <c r="A549" s="4" t="n"/>
      <c r="B549" s="4" t="n"/>
      <c r="C549" s="4" t="n"/>
      <c r="D549" s="4" t="n"/>
      <c r="E549" s="4" t="n"/>
      <c r="F549" s="5" t="n"/>
      <c r="G549" s="13" t="n"/>
      <c r="H549" s="13" t="n"/>
      <c r="I549" s="14">
        <f>IF($E549="","",SUMIFS('Follow-ups'!$H$3:$H$1002,'Follow-ups'!$B$3:$B$1002,$E549))</f>
        <v/>
      </c>
      <c r="J549" s="14">
        <f>IF($F549="","",$G549-$H549-$I549)</f>
        <v/>
      </c>
      <c r="K549" s="15">
        <f>IF($F549="","",'Settings'!$B$6-$F549)</f>
        <v/>
      </c>
      <c r="L549" s="8">
        <f>IF($F549="","",IF($J549&lt;=0,"Settled",IF($O549="Written off","Written off",IF($K549&lt;=30,"0–30",IF($K549&lt;=60,"31–60",IF($K549&lt;=90,"61–90","90+"))))))</f>
        <v/>
      </c>
      <c r="M549" s="5" t="n"/>
      <c r="N549" s="4" t="n"/>
      <c r="O549" s="4" t="n"/>
      <c r="P549" s="8">
        <f>IF(OR($F549="",$M549=""),"",IF(AND($M549&lt;'Settings'!$B$6,$J549&gt;0,$O549&lt;&gt;"Written off"),"Overdue",""))</f>
        <v/>
      </c>
      <c r="Q549" s="15">
        <f>IF($E549="","",COUNTIFS('Follow-ups'!$B$3:$B$1002,$E549))</f>
        <v/>
      </c>
      <c r="R549" s="16">
        <f>IF(OR($F549="",$O549="Written off"),0,IF($J549&gt;0,$J549+ROW()/1000000,0))</f>
        <v/>
      </c>
      <c r="S549" s="15">
        <f>IF($P549="Overdue",COUNTIFS($P$3:$P549,"Overdue"),"")</f>
        <v/>
      </c>
    </row>
    <row r="550">
      <c r="A550" s="4" t="n"/>
      <c r="B550" s="4" t="n"/>
      <c r="C550" s="4" t="n"/>
      <c r="D550" s="4" t="n"/>
      <c r="E550" s="4" t="n"/>
      <c r="F550" s="5" t="n"/>
      <c r="G550" s="13" t="n"/>
      <c r="H550" s="13" t="n"/>
      <c r="I550" s="14">
        <f>IF($E550="","",SUMIFS('Follow-ups'!$H$3:$H$1002,'Follow-ups'!$B$3:$B$1002,$E550))</f>
        <v/>
      </c>
      <c r="J550" s="14">
        <f>IF($F550="","",$G550-$H550-$I550)</f>
        <v/>
      </c>
      <c r="K550" s="15">
        <f>IF($F550="","",'Settings'!$B$6-$F550)</f>
        <v/>
      </c>
      <c r="L550" s="8">
        <f>IF($F550="","",IF($J550&lt;=0,"Settled",IF($O550="Written off","Written off",IF($K550&lt;=30,"0–30",IF($K550&lt;=60,"31–60",IF($K550&lt;=90,"61–90","90+"))))))</f>
        <v/>
      </c>
      <c r="M550" s="5" t="n"/>
      <c r="N550" s="4" t="n"/>
      <c r="O550" s="4" t="n"/>
      <c r="P550" s="8">
        <f>IF(OR($F550="",$M550=""),"",IF(AND($M550&lt;'Settings'!$B$6,$J550&gt;0,$O550&lt;&gt;"Written off"),"Overdue",""))</f>
        <v/>
      </c>
      <c r="Q550" s="15">
        <f>IF($E550="","",COUNTIFS('Follow-ups'!$B$3:$B$1002,$E550))</f>
        <v/>
      </c>
      <c r="R550" s="16">
        <f>IF(OR($F550="",$O550="Written off"),0,IF($J550&gt;0,$J550+ROW()/1000000,0))</f>
        <v/>
      </c>
      <c r="S550" s="15">
        <f>IF($P550="Overdue",COUNTIFS($P$3:$P550,"Overdue"),"")</f>
        <v/>
      </c>
    </row>
    <row r="551">
      <c r="A551" s="4" t="n"/>
      <c r="B551" s="4" t="n"/>
      <c r="C551" s="4" t="n"/>
      <c r="D551" s="4" t="n"/>
      <c r="E551" s="4" t="n"/>
      <c r="F551" s="5" t="n"/>
      <c r="G551" s="13" t="n"/>
      <c r="H551" s="13" t="n"/>
      <c r="I551" s="14">
        <f>IF($E551="","",SUMIFS('Follow-ups'!$H$3:$H$1002,'Follow-ups'!$B$3:$B$1002,$E551))</f>
        <v/>
      </c>
      <c r="J551" s="14">
        <f>IF($F551="","",$G551-$H551-$I551)</f>
        <v/>
      </c>
      <c r="K551" s="15">
        <f>IF($F551="","",'Settings'!$B$6-$F551)</f>
        <v/>
      </c>
      <c r="L551" s="8">
        <f>IF($F551="","",IF($J551&lt;=0,"Settled",IF($O551="Written off","Written off",IF($K551&lt;=30,"0–30",IF($K551&lt;=60,"31–60",IF($K551&lt;=90,"61–90","90+"))))))</f>
        <v/>
      </c>
      <c r="M551" s="5" t="n"/>
      <c r="N551" s="4" t="n"/>
      <c r="O551" s="4" t="n"/>
      <c r="P551" s="8">
        <f>IF(OR($F551="",$M551=""),"",IF(AND($M551&lt;'Settings'!$B$6,$J551&gt;0,$O551&lt;&gt;"Written off"),"Overdue",""))</f>
        <v/>
      </c>
      <c r="Q551" s="15">
        <f>IF($E551="","",COUNTIFS('Follow-ups'!$B$3:$B$1002,$E551))</f>
        <v/>
      </c>
      <c r="R551" s="16">
        <f>IF(OR($F551="",$O551="Written off"),0,IF($J551&gt;0,$J551+ROW()/1000000,0))</f>
        <v/>
      </c>
      <c r="S551" s="15">
        <f>IF($P551="Overdue",COUNTIFS($P$3:$P551,"Overdue"),"")</f>
        <v/>
      </c>
    </row>
    <row r="552">
      <c r="A552" s="4" t="n"/>
      <c r="B552" s="4" t="n"/>
      <c r="C552" s="4" t="n"/>
      <c r="D552" s="4" t="n"/>
      <c r="E552" s="4" t="n"/>
      <c r="F552" s="5" t="n"/>
      <c r="G552" s="13" t="n"/>
      <c r="H552" s="13" t="n"/>
      <c r="I552" s="14">
        <f>IF($E552="","",SUMIFS('Follow-ups'!$H$3:$H$1002,'Follow-ups'!$B$3:$B$1002,$E552))</f>
        <v/>
      </c>
      <c r="J552" s="14">
        <f>IF($F552="","",$G552-$H552-$I552)</f>
        <v/>
      </c>
      <c r="K552" s="15">
        <f>IF($F552="","",'Settings'!$B$6-$F552)</f>
        <v/>
      </c>
      <c r="L552" s="8">
        <f>IF($F552="","",IF($J552&lt;=0,"Settled",IF($O552="Written off","Written off",IF($K552&lt;=30,"0–30",IF($K552&lt;=60,"31–60",IF($K552&lt;=90,"61–90","90+"))))))</f>
        <v/>
      </c>
      <c r="M552" s="5" t="n"/>
      <c r="N552" s="4" t="n"/>
      <c r="O552" s="4" t="n"/>
      <c r="P552" s="8">
        <f>IF(OR($F552="",$M552=""),"",IF(AND($M552&lt;'Settings'!$B$6,$J552&gt;0,$O552&lt;&gt;"Written off"),"Overdue",""))</f>
        <v/>
      </c>
      <c r="Q552" s="15">
        <f>IF($E552="","",COUNTIFS('Follow-ups'!$B$3:$B$1002,$E552))</f>
        <v/>
      </c>
      <c r="R552" s="16">
        <f>IF(OR($F552="",$O552="Written off"),0,IF($J552&gt;0,$J552+ROW()/1000000,0))</f>
        <v/>
      </c>
      <c r="S552" s="15">
        <f>IF($P552="Overdue",COUNTIFS($P$3:$P552,"Overdue"),"")</f>
        <v/>
      </c>
    </row>
    <row r="553">
      <c r="A553" s="4" t="n"/>
      <c r="B553" s="4" t="n"/>
      <c r="C553" s="4" t="n"/>
      <c r="D553" s="4" t="n"/>
      <c r="E553" s="4" t="n"/>
      <c r="F553" s="5" t="n"/>
      <c r="G553" s="13" t="n"/>
      <c r="H553" s="13" t="n"/>
      <c r="I553" s="14">
        <f>IF($E553="","",SUMIFS('Follow-ups'!$H$3:$H$1002,'Follow-ups'!$B$3:$B$1002,$E553))</f>
        <v/>
      </c>
      <c r="J553" s="14">
        <f>IF($F553="","",$G553-$H553-$I553)</f>
        <v/>
      </c>
      <c r="K553" s="15">
        <f>IF($F553="","",'Settings'!$B$6-$F553)</f>
        <v/>
      </c>
      <c r="L553" s="8">
        <f>IF($F553="","",IF($J553&lt;=0,"Settled",IF($O553="Written off","Written off",IF($K553&lt;=30,"0–30",IF($K553&lt;=60,"31–60",IF($K553&lt;=90,"61–90","90+"))))))</f>
        <v/>
      </c>
      <c r="M553" s="5" t="n"/>
      <c r="N553" s="4" t="n"/>
      <c r="O553" s="4" t="n"/>
      <c r="P553" s="8">
        <f>IF(OR($F553="",$M553=""),"",IF(AND($M553&lt;'Settings'!$B$6,$J553&gt;0,$O553&lt;&gt;"Written off"),"Overdue",""))</f>
        <v/>
      </c>
      <c r="Q553" s="15">
        <f>IF($E553="","",COUNTIFS('Follow-ups'!$B$3:$B$1002,$E553))</f>
        <v/>
      </c>
      <c r="R553" s="16">
        <f>IF(OR($F553="",$O553="Written off"),0,IF($J553&gt;0,$J553+ROW()/1000000,0))</f>
        <v/>
      </c>
      <c r="S553" s="15">
        <f>IF($P553="Overdue",COUNTIFS($P$3:$P553,"Overdue"),"")</f>
        <v/>
      </c>
    </row>
    <row r="554">
      <c r="A554" s="4" t="n"/>
      <c r="B554" s="4" t="n"/>
      <c r="C554" s="4" t="n"/>
      <c r="D554" s="4" t="n"/>
      <c r="E554" s="4" t="n"/>
      <c r="F554" s="5" t="n"/>
      <c r="G554" s="13" t="n"/>
      <c r="H554" s="13" t="n"/>
      <c r="I554" s="14">
        <f>IF($E554="","",SUMIFS('Follow-ups'!$H$3:$H$1002,'Follow-ups'!$B$3:$B$1002,$E554))</f>
        <v/>
      </c>
      <c r="J554" s="14">
        <f>IF($F554="","",$G554-$H554-$I554)</f>
        <v/>
      </c>
      <c r="K554" s="15">
        <f>IF($F554="","",'Settings'!$B$6-$F554)</f>
        <v/>
      </c>
      <c r="L554" s="8">
        <f>IF($F554="","",IF($J554&lt;=0,"Settled",IF($O554="Written off","Written off",IF($K554&lt;=30,"0–30",IF($K554&lt;=60,"31–60",IF($K554&lt;=90,"61–90","90+"))))))</f>
        <v/>
      </c>
      <c r="M554" s="5" t="n"/>
      <c r="N554" s="4" t="n"/>
      <c r="O554" s="4" t="n"/>
      <c r="P554" s="8">
        <f>IF(OR($F554="",$M554=""),"",IF(AND($M554&lt;'Settings'!$B$6,$J554&gt;0,$O554&lt;&gt;"Written off"),"Overdue",""))</f>
        <v/>
      </c>
      <c r="Q554" s="15">
        <f>IF($E554="","",COUNTIFS('Follow-ups'!$B$3:$B$1002,$E554))</f>
        <v/>
      </c>
      <c r="R554" s="16">
        <f>IF(OR($F554="",$O554="Written off"),0,IF($J554&gt;0,$J554+ROW()/1000000,0))</f>
        <v/>
      </c>
      <c r="S554" s="15">
        <f>IF($P554="Overdue",COUNTIFS($P$3:$P554,"Overdue"),"")</f>
        <v/>
      </c>
    </row>
    <row r="555">
      <c r="A555" s="4" t="n"/>
      <c r="B555" s="4" t="n"/>
      <c r="C555" s="4" t="n"/>
      <c r="D555" s="4" t="n"/>
      <c r="E555" s="4" t="n"/>
      <c r="F555" s="5" t="n"/>
      <c r="G555" s="13" t="n"/>
      <c r="H555" s="13" t="n"/>
      <c r="I555" s="14">
        <f>IF($E555="","",SUMIFS('Follow-ups'!$H$3:$H$1002,'Follow-ups'!$B$3:$B$1002,$E555))</f>
        <v/>
      </c>
      <c r="J555" s="14">
        <f>IF($F555="","",$G555-$H555-$I555)</f>
        <v/>
      </c>
      <c r="K555" s="15">
        <f>IF($F555="","",'Settings'!$B$6-$F555)</f>
        <v/>
      </c>
      <c r="L555" s="8">
        <f>IF($F555="","",IF($J555&lt;=0,"Settled",IF($O555="Written off","Written off",IF($K555&lt;=30,"0–30",IF($K555&lt;=60,"31–60",IF($K555&lt;=90,"61–90","90+"))))))</f>
        <v/>
      </c>
      <c r="M555" s="5" t="n"/>
      <c r="N555" s="4" t="n"/>
      <c r="O555" s="4" t="n"/>
      <c r="P555" s="8">
        <f>IF(OR($F555="",$M555=""),"",IF(AND($M555&lt;'Settings'!$B$6,$J555&gt;0,$O555&lt;&gt;"Written off"),"Overdue",""))</f>
        <v/>
      </c>
      <c r="Q555" s="15">
        <f>IF($E555="","",COUNTIFS('Follow-ups'!$B$3:$B$1002,$E555))</f>
        <v/>
      </c>
      <c r="R555" s="16">
        <f>IF(OR($F555="",$O555="Written off"),0,IF($J555&gt;0,$J555+ROW()/1000000,0))</f>
        <v/>
      </c>
      <c r="S555" s="15">
        <f>IF($P555="Overdue",COUNTIFS($P$3:$P555,"Overdue"),"")</f>
        <v/>
      </c>
    </row>
    <row r="556">
      <c r="A556" s="4" t="n"/>
      <c r="B556" s="4" t="n"/>
      <c r="C556" s="4" t="n"/>
      <c r="D556" s="4" t="n"/>
      <c r="E556" s="4" t="n"/>
      <c r="F556" s="5" t="n"/>
      <c r="G556" s="13" t="n"/>
      <c r="H556" s="13" t="n"/>
      <c r="I556" s="14">
        <f>IF($E556="","",SUMIFS('Follow-ups'!$H$3:$H$1002,'Follow-ups'!$B$3:$B$1002,$E556))</f>
        <v/>
      </c>
      <c r="J556" s="14">
        <f>IF($F556="","",$G556-$H556-$I556)</f>
        <v/>
      </c>
      <c r="K556" s="15">
        <f>IF($F556="","",'Settings'!$B$6-$F556)</f>
        <v/>
      </c>
      <c r="L556" s="8">
        <f>IF($F556="","",IF($J556&lt;=0,"Settled",IF($O556="Written off","Written off",IF($K556&lt;=30,"0–30",IF($K556&lt;=60,"31–60",IF($K556&lt;=90,"61–90","90+"))))))</f>
        <v/>
      </c>
      <c r="M556" s="5" t="n"/>
      <c r="N556" s="4" t="n"/>
      <c r="O556" s="4" t="n"/>
      <c r="P556" s="8">
        <f>IF(OR($F556="",$M556=""),"",IF(AND($M556&lt;'Settings'!$B$6,$J556&gt;0,$O556&lt;&gt;"Written off"),"Overdue",""))</f>
        <v/>
      </c>
      <c r="Q556" s="15">
        <f>IF($E556="","",COUNTIFS('Follow-ups'!$B$3:$B$1002,$E556))</f>
        <v/>
      </c>
      <c r="R556" s="16">
        <f>IF(OR($F556="",$O556="Written off"),0,IF($J556&gt;0,$J556+ROW()/1000000,0))</f>
        <v/>
      </c>
      <c r="S556" s="15">
        <f>IF($P556="Overdue",COUNTIFS($P$3:$P556,"Overdue"),"")</f>
        <v/>
      </c>
    </row>
    <row r="557">
      <c r="A557" s="4" t="n"/>
      <c r="B557" s="4" t="n"/>
      <c r="C557" s="4" t="n"/>
      <c r="D557" s="4" t="n"/>
      <c r="E557" s="4" t="n"/>
      <c r="F557" s="5" t="n"/>
      <c r="G557" s="13" t="n"/>
      <c r="H557" s="13" t="n"/>
      <c r="I557" s="14">
        <f>IF($E557="","",SUMIFS('Follow-ups'!$H$3:$H$1002,'Follow-ups'!$B$3:$B$1002,$E557))</f>
        <v/>
      </c>
      <c r="J557" s="14">
        <f>IF($F557="","",$G557-$H557-$I557)</f>
        <v/>
      </c>
      <c r="K557" s="15">
        <f>IF($F557="","",'Settings'!$B$6-$F557)</f>
        <v/>
      </c>
      <c r="L557" s="8">
        <f>IF($F557="","",IF($J557&lt;=0,"Settled",IF($O557="Written off","Written off",IF($K557&lt;=30,"0–30",IF($K557&lt;=60,"31–60",IF($K557&lt;=90,"61–90","90+"))))))</f>
        <v/>
      </c>
      <c r="M557" s="5" t="n"/>
      <c r="N557" s="4" t="n"/>
      <c r="O557" s="4" t="n"/>
      <c r="P557" s="8">
        <f>IF(OR($F557="",$M557=""),"",IF(AND($M557&lt;'Settings'!$B$6,$J557&gt;0,$O557&lt;&gt;"Written off"),"Overdue",""))</f>
        <v/>
      </c>
      <c r="Q557" s="15">
        <f>IF($E557="","",COUNTIFS('Follow-ups'!$B$3:$B$1002,$E557))</f>
        <v/>
      </c>
      <c r="R557" s="16">
        <f>IF(OR($F557="",$O557="Written off"),0,IF($J557&gt;0,$J557+ROW()/1000000,0))</f>
        <v/>
      </c>
      <c r="S557" s="15">
        <f>IF($P557="Overdue",COUNTIFS($P$3:$P557,"Overdue"),"")</f>
        <v/>
      </c>
    </row>
    <row r="558">
      <c r="A558" s="4" t="n"/>
      <c r="B558" s="4" t="n"/>
      <c r="C558" s="4" t="n"/>
      <c r="D558" s="4" t="n"/>
      <c r="E558" s="4" t="n"/>
      <c r="F558" s="5" t="n"/>
      <c r="G558" s="13" t="n"/>
      <c r="H558" s="13" t="n"/>
      <c r="I558" s="14">
        <f>IF($E558="","",SUMIFS('Follow-ups'!$H$3:$H$1002,'Follow-ups'!$B$3:$B$1002,$E558))</f>
        <v/>
      </c>
      <c r="J558" s="14">
        <f>IF($F558="","",$G558-$H558-$I558)</f>
        <v/>
      </c>
      <c r="K558" s="15">
        <f>IF($F558="","",'Settings'!$B$6-$F558)</f>
        <v/>
      </c>
      <c r="L558" s="8">
        <f>IF($F558="","",IF($J558&lt;=0,"Settled",IF($O558="Written off","Written off",IF($K558&lt;=30,"0–30",IF($K558&lt;=60,"31–60",IF($K558&lt;=90,"61–90","90+"))))))</f>
        <v/>
      </c>
      <c r="M558" s="5" t="n"/>
      <c r="N558" s="4" t="n"/>
      <c r="O558" s="4" t="n"/>
      <c r="P558" s="8">
        <f>IF(OR($F558="",$M558=""),"",IF(AND($M558&lt;'Settings'!$B$6,$J558&gt;0,$O558&lt;&gt;"Written off"),"Overdue",""))</f>
        <v/>
      </c>
      <c r="Q558" s="15">
        <f>IF($E558="","",COUNTIFS('Follow-ups'!$B$3:$B$1002,$E558))</f>
        <v/>
      </c>
      <c r="R558" s="16">
        <f>IF(OR($F558="",$O558="Written off"),0,IF($J558&gt;0,$J558+ROW()/1000000,0))</f>
        <v/>
      </c>
      <c r="S558" s="15">
        <f>IF($P558="Overdue",COUNTIFS($P$3:$P558,"Overdue"),"")</f>
        <v/>
      </c>
    </row>
    <row r="559">
      <c r="A559" s="4" t="n"/>
      <c r="B559" s="4" t="n"/>
      <c r="C559" s="4" t="n"/>
      <c r="D559" s="4" t="n"/>
      <c r="E559" s="4" t="n"/>
      <c r="F559" s="5" t="n"/>
      <c r="G559" s="13" t="n"/>
      <c r="H559" s="13" t="n"/>
      <c r="I559" s="14">
        <f>IF($E559="","",SUMIFS('Follow-ups'!$H$3:$H$1002,'Follow-ups'!$B$3:$B$1002,$E559))</f>
        <v/>
      </c>
      <c r="J559" s="14">
        <f>IF($F559="","",$G559-$H559-$I559)</f>
        <v/>
      </c>
      <c r="K559" s="15">
        <f>IF($F559="","",'Settings'!$B$6-$F559)</f>
        <v/>
      </c>
      <c r="L559" s="8">
        <f>IF($F559="","",IF($J559&lt;=0,"Settled",IF($O559="Written off","Written off",IF($K559&lt;=30,"0–30",IF($K559&lt;=60,"31–60",IF($K559&lt;=90,"61–90","90+"))))))</f>
        <v/>
      </c>
      <c r="M559" s="5" t="n"/>
      <c r="N559" s="4" t="n"/>
      <c r="O559" s="4" t="n"/>
      <c r="P559" s="8">
        <f>IF(OR($F559="",$M559=""),"",IF(AND($M559&lt;'Settings'!$B$6,$J559&gt;0,$O559&lt;&gt;"Written off"),"Overdue",""))</f>
        <v/>
      </c>
      <c r="Q559" s="15">
        <f>IF($E559="","",COUNTIFS('Follow-ups'!$B$3:$B$1002,$E559))</f>
        <v/>
      </c>
      <c r="R559" s="16">
        <f>IF(OR($F559="",$O559="Written off"),0,IF($J559&gt;0,$J559+ROW()/1000000,0))</f>
        <v/>
      </c>
      <c r="S559" s="15">
        <f>IF($P559="Overdue",COUNTIFS($P$3:$P559,"Overdue"),"")</f>
        <v/>
      </c>
    </row>
    <row r="560">
      <c r="A560" s="4" t="n"/>
      <c r="B560" s="4" t="n"/>
      <c r="C560" s="4" t="n"/>
      <c r="D560" s="4" t="n"/>
      <c r="E560" s="4" t="n"/>
      <c r="F560" s="5" t="n"/>
      <c r="G560" s="13" t="n"/>
      <c r="H560" s="13" t="n"/>
      <c r="I560" s="14">
        <f>IF($E560="","",SUMIFS('Follow-ups'!$H$3:$H$1002,'Follow-ups'!$B$3:$B$1002,$E560))</f>
        <v/>
      </c>
      <c r="J560" s="14">
        <f>IF($F560="","",$G560-$H560-$I560)</f>
        <v/>
      </c>
      <c r="K560" s="15">
        <f>IF($F560="","",'Settings'!$B$6-$F560)</f>
        <v/>
      </c>
      <c r="L560" s="8">
        <f>IF($F560="","",IF($J560&lt;=0,"Settled",IF($O560="Written off","Written off",IF($K560&lt;=30,"0–30",IF($K560&lt;=60,"31–60",IF($K560&lt;=90,"61–90","90+"))))))</f>
        <v/>
      </c>
      <c r="M560" s="5" t="n"/>
      <c r="N560" s="4" t="n"/>
      <c r="O560" s="4" t="n"/>
      <c r="P560" s="8">
        <f>IF(OR($F560="",$M560=""),"",IF(AND($M560&lt;'Settings'!$B$6,$J560&gt;0,$O560&lt;&gt;"Written off"),"Overdue",""))</f>
        <v/>
      </c>
      <c r="Q560" s="15">
        <f>IF($E560="","",COUNTIFS('Follow-ups'!$B$3:$B$1002,$E560))</f>
        <v/>
      </c>
      <c r="R560" s="16">
        <f>IF(OR($F560="",$O560="Written off"),0,IF($J560&gt;0,$J560+ROW()/1000000,0))</f>
        <v/>
      </c>
      <c r="S560" s="15">
        <f>IF($P560="Overdue",COUNTIFS($P$3:$P560,"Overdue"),"")</f>
        <v/>
      </c>
    </row>
    <row r="561">
      <c r="A561" s="4" t="n"/>
      <c r="B561" s="4" t="n"/>
      <c r="C561" s="4" t="n"/>
      <c r="D561" s="4" t="n"/>
      <c r="E561" s="4" t="n"/>
      <c r="F561" s="5" t="n"/>
      <c r="G561" s="13" t="n"/>
      <c r="H561" s="13" t="n"/>
      <c r="I561" s="14">
        <f>IF($E561="","",SUMIFS('Follow-ups'!$H$3:$H$1002,'Follow-ups'!$B$3:$B$1002,$E561))</f>
        <v/>
      </c>
      <c r="J561" s="14">
        <f>IF($F561="","",$G561-$H561-$I561)</f>
        <v/>
      </c>
      <c r="K561" s="15">
        <f>IF($F561="","",'Settings'!$B$6-$F561)</f>
        <v/>
      </c>
      <c r="L561" s="8">
        <f>IF($F561="","",IF($J561&lt;=0,"Settled",IF($O561="Written off","Written off",IF($K561&lt;=30,"0–30",IF($K561&lt;=60,"31–60",IF($K561&lt;=90,"61–90","90+"))))))</f>
        <v/>
      </c>
      <c r="M561" s="5" t="n"/>
      <c r="N561" s="4" t="n"/>
      <c r="O561" s="4" t="n"/>
      <c r="P561" s="8">
        <f>IF(OR($F561="",$M561=""),"",IF(AND($M561&lt;'Settings'!$B$6,$J561&gt;0,$O561&lt;&gt;"Written off"),"Overdue",""))</f>
        <v/>
      </c>
      <c r="Q561" s="15">
        <f>IF($E561="","",COUNTIFS('Follow-ups'!$B$3:$B$1002,$E561))</f>
        <v/>
      </c>
      <c r="R561" s="16">
        <f>IF(OR($F561="",$O561="Written off"),0,IF($J561&gt;0,$J561+ROW()/1000000,0))</f>
        <v/>
      </c>
      <c r="S561" s="15">
        <f>IF($P561="Overdue",COUNTIFS($P$3:$P561,"Overdue"),"")</f>
        <v/>
      </c>
    </row>
    <row r="562">
      <c r="A562" s="4" t="n"/>
      <c r="B562" s="4" t="n"/>
      <c r="C562" s="4" t="n"/>
      <c r="D562" s="4" t="n"/>
      <c r="E562" s="4" t="n"/>
      <c r="F562" s="5" t="n"/>
      <c r="G562" s="13" t="n"/>
      <c r="H562" s="13" t="n"/>
      <c r="I562" s="14">
        <f>IF($E562="","",SUMIFS('Follow-ups'!$H$3:$H$1002,'Follow-ups'!$B$3:$B$1002,$E562))</f>
        <v/>
      </c>
      <c r="J562" s="14">
        <f>IF($F562="","",$G562-$H562-$I562)</f>
        <v/>
      </c>
      <c r="K562" s="15">
        <f>IF($F562="","",'Settings'!$B$6-$F562)</f>
        <v/>
      </c>
      <c r="L562" s="8">
        <f>IF($F562="","",IF($J562&lt;=0,"Settled",IF($O562="Written off","Written off",IF($K562&lt;=30,"0–30",IF($K562&lt;=60,"31–60",IF($K562&lt;=90,"61–90","90+"))))))</f>
        <v/>
      </c>
      <c r="M562" s="5" t="n"/>
      <c r="N562" s="4" t="n"/>
      <c r="O562" s="4" t="n"/>
      <c r="P562" s="8">
        <f>IF(OR($F562="",$M562=""),"",IF(AND($M562&lt;'Settings'!$B$6,$J562&gt;0,$O562&lt;&gt;"Written off"),"Overdue",""))</f>
        <v/>
      </c>
      <c r="Q562" s="15">
        <f>IF($E562="","",COUNTIFS('Follow-ups'!$B$3:$B$1002,$E562))</f>
        <v/>
      </c>
      <c r="R562" s="16">
        <f>IF(OR($F562="",$O562="Written off"),0,IF($J562&gt;0,$J562+ROW()/1000000,0))</f>
        <v/>
      </c>
      <c r="S562" s="15">
        <f>IF($P562="Overdue",COUNTIFS($P$3:$P562,"Overdue"),"")</f>
        <v/>
      </c>
    </row>
    <row r="563">
      <c r="A563" s="4" t="n"/>
      <c r="B563" s="4" t="n"/>
      <c r="C563" s="4" t="n"/>
      <c r="D563" s="4" t="n"/>
      <c r="E563" s="4" t="n"/>
      <c r="F563" s="5" t="n"/>
      <c r="G563" s="13" t="n"/>
      <c r="H563" s="13" t="n"/>
      <c r="I563" s="14">
        <f>IF($E563="","",SUMIFS('Follow-ups'!$H$3:$H$1002,'Follow-ups'!$B$3:$B$1002,$E563))</f>
        <v/>
      </c>
      <c r="J563" s="14">
        <f>IF($F563="","",$G563-$H563-$I563)</f>
        <v/>
      </c>
      <c r="K563" s="15">
        <f>IF($F563="","",'Settings'!$B$6-$F563)</f>
        <v/>
      </c>
      <c r="L563" s="8">
        <f>IF($F563="","",IF($J563&lt;=0,"Settled",IF($O563="Written off","Written off",IF($K563&lt;=30,"0–30",IF($K563&lt;=60,"31–60",IF($K563&lt;=90,"61–90","90+"))))))</f>
        <v/>
      </c>
      <c r="M563" s="5" t="n"/>
      <c r="N563" s="4" t="n"/>
      <c r="O563" s="4" t="n"/>
      <c r="P563" s="8">
        <f>IF(OR($F563="",$M563=""),"",IF(AND($M563&lt;'Settings'!$B$6,$J563&gt;0,$O563&lt;&gt;"Written off"),"Overdue",""))</f>
        <v/>
      </c>
      <c r="Q563" s="15">
        <f>IF($E563="","",COUNTIFS('Follow-ups'!$B$3:$B$1002,$E563))</f>
        <v/>
      </c>
      <c r="R563" s="16">
        <f>IF(OR($F563="",$O563="Written off"),0,IF($J563&gt;0,$J563+ROW()/1000000,0))</f>
        <v/>
      </c>
      <c r="S563" s="15">
        <f>IF($P563="Overdue",COUNTIFS($P$3:$P563,"Overdue"),"")</f>
        <v/>
      </c>
    </row>
    <row r="564">
      <c r="A564" s="4" t="n"/>
      <c r="B564" s="4" t="n"/>
      <c r="C564" s="4" t="n"/>
      <c r="D564" s="4" t="n"/>
      <c r="E564" s="4" t="n"/>
      <c r="F564" s="5" t="n"/>
      <c r="G564" s="13" t="n"/>
      <c r="H564" s="13" t="n"/>
      <c r="I564" s="14">
        <f>IF($E564="","",SUMIFS('Follow-ups'!$H$3:$H$1002,'Follow-ups'!$B$3:$B$1002,$E564))</f>
        <v/>
      </c>
      <c r="J564" s="14">
        <f>IF($F564="","",$G564-$H564-$I564)</f>
        <v/>
      </c>
      <c r="K564" s="15">
        <f>IF($F564="","",'Settings'!$B$6-$F564)</f>
        <v/>
      </c>
      <c r="L564" s="8">
        <f>IF($F564="","",IF($J564&lt;=0,"Settled",IF($O564="Written off","Written off",IF($K564&lt;=30,"0–30",IF($K564&lt;=60,"31–60",IF($K564&lt;=90,"61–90","90+"))))))</f>
        <v/>
      </c>
      <c r="M564" s="5" t="n"/>
      <c r="N564" s="4" t="n"/>
      <c r="O564" s="4" t="n"/>
      <c r="P564" s="8">
        <f>IF(OR($F564="",$M564=""),"",IF(AND($M564&lt;'Settings'!$B$6,$J564&gt;0,$O564&lt;&gt;"Written off"),"Overdue",""))</f>
        <v/>
      </c>
      <c r="Q564" s="15">
        <f>IF($E564="","",COUNTIFS('Follow-ups'!$B$3:$B$1002,$E564))</f>
        <v/>
      </c>
      <c r="R564" s="16">
        <f>IF(OR($F564="",$O564="Written off"),0,IF($J564&gt;0,$J564+ROW()/1000000,0))</f>
        <v/>
      </c>
      <c r="S564" s="15">
        <f>IF($P564="Overdue",COUNTIFS($P$3:$P564,"Overdue"),"")</f>
        <v/>
      </c>
    </row>
    <row r="565">
      <c r="A565" s="4" t="n"/>
      <c r="B565" s="4" t="n"/>
      <c r="C565" s="4" t="n"/>
      <c r="D565" s="4" t="n"/>
      <c r="E565" s="4" t="n"/>
      <c r="F565" s="5" t="n"/>
      <c r="G565" s="13" t="n"/>
      <c r="H565" s="13" t="n"/>
      <c r="I565" s="14">
        <f>IF($E565="","",SUMIFS('Follow-ups'!$H$3:$H$1002,'Follow-ups'!$B$3:$B$1002,$E565))</f>
        <v/>
      </c>
      <c r="J565" s="14">
        <f>IF($F565="","",$G565-$H565-$I565)</f>
        <v/>
      </c>
      <c r="K565" s="15">
        <f>IF($F565="","",'Settings'!$B$6-$F565)</f>
        <v/>
      </c>
      <c r="L565" s="8">
        <f>IF($F565="","",IF($J565&lt;=0,"Settled",IF($O565="Written off","Written off",IF($K565&lt;=30,"0–30",IF($K565&lt;=60,"31–60",IF($K565&lt;=90,"61–90","90+"))))))</f>
        <v/>
      </c>
      <c r="M565" s="5" t="n"/>
      <c r="N565" s="4" t="n"/>
      <c r="O565" s="4" t="n"/>
      <c r="P565" s="8">
        <f>IF(OR($F565="",$M565=""),"",IF(AND($M565&lt;'Settings'!$B$6,$J565&gt;0,$O565&lt;&gt;"Written off"),"Overdue",""))</f>
        <v/>
      </c>
      <c r="Q565" s="15">
        <f>IF($E565="","",COUNTIFS('Follow-ups'!$B$3:$B$1002,$E565))</f>
        <v/>
      </c>
      <c r="R565" s="16">
        <f>IF(OR($F565="",$O565="Written off"),0,IF($J565&gt;0,$J565+ROW()/1000000,0))</f>
        <v/>
      </c>
      <c r="S565" s="15">
        <f>IF($P565="Overdue",COUNTIFS($P$3:$P565,"Overdue"),"")</f>
        <v/>
      </c>
    </row>
    <row r="566">
      <c r="A566" s="4" t="n"/>
      <c r="B566" s="4" t="n"/>
      <c r="C566" s="4" t="n"/>
      <c r="D566" s="4" t="n"/>
      <c r="E566" s="4" t="n"/>
      <c r="F566" s="5" t="n"/>
      <c r="G566" s="13" t="n"/>
      <c r="H566" s="13" t="n"/>
      <c r="I566" s="14">
        <f>IF($E566="","",SUMIFS('Follow-ups'!$H$3:$H$1002,'Follow-ups'!$B$3:$B$1002,$E566))</f>
        <v/>
      </c>
      <c r="J566" s="14">
        <f>IF($F566="","",$G566-$H566-$I566)</f>
        <v/>
      </c>
      <c r="K566" s="15">
        <f>IF($F566="","",'Settings'!$B$6-$F566)</f>
        <v/>
      </c>
      <c r="L566" s="8">
        <f>IF($F566="","",IF($J566&lt;=0,"Settled",IF($O566="Written off","Written off",IF($K566&lt;=30,"0–30",IF($K566&lt;=60,"31–60",IF($K566&lt;=90,"61–90","90+"))))))</f>
        <v/>
      </c>
      <c r="M566" s="5" t="n"/>
      <c r="N566" s="4" t="n"/>
      <c r="O566" s="4" t="n"/>
      <c r="P566" s="8">
        <f>IF(OR($F566="",$M566=""),"",IF(AND($M566&lt;'Settings'!$B$6,$J566&gt;0,$O566&lt;&gt;"Written off"),"Overdue",""))</f>
        <v/>
      </c>
      <c r="Q566" s="15">
        <f>IF($E566="","",COUNTIFS('Follow-ups'!$B$3:$B$1002,$E566))</f>
        <v/>
      </c>
      <c r="R566" s="16">
        <f>IF(OR($F566="",$O566="Written off"),0,IF($J566&gt;0,$J566+ROW()/1000000,0))</f>
        <v/>
      </c>
      <c r="S566" s="15">
        <f>IF($P566="Overdue",COUNTIFS($P$3:$P566,"Overdue"),"")</f>
        <v/>
      </c>
    </row>
    <row r="567">
      <c r="A567" s="4" t="n"/>
      <c r="B567" s="4" t="n"/>
      <c r="C567" s="4" t="n"/>
      <c r="D567" s="4" t="n"/>
      <c r="E567" s="4" t="n"/>
      <c r="F567" s="5" t="n"/>
      <c r="G567" s="13" t="n"/>
      <c r="H567" s="13" t="n"/>
      <c r="I567" s="14">
        <f>IF($E567="","",SUMIFS('Follow-ups'!$H$3:$H$1002,'Follow-ups'!$B$3:$B$1002,$E567))</f>
        <v/>
      </c>
      <c r="J567" s="14">
        <f>IF($F567="","",$G567-$H567-$I567)</f>
        <v/>
      </c>
      <c r="K567" s="15">
        <f>IF($F567="","",'Settings'!$B$6-$F567)</f>
        <v/>
      </c>
      <c r="L567" s="8">
        <f>IF($F567="","",IF($J567&lt;=0,"Settled",IF($O567="Written off","Written off",IF($K567&lt;=30,"0–30",IF($K567&lt;=60,"31–60",IF($K567&lt;=90,"61–90","90+"))))))</f>
        <v/>
      </c>
      <c r="M567" s="5" t="n"/>
      <c r="N567" s="4" t="n"/>
      <c r="O567" s="4" t="n"/>
      <c r="P567" s="8">
        <f>IF(OR($F567="",$M567=""),"",IF(AND($M567&lt;'Settings'!$B$6,$J567&gt;0,$O567&lt;&gt;"Written off"),"Overdue",""))</f>
        <v/>
      </c>
      <c r="Q567" s="15">
        <f>IF($E567="","",COUNTIFS('Follow-ups'!$B$3:$B$1002,$E567))</f>
        <v/>
      </c>
      <c r="R567" s="16">
        <f>IF(OR($F567="",$O567="Written off"),0,IF($J567&gt;0,$J567+ROW()/1000000,0))</f>
        <v/>
      </c>
      <c r="S567" s="15">
        <f>IF($P567="Overdue",COUNTIFS($P$3:$P567,"Overdue"),"")</f>
        <v/>
      </c>
    </row>
    <row r="568">
      <c r="A568" s="4" t="n"/>
      <c r="B568" s="4" t="n"/>
      <c r="C568" s="4" t="n"/>
      <c r="D568" s="4" t="n"/>
      <c r="E568" s="4" t="n"/>
      <c r="F568" s="5" t="n"/>
      <c r="G568" s="13" t="n"/>
      <c r="H568" s="13" t="n"/>
      <c r="I568" s="14">
        <f>IF($E568="","",SUMIFS('Follow-ups'!$H$3:$H$1002,'Follow-ups'!$B$3:$B$1002,$E568))</f>
        <v/>
      </c>
      <c r="J568" s="14">
        <f>IF($F568="","",$G568-$H568-$I568)</f>
        <v/>
      </c>
      <c r="K568" s="15">
        <f>IF($F568="","",'Settings'!$B$6-$F568)</f>
        <v/>
      </c>
      <c r="L568" s="8">
        <f>IF($F568="","",IF($J568&lt;=0,"Settled",IF($O568="Written off","Written off",IF($K568&lt;=30,"0–30",IF($K568&lt;=60,"31–60",IF($K568&lt;=90,"61–90","90+"))))))</f>
        <v/>
      </c>
      <c r="M568" s="5" t="n"/>
      <c r="N568" s="4" t="n"/>
      <c r="O568" s="4" t="n"/>
      <c r="P568" s="8">
        <f>IF(OR($F568="",$M568=""),"",IF(AND($M568&lt;'Settings'!$B$6,$J568&gt;0,$O568&lt;&gt;"Written off"),"Overdue",""))</f>
        <v/>
      </c>
      <c r="Q568" s="15">
        <f>IF($E568="","",COUNTIFS('Follow-ups'!$B$3:$B$1002,$E568))</f>
        <v/>
      </c>
      <c r="R568" s="16">
        <f>IF(OR($F568="",$O568="Written off"),0,IF($J568&gt;0,$J568+ROW()/1000000,0))</f>
        <v/>
      </c>
      <c r="S568" s="15">
        <f>IF($P568="Overdue",COUNTIFS($P$3:$P568,"Overdue"),"")</f>
        <v/>
      </c>
    </row>
    <row r="569">
      <c r="A569" s="4" t="n"/>
      <c r="B569" s="4" t="n"/>
      <c r="C569" s="4" t="n"/>
      <c r="D569" s="4" t="n"/>
      <c r="E569" s="4" t="n"/>
      <c r="F569" s="5" t="n"/>
      <c r="G569" s="13" t="n"/>
      <c r="H569" s="13" t="n"/>
      <c r="I569" s="14">
        <f>IF($E569="","",SUMIFS('Follow-ups'!$H$3:$H$1002,'Follow-ups'!$B$3:$B$1002,$E569))</f>
        <v/>
      </c>
      <c r="J569" s="14">
        <f>IF($F569="","",$G569-$H569-$I569)</f>
        <v/>
      </c>
      <c r="K569" s="15">
        <f>IF($F569="","",'Settings'!$B$6-$F569)</f>
        <v/>
      </c>
      <c r="L569" s="8">
        <f>IF($F569="","",IF($J569&lt;=0,"Settled",IF($O569="Written off","Written off",IF($K569&lt;=30,"0–30",IF($K569&lt;=60,"31–60",IF($K569&lt;=90,"61–90","90+"))))))</f>
        <v/>
      </c>
      <c r="M569" s="5" t="n"/>
      <c r="N569" s="4" t="n"/>
      <c r="O569" s="4" t="n"/>
      <c r="P569" s="8">
        <f>IF(OR($F569="",$M569=""),"",IF(AND($M569&lt;'Settings'!$B$6,$J569&gt;0,$O569&lt;&gt;"Written off"),"Overdue",""))</f>
        <v/>
      </c>
      <c r="Q569" s="15">
        <f>IF($E569="","",COUNTIFS('Follow-ups'!$B$3:$B$1002,$E569))</f>
        <v/>
      </c>
      <c r="R569" s="16">
        <f>IF(OR($F569="",$O569="Written off"),0,IF($J569&gt;0,$J569+ROW()/1000000,0))</f>
        <v/>
      </c>
      <c r="S569" s="15">
        <f>IF($P569="Overdue",COUNTIFS($P$3:$P569,"Overdue"),"")</f>
        <v/>
      </c>
    </row>
    <row r="570">
      <c r="A570" s="4" t="n"/>
      <c r="B570" s="4" t="n"/>
      <c r="C570" s="4" t="n"/>
      <c r="D570" s="4" t="n"/>
      <c r="E570" s="4" t="n"/>
      <c r="F570" s="5" t="n"/>
      <c r="G570" s="13" t="n"/>
      <c r="H570" s="13" t="n"/>
      <c r="I570" s="14">
        <f>IF($E570="","",SUMIFS('Follow-ups'!$H$3:$H$1002,'Follow-ups'!$B$3:$B$1002,$E570))</f>
        <v/>
      </c>
      <c r="J570" s="14">
        <f>IF($F570="","",$G570-$H570-$I570)</f>
        <v/>
      </c>
      <c r="K570" s="15">
        <f>IF($F570="","",'Settings'!$B$6-$F570)</f>
        <v/>
      </c>
      <c r="L570" s="8">
        <f>IF($F570="","",IF($J570&lt;=0,"Settled",IF($O570="Written off","Written off",IF($K570&lt;=30,"0–30",IF($K570&lt;=60,"31–60",IF($K570&lt;=90,"61–90","90+"))))))</f>
        <v/>
      </c>
      <c r="M570" s="5" t="n"/>
      <c r="N570" s="4" t="n"/>
      <c r="O570" s="4" t="n"/>
      <c r="P570" s="8">
        <f>IF(OR($F570="",$M570=""),"",IF(AND($M570&lt;'Settings'!$B$6,$J570&gt;0,$O570&lt;&gt;"Written off"),"Overdue",""))</f>
        <v/>
      </c>
      <c r="Q570" s="15">
        <f>IF($E570="","",COUNTIFS('Follow-ups'!$B$3:$B$1002,$E570))</f>
        <v/>
      </c>
      <c r="R570" s="16">
        <f>IF(OR($F570="",$O570="Written off"),0,IF($J570&gt;0,$J570+ROW()/1000000,0))</f>
        <v/>
      </c>
      <c r="S570" s="15">
        <f>IF($P570="Overdue",COUNTIFS($P$3:$P570,"Overdue"),"")</f>
        <v/>
      </c>
    </row>
    <row r="571">
      <c r="A571" s="4" t="n"/>
      <c r="B571" s="4" t="n"/>
      <c r="C571" s="4" t="n"/>
      <c r="D571" s="4" t="n"/>
      <c r="E571" s="4" t="n"/>
      <c r="F571" s="5" t="n"/>
      <c r="G571" s="13" t="n"/>
      <c r="H571" s="13" t="n"/>
      <c r="I571" s="14">
        <f>IF($E571="","",SUMIFS('Follow-ups'!$H$3:$H$1002,'Follow-ups'!$B$3:$B$1002,$E571))</f>
        <v/>
      </c>
      <c r="J571" s="14">
        <f>IF($F571="","",$G571-$H571-$I571)</f>
        <v/>
      </c>
      <c r="K571" s="15">
        <f>IF($F571="","",'Settings'!$B$6-$F571)</f>
        <v/>
      </c>
      <c r="L571" s="8">
        <f>IF($F571="","",IF($J571&lt;=0,"Settled",IF($O571="Written off","Written off",IF($K571&lt;=30,"0–30",IF($K571&lt;=60,"31–60",IF($K571&lt;=90,"61–90","90+"))))))</f>
        <v/>
      </c>
      <c r="M571" s="5" t="n"/>
      <c r="N571" s="4" t="n"/>
      <c r="O571" s="4" t="n"/>
      <c r="P571" s="8">
        <f>IF(OR($F571="",$M571=""),"",IF(AND($M571&lt;'Settings'!$B$6,$J571&gt;0,$O571&lt;&gt;"Written off"),"Overdue",""))</f>
        <v/>
      </c>
      <c r="Q571" s="15">
        <f>IF($E571="","",COUNTIFS('Follow-ups'!$B$3:$B$1002,$E571))</f>
        <v/>
      </c>
      <c r="R571" s="16">
        <f>IF(OR($F571="",$O571="Written off"),0,IF($J571&gt;0,$J571+ROW()/1000000,0))</f>
        <v/>
      </c>
      <c r="S571" s="15">
        <f>IF($P571="Overdue",COUNTIFS($P$3:$P571,"Overdue"),"")</f>
        <v/>
      </c>
    </row>
    <row r="572">
      <c r="A572" s="4" t="n"/>
      <c r="B572" s="4" t="n"/>
      <c r="C572" s="4" t="n"/>
      <c r="D572" s="4" t="n"/>
      <c r="E572" s="4" t="n"/>
      <c r="F572" s="5" t="n"/>
      <c r="G572" s="13" t="n"/>
      <c r="H572" s="13" t="n"/>
      <c r="I572" s="14">
        <f>IF($E572="","",SUMIFS('Follow-ups'!$H$3:$H$1002,'Follow-ups'!$B$3:$B$1002,$E572))</f>
        <v/>
      </c>
      <c r="J572" s="14">
        <f>IF($F572="","",$G572-$H572-$I572)</f>
        <v/>
      </c>
      <c r="K572" s="15">
        <f>IF($F572="","",'Settings'!$B$6-$F572)</f>
        <v/>
      </c>
      <c r="L572" s="8">
        <f>IF($F572="","",IF($J572&lt;=0,"Settled",IF($O572="Written off","Written off",IF($K572&lt;=30,"0–30",IF($K572&lt;=60,"31–60",IF($K572&lt;=90,"61–90","90+"))))))</f>
        <v/>
      </c>
      <c r="M572" s="5" t="n"/>
      <c r="N572" s="4" t="n"/>
      <c r="O572" s="4" t="n"/>
      <c r="P572" s="8">
        <f>IF(OR($F572="",$M572=""),"",IF(AND($M572&lt;'Settings'!$B$6,$J572&gt;0,$O572&lt;&gt;"Written off"),"Overdue",""))</f>
        <v/>
      </c>
      <c r="Q572" s="15">
        <f>IF($E572="","",COUNTIFS('Follow-ups'!$B$3:$B$1002,$E572))</f>
        <v/>
      </c>
      <c r="R572" s="16">
        <f>IF(OR($F572="",$O572="Written off"),0,IF($J572&gt;0,$J572+ROW()/1000000,0))</f>
        <v/>
      </c>
      <c r="S572" s="15">
        <f>IF($P572="Overdue",COUNTIFS($P$3:$P572,"Overdue"),"")</f>
        <v/>
      </c>
    </row>
    <row r="573">
      <c r="A573" s="4" t="n"/>
      <c r="B573" s="4" t="n"/>
      <c r="C573" s="4" t="n"/>
      <c r="D573" s="4" t="n"/>
      <c r="E573" s="4" t="n"/>
      <c r="F573" s="5" t="n"/>
      <c r="G573" s="13" t="n"/>
      <c r="H573" s="13" t="n"/>
      <c r="I573" s="14">
        <f>IF($E573="","",SUMIFS('Follow-ups'!$H$3:$H$1002,'Follow-ups'!$B$3:$B$1002,$E573))</f>
        <v/>
      </c>
      <c r="J573" s="14">
        <f>IF($F573="","",$G573-$H573-$I573)</f>
        <v/>
      </c>
      <c r="K573" s="15">
        <f>IF($F573="","",'Settings'!$B$6-$F573)</f>
        <v/>
      </c>
      <c r="L573" s="8">
        <f>IF($F573="","",IF($J573&lt;=0,"Settled",IF($O573="Written off","Written off",IF($K573&lt;=30,"0–30",IF($K573&lt;=60,"31–60",IF($K573&lt;=90,"61–90","90+"))))))</f>
        <v/>
      </c>
      <c r="M573" s="5" t="n"/>
      <c r="N573" s="4" t="n"/>
      <c r="O573" s="4" t="n"/>
      <c r="P573" s="8">
        <f>IF(OR($F573="",$M573=""),"",IF(AND($M573&lt;'Settings'!$B$6,$J573&gt;0,$O573&lt;&gt;"Written off"),"Overdue",""))</f>
        <v/>
      </c>
      <c r="Q573" s="15">
        <f>IF($E573="","",COUNTIFS('Follow-ups'!$B$3:$B$1002,$E573))</f>
        <v/>
      </c>
      <c r="R573" s="16">
        <f>IF(OR($F573="",$O573="Written off"),0,IF($J573&gt;0,$J573+ROW()/1000000,0))</f>
        <v/>
      </c>
      <c r="S573" s="15">
        <f>IF($P573="Overdue",COUNTIFS($P$3:$P573,"Overdue"),"")</f>
        <v/>
      </c>
    </row>
    <row r="574">
      <c r="A574" s="4" t="n"/>
      <c r="B574" s="4" t="n"/>
      <c r="C574" s="4" t="n"/>
      <c r="D574" s="4" t="n"/>
      <c r="E574" s="4" t="n"/>
      <c r="F574" s="5" t="n"/>
      <c r="G574" s="13" t="n"/>
      <c r="H574" s="13" t="n"/>
      <c r="I574" s="14">
        <f>IF($E574="","",SUMIFS('Follow-ups'!$H$3:$H$1002,'Follow-ups'!$B$3:$B$1002,$E574))</f>
        <v/>
      </c>
      <c r="J574" s="14">
        <f>IF($F574="","",$G574-$H574-$I574)</f>
        <v/>
      </c>
      <c r="K574" s="15">
        <f>IF($F574="","",'Settings'!$B$6-$F574)</f>
        <v/>
      </c>
      <c r="L574" s="8">
        <f>IF($F574="","",IF($J574&lt;=0,"Settled",IF($O574="Written off","Written off",IF($K574&lt;=30,"0–30",IF($K574&lt;=60,"31–60",IF($K574&lt;=90,"61–90","90+"))))))</f>
        <v/>
      </c>
      <c r="M574" s="5" t="n"/>
      <c r="N574" s="4" t="n"/>
      <c r="O574" s="4" t="n"/>
      <c r="P574" s="8">
        <f>IF(OR($F574="",$M574=""),"",IF(AND($M574&lt;'Settings'!$B$6,$J574&gt;0,$O574&lt;&gt;"Written off"),"Overdue",""))</f>
        <v/>
      </c>
      <c r="Q574" s="15">
        <f>IF($E574="","",COUNTIFS('Follow-ups'!$B$3:$B$1002,$E574))</f>
        <v/>
      </c>
      <c r="R574" s="16">
        <f>IF(OR($F574="",$O574="Written off"),0,IF($J574&gt;0,$J574+ROW()/1000000,0))</f>
        <v/>
      </c>
      <c r="S574" s="15">
        <f>IF($P574="Overdue",COUNTIFS($P$3:$P574,"Overdue"),"")</f>
        <v/>
      </c>
    </row>
    <row r="575">
      <c r="A575" s="4" t="n"/>
      <c r="B575" s="4" t="n"/>
      <c r="C575" s="4" t="n"/>
      <c r="D575" s="4" t="n"/>
      <c r="E575" s="4" t="n"/>
      <c r="F575" s="5" t="n"/>
      <c r="G575" s="13" t="n"/>
      <c r="H575" s="13" t="n"/>
      <c r="I575" s="14">
        <f>IF($E575="","",SUMIFS('Follow-ups'!$H$3:$H$1002,'Follow-ups'!$B$3:$B$1002,$E575))</f>
        <v/>
      </c>
      <c r="J575" s="14">
        <f>IF($F575="","",$G575-$H575-$I575)</f>
        <v/>
      </c>
      <c r="K575" s="15">
        <f>IF($F575="","",'Settings'!$B$6-$F575)</f>
        <v/>
      </c>
      <c r="L575" s="8">
        <f>IF($F575="","",IF($J575&lt;=0,"Settled",IF($O575="Written off","Written off",IF($K575&lt;=30,"0–30",IF($K575&lt;=60,"31–60",IF($K575&lt;=90,"61–90","90+"))))))</f>
        <v/>
      </c>
      <c r="M575" s="5" t="n"/>
      <c r="N575" s="4" t="n"/>
      <c r="O575" s="4" t="n"/>
      <c r="P575" s="8">
        <f>IF(OR($F575="",$M575=""),"",IF(AND($M575&lt;'Settings'!$B$6,$J575&gt;0,$O575&lt;&gt;"Written off"),"Overdue",""))</f>
        <v/>
      </c>
      <c r="Q575" s="15">
        <f>IF($E575="","",COUNTIFS('Follow-ups'!$B$3:$B$1002,$E575))</f>
        <v/>
      </c>
      <c r="R575" s="16">
        <f>IF(OR($F575="",$O575="Written off"),0,IF($J575&gt;0,$J575+ROW()/1000000,0))</f>
        <v/>
      </c>
      <c r="S575" s="15">
        <f>IF($P575="Overdue",COUNTIFS($P$3:$P575,"Overdue"),"")</f>
        <v/>
      </c>
    </row>
    <row r="576">
      <c r="A576" s="4" t="n"/>
      <c r="B576" s="4" t="n"/>
      <c r="C576" s="4" t="n"/>
      <c r="D576" s="4" t="n"/>
      <c r="E576" s="4" t="n"/>
      <c r="F576" s="5" t="n"/>
      <c r="G576" s="13" t="n"/>
      <c r="H576" s="13" t="n"/>
      <c r="I576" s="14">
        <f>IF($E576="","",SUMIFS('Follow-ups'!$H$3:$H$1002,'Follow-ups'!$B$3:$B$1002,$E576))</f>
        <v/>
      </c>
      <c r="J576" s="14">
        <f>IF($F576="","",$G576-$H576-$I576)</f>
        <v/>
      </c>
      <c r="K576" s="15">
        <f>IF($F576="","",'Settings'!$B$6-$F576)</f>
        <v/>
      </c>
      <c r="L576" s="8">
        <f>IF($F576="","",IF($J576&lt;=0,"Settled",IF($O576="Written off","Written off",IF($K576&lt;=30,"0–30",IF($K576&lt;=60,"31–60",IF($K576&lt;=90,"61–90","90+"))))))</f>
        <v/>
      </c>
      <c r="M576" s="5" t="n"/>
      <c r="N576" s="4" t="n"/>
      <c r="O576" s="4" t="n"/>
      <c r="P576" s="8">
        <f>IF(OR($F576="",$M576=""),"",IF(AND($M576&lt;'Settings'!$B$6,$J576&gt;0,$O576&lt;&gt;"Written off"),"Overdue",""))</f>
        <v/>
      </c>
      <c r="Q576" s="15">
        <f>IF($E576="","",COUNTIFS('Follow-ups'!$B$3:$B$1002,$E576))</f>
        <v/>
      </c>
      <c r="R576" s="16">
        <f>IF(OR($F576="",$O576="Written off"),0,IF($J576&gt;0,$J576+ROW()/1000000,0))</f>
        <v/>
      </c>
      <c r="S576" s="15">
        <f>IF($P576="Overdue",COUNTIFS($P$3:$P576,"Overdue"),"")</f>
        <v/>
      </c>
    </row>
    <row r="577">
      <c r="A577" s="4" t="n"/>
      <c r="B577" s="4" t="n"/>
      <c r="C577" s="4" t="n"/>
      <c r="D577" s="4" t="n"/>
      <c r="E577" s="4" t="n"/>
      <c r="F577" s="5" t="n"/>
      <c r="G577" s="13" t="n"/>
      <c r="H577" s="13" t="n"/>
      <c r="I577" s="14">
        <f>IF($E577="","",SUMIFS('Follow-ups'!$H$3:$H$1002,'Follow-ups'!$B$3:$B$1002,$E577))</f>
        <v/>
      </c>
      <c r="J577" s="14">
        <f>IF($F577="","",$G577-$H577-$I577)</f>
        <v/>
      </c>
      <c r="K577" s="15">
        <f>IF($F577="","",'Settings'!$B$6-$F577)</f>
        <v/>
      </c>
      <c r="L577" s="8">
        <f>IF($F577="","",IF($J577&lt;=0,"Settled",IF($O577="Written off","Written off",IF($K577&lt;=30,"0–30",IF($K577&lt;=60,"31–60",IF($K577&lt;=90,"61–90","90+"))))))</f>
        <v/>
      </c>
      <c r="M577" s="5" t="n"/>
      <c r="N577" s="4" t="n"/>
      <c r="O577" s="4" t="n"/>
      <c r="P577" s="8">
        <f>IF(OR($F577="",$M577=""),"",IF(AND($M577&lt;'Settings'!$B$6,$J577&gt;0,$O577&lt;&gt;"Written off"),"Overdue",""))</f>
        <v/>
      </c>
      <c r="Q577" s="15">
        <f>IF($E577="","",COUNTIFS('Follow-ups'!$B$3:$B$1002,$E577))</f>
        <v/>
      </c>
      <c r="R577" s="16">
        <f>IF(OR($F577="",$O577="Written off"),0,IF($J577&gt;0,$J577+ROW()/1000000,0))</f>
        <v/>
      </c>
      <c r="S577" s="15">
        <f>IF($P577="Overdue",COUNTIFS($P$3:$P577,"Overdue"),"")</f>
        <v/>
      </c>
    </row>
    <row r="578">
      <c r="A578" s="4" t="n"/>
      <c r="B578" s="4" t="n"/>
      <c r="C578" s="4" t="n"/>
      <c r="D578" s="4" t="n"/>
      <c r="E578" s="4" t="n"/>
      <c r="F578" s="5" t="n"/>
      <c r="G578" s="13" t="n"/>
      <c r="H578" s="13" t="n"/>
      <c r="I578" s="14">
        <f>IF($E578="","",SUMIFS('Follow-ups'!$H$3:$H$1002,'Follow-ups'!$B$3:$B$1002,$E578))</f>
        <v/>
      </c>
      <c r="J578" s="14">
        <f>IF($F578="","",$G578-$H578-$I578)</f>
        <v/>
      </c>
      <c r="K578" s="15">
        <f>IF($F578="","",'Settings'!$B$6-$F578)</f>
        <v/>
      </c>
      <c r="L578" s="8">
        <f>IF($F578="","",IF($J578&lt;=0,"Settled",IF($O578="Written off","Written off",IF($K578&lt;=30,"0–30",IF($K578&lt;=60,"31–60",IF($K578&lt;=90,"61–90","90+"))))))</f>
        <v/>
      </c>
      <c r="M578" s="5" t="n"/>
      <c r="N578" s="4" t="n"/>
      <c r="O578" s="4" t="n"/>
      <c r="P578" s="8">
        <f>IF(OR($F578="",$M578=""),"",IF(AND($M578&lt;'Settings'!$B$6,$J578&gt;0,$O578&lt;&gt;"Written off"),"Overdue",""))</f>
        <v/>
      </c>
      <c r="Q578" s="15">
        <f>IF($E578="","",COUNTIFS('Follow-ups'!$B$3:$B$1002,$E578))</f>
        <v/>
      </c>
      <c r="R578" s="16">
        <f>IF(OR($F578="",$O578="Written off"),0,IF($J578&gt;0,$J578+ROW()/1000000,0))</f>
        <v/>
      </c>
      <c r="S578" s="15">
        <f>IF($P578="Overdue",COUNTIFS($P$3:$P578,"Overdue"),"")</f>
        <v/>
      </c>
    </row>
    <row r="579">
      <c r="A579" s="4" t="n"/>
      <c r="B579" s="4" t="n"/>
      <c r="C579" s="4" t="n"/>
      <c r="D579" s="4" t="n"/>
      <c r="E579" s="4" t="n"/>
      <c r="F579" s="5" t="n"/>
      <c r="G579" s="13" t="n"/>
      <c r="H579" s="13" t="n"/>
      <c r="I579" s="14">
        <f>IF($E579="","",SUMIFS('Follow-ups'!$H$3:$H$1002,'Follow-ups'!$B$3:$B$1002,$E579))</f>
        <v/>
      </c>
      <c r="J579" s="14">
        <f>IF($F579="","",$G579-$H579-$I579)</f>
        <v/>
      </c>
      <c r="K579" s="15">
        <f>IF($F579="","",'Settings'!$B$6-$F579)</f>
        <v/>
      </c>
      <c r="L579" s="8">
        <f>IF($F579="","",IF($J579&lt;=0,"Settled",IF($O579="Written off","Written off",IF($K579&lt;=30,"0–30",IF($K579&lt;=60,"31–60",IF($K579&lt;=90,"61–90","90+"))))))</f>
        <v/>
      </c>
      <c r="M579" s="5" t="n"/>
      <c r="N579" s="4" t="n"/>
      <c r="O579" s="4" t="n"/>
      <c r="P579" s="8">
        <f>IF(OR($F579="",$M579=""),"",IF(AND($M579&lt;'Settings'!$B$6,$J579&gt;0,$O579&lt;&gt;"Written off"),"Overdue",""))</f>
        <v/>
      </c>
      <c r="Q579" s="15">
        <f>IF($E579="","",COUNTIFS('Follow-ups'!$B$3:$B$1002,$E579))</f>
        <v/>
      </c>
      <c r="R579" s="16">
        <f>IF(OR($F579="",$O579="Written off"),0,IF($J579&gt;0,$J579+ROW()/1000000,0))</f>
        <v/>
      </c>
      <c r="S579" s="15">
        <f>IF($P579="Overdue",COUNTIFS($P$3:$P579,"Overdue"),"")</f>
        <v/>
      </c>
    </row>
    <row r="580">
      <c r="A580" s="4" t="n"/>
      <c r="B580" s="4" t="n"/>
      <c r="C580" s="4" t="n"/>
      <c r="D580" s="4" t="n"/>
      <c r="E580" s="4" t="n"/>
      <c r="F580" s="5" t="n"/>
      <c r="G580" s="13" t="n"/>
      <c r="H580" s="13" t="n"/>
      <c r="I580" s="14">
        <f>IF($E580="","",SUMIFS('Follow-ups'!$H$3:$H$1002,'Follow-ups'!$B$3:$B$1002,$E580))</f>
        <v/>
      </c>
      <c r="J580" s="14">
        <f>IF($F580="","",$G580-$H580-$I580)</f>
        <v/>
      </c>
      <c r="K580" s="15">
        <f>IF($F580="","",'Settings'!$B$6-$F580)</f>
        <v/>
      </c>
      <c r="L580" s="8">
        <f>IF($F580="","",IF($J580&lt;=0,"Settled",IF($O580="Written off","Written off",IF($K580&lt;=30,"0–30",IF($K580&lt;=60,"31–60",IF($K580&lt;=90,"61–90","90+"))))))</f>
        <v/>
      </c>
      <c r="M580" s="5" t="n"/>
      <c r="N580" s="4" t="n"/>
      <c r="O580" s="4" t="n"/>
      <c r="P580" s="8">
        <f>IF(OR($F580="",$M580=""),"",IF(AND($M580&lt;'Settings'!$B$6,$J580&gt;0,$O580&lt;&gt;"Written off"),"Overdue",""))</f>
        <v/>
      </c>
      <c r="Q580" s="15">
        <f>IF($E580="","",COUNTIFS('Follow-ups'!$B$3:$B$1002,$E580))</f>
        <v/>
      </c>
      <c r="R580" s="16">
        <f>IF(OR($F580="",$O580="Written off"),0,IF($J580&gt;0,$J580+ROW()/1000000,0))</f>
        <v/>
      </c>
      <c r="S580" s="15">
        <f>IF($P580="Overdue",COUNTIFS($P$3:$P580,"Overdue"),"")</f>
        <v/>
      </c>
    </row>
    <row r="581">
      <c r="A581" s="4" t="n"/>
      <c r="B581" s="4" t="n"/>
      <c r="C581" s="4" t="n"/>
      <c r="D581" s="4" t="n"/>
      <c r="E581" s="4" t="n"/>
      <c r="F581" s="5" t="n"/>
      <c r="G581" s="13" t="n"/>
      <c r="H581" s="13" t="n"/>
      <c r="I581" s="14">
        <f>IF($E581="","",SUMIFS('Follow-ups'!$H$3:$H$1002,'Follow-ups'!$B$3:$B$1002,$E581))</f>
        <v/>
      </c>
      <c r="J581" s="14">
        <f>IF($F581="","",$G581-$H581-$I581)</f>
        <v/>
      </c>
      <c r="K581" s="15">
        <f>IF($F581="","",'Settings'!$B$6-$F581)</f>
        <v/>
      </c>
      <c r="L581" s="8">
        <f>IF($F581="","",IF($J581&lt;=0,"Settled",IF($O581="Written off","Written off",IF($K581&lt;=30,"0–30",IF($K581&lt;=60,"31–60",IF($K581&lt;=90,"61–90","90+"))))))</f>
        <v/>
      </c>
      <c r="M581" s="5" t="n"/>
      <c r="N581" s="4" t="n"/>
      <c r="O581" s="4" t="n"/>
      <c r="P581" s="8">
        <f>IF(OR($F581="",$M581=""),"",IF(AND($M581&lt;'Settings'!$B$6,$J581&gt;0,$O581&lt;&gt;"Written off"),"Overdue",""))</f>
        <v/>
      </c>
      <c r="Q581" s="15">
        <f>IF($E581="","",COUNTIFS('Follow-ups'!$B$3:$B$1002,$E581))</f>
        <v/>
      </c>
      <c r="R581" s="16">
        <f>IF(OR($F581="",$O581="Written off"),0,IF($J581&gt;0,$J581+ROW()/1000000,0))</f>
        <v/>
      </c>
      <c r="S581" s="15">
        <f>IF($P581="Overdue",COUNTIFS($P$3:$P581,"Overdue"),"")</f>
        <v/>
      </c>
    </row>
    <row r="582">
      <c r="A582" s="4" t="n"/>
      <c r="B582" s="4" t="n"/>
      <c r="C582" s="4" t="n"/>
      <c r="D582" s="4" t="n"/>
      <c r="E582" s="4" t="n"/>
      <c r="F582" s="5" t="n"/>
      <c r="G582" s="13" t="n"/>
      <c r="H582" s="13" t="n"/>
      <c r="I582" s="14">
        <f>IF($E582="","",SUMIFS('Follow-ups'!$H$3:$H$1002,'Follow-ups'!$B$3:$B$1002,$E582))</f>
        <v/>
      </c>
      <c r="J582" s="14">
        <f>IF($F582="","",$G582-$H582-$I582)</f>
        <v/>
      </c>
      <c r="K582" s="15">
        <f>IF($F582="","",'Settings'!$B$6-$F582)</f>
        <v/>
      </c>
      <c r="L582" s="8">
        <f>IF($F582="","",IF($J582&lt;=0,"Settled",IF($O582="Written off","Written off",IF($K582&lt;=30,"0–30",IF($K582&lt;=60,"31–60",IF($K582&lt;=90,"61–90","90+"))))))</f>
        <v/>
      </c>
      <c r="M582" s="5" t="n"/>
      <c r="N582" s="4" t="n"/>
      <c r="O582" s="4" t="n"/>
      <c r="P582" s="8">
        <f>IF(OR($F582="",$M582=""),"",IF(AND($M582&lt;'Settings'!$B$6,$J582&gt;0,$O582&lt;&gt;"Written off"),"Overdue",""))</f>
        <v/>
      </c>
      <c r="Q582" s="15">
        <f>IF($E582="","",COUNTIFS('Follow-ups'!$B$3:$B$1002,$E582))</f>
        <v/>
      </c>
      <c r="R582" s="16">
        <f>IF(OR($F582="",$O582="Written off"),0,IF($J582&gt;0,$J582+ROW()/1000000,0))</f>
        <v/>
      </c>
      <c r="S582" s="15">
        <f>IF($P582="Overdue",COUNTIFS($P$3:$P582,"Overdue"),"")</f>
        <v/>
      </c>
    </row>
    <row r="583">
      <c r="A583" s="4" t="n"/>
      <c r="B583" s="4" t="n"/>
      <c r="C583" s="4" t="n"/>
      <c r="D583" s="4" t="n"/>
      <c r="E583" s="4" t="n"/>
      <c r="F583" s="5" t="n"/>
      <c r="G583" s="13" t="n"/>
      <c r="H583" s="13" t="n"/>
      <c r="I583" s="14">
        <f>IF($E583="","",SUMIFS('Follow-ups'!$H$3:$H$1002,'Follow-ups'!$B$3:$B$1002,$E583))</f>
        <v/>
      </c>
      <c r="J583" s="14">
        <f>IF($F583="","",$G583-$H583-$I583)</f>
        <v/>
      </c>
      <c r="K583" s="15">
        <f>IF($F583="","",'Settings'!$B$6-$F583)</f>
        <v/>
      </c>
      <c r="L583" s="8">
        <f>IF($F583="","",IF($J583&lt;=0,"Settled",IF($O583="Written off","Written off",IF($K583&lt;=30,"0–30",IF($K583&lt;=60,"31–60",IF($K583&lt;=90,"61–90","90+"))))))</f>
        <v/>
      </c>
      <c r="M583" s="5" t="n"/>
      <c r="N583" s="4" t="n"/>
      <c r="O583" s="4" t="n"/>
      <c r="P583" s="8">
        <f>IF(OR($F583="",$M583=""),"",IF(AND($M583&lt;'Settings'!$B$6,$J583&gt;0,$O583&lt;&gt;"Written off"),"Overdue",""))</f>
        <v/>
      </c>
      <c r="Q583" s="15">
        <f>IF($E583="","",COUNTIFS('Follow-ups'!$B$3:$B$1002,$E583))</f>
        <v/>
      </c>
      <c r="R583" s="16">
        <f>IF(OR($F583="",$O583="Written off"),0,IF($J583&gt;0,$J583+ROW()/1000000,0))</f>
        <v/>
      </c>
      <c r="S583" s="15">
        <f>IF($P583="Overdue",COUNTIFS($P$3:$P583,"Overdue"),"")</f>
        <v/>
      </c>
    </row>
    <row r="584">
      <c r="A584" s="4" t="n"/>
      <c r="B584" s="4" t="n"/>
      <c r="C584" s="4" t="n"/>
      <c r="D584" s="4" t="n"/>
      <c r="E584" s="4" t="n"/>
      <c r="F584" s="5" t="n"/>
      <c r="G584" s="13" t="n"/>
      <c r="H584" s="13" t="n"/>
      <c r="I584" s="14">
        <f>IF($E584="","",SUMIFS('Follow-ups'!$H$3:$H$1002,'Follow-ups'!$B$3:$B$1002,$E584))</f>
        <v/>
      </c>
      <c r="J584" s="14">
        <f>IF($F584="","",$G584-$H584-$I584)</f>
        <v/>
      </c>
      <c r="K584" s="15">
        <f>IF($F584="","",'Settings'!$B$6-$F584)</f>
        <v/>
      </c>
      <c r="L584" s="8">
        <f>IF($F584="","",IF($J584&lt;=0,"Settled",IF($O584="Written off","Written off",IF($K584&lt;=30,"0–30",IF($K584&lt;=60,"31–60",IF($K584&lt;=90,"61–90","90+"))))))</f>
        <v/>
      </c>
      <c r="M584" s="5" t="n"/>
      <c r="N584" s="4" t="n"/>
      <c r="O584" s="4" t="n"/>
      <c r="P584" s="8">
        <f>IF(OR($F584="",$M584=""),"",IF(AND($M584&lt;'Settings'!$B$6,$J584&gt;0,$O584&lt;&gt;"Written off"),"Overdue",""))</f>
        <v/>
      </c>
      <c r="Q584" s="15">
        <f>IF($E584="","",COUNTIFS('Follow-ups'!$B$3:$B$1002,$E584))</f>
        <v/>
      </c>
      <c r="R584" s="16">
        <f>IF(OR($F584="",$O584="Written off"),0,IF($J584&gt;0,$J584+ROW()/1000000,0))</f>
        <v/>
      </c>
      <c r="S584" s="15">
        <f>IF($P584="Overdue",COUNTIFS($P$3:$P584,"Overdue"),"")</f>
        <v/>
      </c>
    </row>
    <row r="585">
      <c r="A585" s="4" t="n"/>
      <c r="B585" s="4" t="n"/>
      <c r="C585" s="4" t="n"/>
      <c r="D585" s="4" t="n"/>
      <c r="E585" s="4" t="n"/>
      <c r="F585" s="5" t="n"/>
      <c r="G585" s="13" t="n"/>
      <c r="H585" s="13" t="n"/>
      <c r="I585" s="14">
        <f>IF($E585="","",SUMIFS('Follow-ups'!$H$3:$H$1002,'Follow-ups'!$B$3:$B$1002,$E585))</f>
        <v/>
      </c>
      <c r="J585" s="14">
        <f>IF($F585="","",$G585-$H585-$I585)</f>
        <v/>
      </c>
      <c r="K585" s="15">
        <f>IF($F585="","",'Settings'!$B$6-$F585)</f>
        <v/>
      </c>
      <c r="L585" s="8">
        <f>IF($F585="","",IF($J585&lt;=0,"Settled",IF($O585="Written off","Written off",IF($K585&lt;=30,"0–30",IF($K585&lt;=60,"31–60",IF($K585&lt;=90,"61–90","90+"))))))</f>
        <v/>
      </c>
      <c r="M585" s="5" t="n"/>
      <c r="N585" s="4" t="n"/>
      <c r="O585" s="4" t="n"/>
      <c r="P585" s="8">
        <f>IF(OR($F585="",$M585=""),"",IF(AND($M585&lt;'Settings'!$B$6,$J585&gt;0,$O585&lt;&gt;"Written off"),"Overdue",""))</f>
        <v/>
      </c>
      <c r="Q585" s="15">
        <f>IF($E585="","",COUNTIFS('Follow-ups'!$B$3:$B$1002,$E585))</f>
        <v/>
      </c>
      <c r="R585" s="16">
        <f>IF(OR($F585="",$O585="Written off"),0,IF($J585&gt;0,$J585+ROW()/1000000,0))</f>
        <v/>
      </c>
      <c r="S585" s="15">
        <f>IF($P585="Overdue",COUNTIFS($P$3:$P585,"Overdue"),"")</f>
        <v/>
      </c>
    </row>
    <row r="586">
      <c r="A586" s="4" t="n"/>
      <c r="B586" s="4" t="n"/>
      <c r="C586" s="4" t="n"/>
      <c r="D586" s="4" t="n"/>
      <c r="E586" s="4" t="n"/>
      <c r="F586" s="5" t="n"/>
      <c r="G586" s="13" t="n"/>
      <c r="H586" s="13" t="n"/>
      <c r="I586" s="14">
        <f>IF($E586="","",SUMIFS('Follow-ups'!$H$3:$H$1002,'Follow-ups'!$B$3:$B$1002,$E586))</f>
        <v/>
      </c>
      <c r="J586" s="14">
        <f>IF($F586="","",$G586-$H586-$I586)</f>
        <v/>
      </c>
      <c r="K586" s="15">
        <f>IF($F586="","",'Settings'!$B$6-$F586)</f>
        <v/>
      </c>
      <c r="L586" s="8">
        <f>IF($F586="","",IF($J586&lt;=0,"Settled",IF($O586="Written off","Written off",IF($K586&lt;=30,"0–30",IF($K586&lt;=60,"31–60",IF($K586&lt;=90,"61–90","90+"))))))</f>
        <v/>
      </c>
      <c r="M586" s="5" t="n"/>
      <c r="N586" s="4" t="n"/>
      <c r="O586" s="4" t="n"/>
      <c r="P586" s="8">
        <f>IF(OR($F586="",$M586=""),"",IF(AND($M586&lt;'Settings'!$B$6,$J586&gt;0,$O586&lt;&gt;"Written off"),"Overdue",""))</f>
        <v/>
      </c>
      <c r="Q586" s="15">
        <f>IF($E586="","",COUNTIFS('Follow-ups'!$B$3:$B$1002,$E586))</f>
        <v/>
      </c>
      <c r="R586" s="16">
        <f>IF(OR($F586="",$O586="Written off"),0,IF($J586&gt;0,$J586+ROW()/1000000,0))</f>
        <v/>
      </c>
      <c r="S586" s="15">
        <f>IF($P586="Overdue",COUNTIFS($P$3:$P586,"Overdue"),"")</f>
        <v/>
      </c>
    </row>
    <row r="587">
      <c r="A587" s="4" t="n"/>
      <c r="B587" s="4" t="n"/>
      <c r="C587" s="4" t="n"/>
      <c r="D587" s="4" t="n"/>
      <c r="E587" s="4" t="n"/>
      <c r="F587" s="5" t="n"/>
      <c r="G587" s="13" t="n"/>
      <c r="H587" s="13" t="n"/>
      <c r="I587" s="14">
        <f>IF($E587="","",SUMIFS('Follow-ups'!$H$3:$H$1002,'Follow-ups'!$B$3:$B$1002,$E587))</f>
        <v/>
      </c>
      <c r="J587" s="14">
        <f>IF($F587="","",$G587-$H587-$I587)</f>
        <v/>
      </c>
      <c r="K587" s="15">
        <f>IF($F587="","",'Settings'!$B$6-$F587)</f>
        <v/>
      </c>
      <c r="L587" s="8">
        <f>IF($F587="","",IF($J587&lt;=0,"Settled",IF($O587="Written off","Written off",IF($K587&lt;=30,"0–30",IF($K587&lt;=60,"31–60",IF($K587&lt;=90,"61–90","90+"))))))</f>
        <v/>
      </c>
      <c r="M587" s="5" t="n"/>
      <c r="N587" s="4" t="n"/>
      <c r="O587" s="4" t="n"/>
      <c r="P587" s="8">
        <f>IF(OR($F587="",$M587=""),"",IF(AND($M587&lt;'Settings'!$B$6,$J587&gt;0,$O587&lt;&gt;"Written off"),"Overdue",""))</f>
        <v/>
      </c>
      <c r="Q587" s="15">
        <f>IF($E587="","",COUNTIFS('Follow-ups'!$B$3:$B$1002,$E587))</f>
        <v/>
      </c>
      <c r="R587" s="16">
        <f>IF(OR($F587="",$O587="Written off"),0,IF($J587&gt;0,$J587+ROW()/1000000,0))</f>
        <v/>
      </c>
      <c r="S587" s="15">
        <f>IF($P587="Overdue",COUNTIFS($P$3:$P587,"Overdue"),"")</f>
        <v/>
      </c>
    </row>
    <row r="588">
      <c r="A588" s="4" t="n"/>
      <c r="B588" s="4" t="n"/>
      <c r="C588" s="4" t="n"/>
      <c r="D588" s="4" t="n"/>
      <c r="E588" s="4" t="n"/>
      <c r="F588" s="5" t="n"/>
      <c r="G588" s="13" t="n"/>
      <c r="H588" s="13" t="n"/>
      <c r="I588" s="14">
        <f>IF($E588="","",SUMIFS('Follow-ups'!$H$3:$H$1002,'Follow-ups'!$B$3:$B$1002,$E588))</f>
        <v/>
      </c>
      <c r="J588" s="14">
        <f>IF($F588="","",$G588-$H588-$I588)</f>
        <v/>
      </c>
      <c r="K588" s="15">
        <f>IF($F588="","",'Settings'!$B$6-$F588)</f>
        <v/>
      </c>
      <c r="L588" s="8">
        <f>IF($F588="","",IF($J588&lt;=0,"Settled",IF($O588="Written off","Written off",IF($K588&lt;=30,"0–30",IF($K588&lt;=60,"31–60",IF($K588&lt;=90,"61–90","90+"))))))</f>
        <v/>
      </c>
      <c r="M588" s="5" t="n"/>
      <c r="N588" s="4" t="n"/>
      <c r="O588" s="4" t="n"/>
      <c r="P588" s="8">
        <f>IF(OR($F588="",$M588=""),"",IF(AND($M588&lt;'Settings'!$B$6,$J588&gt;0,$O588&lt;&gt;"Written off"),"Overdue",""))</f>
        <v/>
      </c>
      <c r="Q588" s="15">
        <f>IF($E588="","",COUNTIFS('Follow-ups'!$B$3:$B$1002,$E588))</f>
        <v/>
      </c>
      <c r="R588" s="16">
        <f>IF(OR($F588="",$O588="Written off"),0,IF($J588&gt;0,$J588+ROW()/1000000,0))</f>
        <v/>
      </c>
      <c r="S588" s="15">
        <f>IF($P588="Overdue",COUNTIFS($P$3:$P588,"Overdue"),"")</f>
        <v/>
      </c>
    </row>
    <row r="589">
      <c r="A589" s="4" t="n"/>
      <c r="B589" s="4" t="n"/>
      <c r="C589" s="4" t="n"/>
      <c r="D589" s="4" t="n"/>
      <c r="E589" s="4" t="n"/>
      <c r="F589" s="5" t="n"/>
      <c r="G589" s="13" t="n"/>
      <c r="H589" s="13" t="n"/>
      <c r="I589" s="14">
        <f>IF($E589="","",SUMIFS('Follow-ups'!$H$3:$H$1002,'Follow-ups'!$B$3:$B$1002,$E589))</f>
        <v/>
      </c>
      <c r="J589" s="14">
        <f>IF($F589="","",$G589-$H589-$I589)</f>
        <v/>
      </c>
      <c r="K589" s="15">
        <f>IF($F589="","",'Settings'!$B$6-$F589)</f>
        <v/>
      </c>
      <c r="L589" s="8">
        <f>IF($F589="","",IF($J589&lt;=0,"Settled",IF($O589="Written off","Written off",IF($K589&lt;=30,"0–30",IF($K589&lt;=60,"31–60",IF($K589&lt;=90,"61–90","90+"))))))</f>
        <v/>
      </c>
      <c r="M589" s="5" t="n"/>
      <c r="N589" s="4" t="n"/>
      <c r="O589" s="4" t="n"/>
      <c r="P589" s="8">
        <f>IF(OR($F589="",$M589=""),"",IF(AND($M589&lt;'Settings'!$B$6,$J589&gt;0,$O589&lt;&gt;"Written off"),"Overdue",""))</f>
        <v/>
      </c>
      <c r="Q589" s="15">
        <f>IF($E589="","",COUNTIFS('Follow-ups'!$B$3:$B$1002,$E589))</f>
        <v/>
      </c>
      <c r="R589" s="16">
        <f>IF(OR($F589="",$O589="Written off"),0,IF($J589&gt;0,$J589+ROW()/1000000,0))</f>
        <v/>
      </c>
      <c r="S589" s="15">
        <f>IF($P589="Overdue",COUNTIFS($P$3:$P589,"Overdue"),"")</f>
        <v/>
      </c>
    </row>
    <row r="590">
      <c r="A590" s="4" t="n"/>
      <c r="B590" s="4" t="n"/>
      <c r="C590" s="4" t="n"/>
      <c r="D590" s="4" t="n"/>
      <c r="E590" s="4" t="n"/>
      <c r="F590" s="5" t="n"/>
      <c r="G590" s="13" t="n"/>
      <c r="H590" s="13" t="n"/>
      <c r="I590" s="14">
        <f>IF($E590="","",SUMIFS('Follow-ups'!$H$3:$H$1002,'Follow-ups'!$B$3:$B$1002,$E590))</f>
        <v/>
      </c>
      <c r="J590" s="14">
        <f>IF($F590="","",$G590-$H590-$I590)</f>
        <v/>
      </c>
      <c r="K590" s="15">
        <f>IF($F590="","",'Settings'!$B$6-$F590)</f>
        <v/>
      </c>
      <c r="L590" s="8">
        <f>IF($F590="","",IF($J590&lt;=0,"Settled",IF($O590="Written off","Written off",IF($K590&lt;=30,"0–30",IF($K590&lt;=60,"31–60",IF($K590&lt;=90,"61–90","90+"))))))</f>
        <v/>
      </c>
      <c r="M590" s="5" t="n"/>
      <c r="N590" s="4" t="n"/>
      <c r="O590" s="4" t="n"/>
      <c r="P590" s="8">
        <f>IF(OR($F590="",$M590=""),"",IF(AND($M590&lt;'Settings'!$B$6,$J590&gt;0,$O590&lt;&gt;"Written off"),"Overdue",""))</f>
        <v/>
      </c>
      <c r="Q590" s="15">
        <f>IF($E590="","",COUNTIFS('Follow-ups'!$B$3:$B$1002,$E590))</f>
        <v/>
      </c>
      <c r="R590" s="16">
        <f>IF(OR($F590="",$O590="Written off"),0,IF($J590&gt;0,$J590+ROW()/1000000,0))</f>
        <v/>
      </c>
      <c r="S590" s="15">
        <f>IF($P590="Overdue",COUNTIFS($P$3:$P590,"Overdue"),"")</f>
        <v/>
      </c>
    </row>
    <row r="591">
      <c r="A591" s="4" t="n"/>
      <c r="B591" s="4" t="n"/>
      <c r="C591" s="4" t="n"/>
      <c r="D591" s="4" t="n"/>
      <c r="E591" s="4" t="n"/>
      <c r="F591" s="5" t="n"/>
      <c r="G591" s="13" t="n"/>
      <c r="H591" s="13" t="n"/>
      <c r="I591" s="14">
        <f>IF($E591="","",SUMIFS('Follow-ups'!$H$3:$H$1002,'Follow-ups'!$B$3:$B$1002,$E591))</f>
        <v/>
      </c>
      <c r="J591" s="14">
        <f>IF($F591="","",$G591-$H591-$I591)</f>
        <v/>
      </c>
      <c r="K591" s="15">
        <f>IF($F591="","",'Settings'!$B$6-$F591)</f>
        <v/>
      </c>
      <c r="L591" s="8">
        <f>IF($F591="","",IF($J591&lt;=0,"Settled",IF($O591="Written off","Written off",IF($K591&lt;=30,"0–30",IF($K591&lt;=60,"31–60",IF($K591&lt;=90,"61–90","90+"))))))</f>
        <v/>
      </c>
      <c r="M591" s="5" t="n"/>
      <c r="N591" s="4" t="n"/>
      <c r="O591" s="4" t="n"/>
      <c r="P591" s="8">
        <f>IF(OR($F591="",$M591=""),"",IF(AND($M591&lt;'Settings'!$B$6,$J591&gt;0,$O591&lt;&gt;"Written off"),"Overdue",""))</f>
        <v/>
      </c>
      <c r="Q591" s="15">
        <f>IF($E591="","",COUNTIFS('Follow-ups'!$B$3:$B$1002,$E591))</f>
        <v/>
      </c>
      <c r="R591" s="16">
        <f>IF(OR($F591="",$O591="Written off"),0,IF($J591&gt;0,$J591+ROW()/1000000,0))</f>
        <v/>
      </c>
      <c r="S591" s="15">
        <f>IF($P591="Overdue",COUNTIFS($P$3:$P591,"Overdue"),"")</f>
        <v/>
      </c>
    </row>
    <row r="592">
      <c r="A592" s="4" t="n"/>
      <c r="B592" s="4" t="n"/>
      <c r="C592" s="4" t="n"/>
      <c r="D592" s="4" t="n"/>
      <c r="E592" s="4" t="n"/>
      <c r="F592" s="5" t="n"/>
      <c r="G592" s="13" t="n"/>
      <c r="H592" s="13" t="n"/>
      <c r="I592" s="14">
        <f>IF($E592="","",SUMIFS('Follow-ups'!$H$3:$H$1002,'Follow-ups'!$B$3:$B$1002,$E592))</f>
        <v/>
      </c>
      <c r="J592" s="14">
        <f>IF($F592="","",$G592-$H592-$I592)</f>
        <v/>
      </c>
      <c r="K592" s="15">
        <f>IF($F592="","",'Settings'!$B$6-$F592)</f>
        <v/>
      </c>
      <c r="L592" s="8">
        <f>IF($F592="","",IF($J592&lt;=0,"Settled",IF($O592="Written off","Written off",IF($K592&lt;=30,"0–30",IF($K592&lt;=60,"31–60",IF($K592&lt;=90,"61–90","90+"))))))</f>
        <v/>
      </c>
      <c r="M592" s="5" t="n"/>
      <c r="N592" s="4" t="n"/>
      <c r="O592" s="4" t="n"/>
      <c r="P592" s="8">
        <f>IF(OR($F592="",$M592=""),"",IF(AND($M592&lt;'Settings'!$B$6,$J592&gt;0,$O592&lt;&gt;"Written off"),"Overdue",""))</f>
        <v/>
      </c>
      <c r="Q592" s="15">
        <f>IF($E592="","",COUNTIFS('Follow-ups'!$B$3:$B$1002,$E592))</f>
        <v/>
      </c>
      <c r="R592" s="16">
        <f>IF(OR($F592="",$O592="Written off"),0,IF($J592&gt;0,$J592+ROW()/1000000,0))</f>
        <v/>
      </c>
      <c r="S592" s="15">
        <f>IF($P592="Overdue",COUNTIFS($P$3:$P592,"Overdue"),"")</f>
        <v/>
      </c>
    </row>
    <row r="593">
      <c r="A593" s="4" t="n"/>
      <c r="B593" s="4" t="n"/>
      <c r="C593" s="4" t="n"/>
      <c r="D593" s="4" t="n"/>
      <c r="E593" s="4" t="n"/>
      <c r="F593" s="5" t="n"/>
      <c r="G593" s="13" t="n"/>
      <c r="H593" s="13" t="n"/>
      <c r="I593" s="14">
        <f>IF($E593="","",SUMIFS('Follow-ups'!$H$3:$H$1002,'Follow-ups'!$B$3:$B$1002,$E593))</f>
        <v/>
      </c>
      <c r="J593" s="14">
        <f>IF($F593="","",$G593-$H593-$I593)</f>
        <v/>
      </c>
      <c r="K593" s="15">
        <f>IF($F593="","",'Settings'!$B$6-$F593)</f>
        <v/>
      </c>
      <c r="L593" s="8">
        <f>IF($F593="","",IF($J593&lt;=0,"Settled",IF($O593="Written off","Written off",IF($K593&lt;=30,"0–30",IF($K593&lt;=60,"31–60",IF($K593&lt;=90,"61–90","90+"))))))</f>
        <v/>
      </c>
      <c r="M593" s="5" t="n"/>
      <c r="N593" s="4" t="n"/>
      <c r="O593" s="4" t="n"/>
      <c r="P593" s="8">
        <f>IF(OR($F593="",$M593=""),"",IF(AND($M593&lt;'Settings'!$B$6,$J593&gt;0,$O593&lt;&gt;"Written off"),"Overdue",""))</f>
        <v/>
      </c>
      <c r="Q593" s="15">
        <f>IF($E593="","",COUNTIFS('Follow-ups'!$B$3:$B$1002,$E593))</f>
        <v/>
      </c>
      <c r="R593" s="16">
        <f>IF(OR($F593="",$O593="Written off"),0,IF($J593&gt;0,$J593+ROW()/1000000,0))</f>
        <v/>
      </c>
      <c r="S593" s="15">
        <f>IF($P593="Overdue",COUNTIFS($P$3:$P593,"Overdue"),"")</f>
        <v/>
      </c>
    </row>
    <row r="594">
      <c r="A594" s="4" t="n"/>
      <c r="B594" s="4" t="n"/>
      <c r="C594" s="4" t="n"/>
      <c r="D594" s="4" t="n"/>
      <c r="E594" s="4" t="n"/>
      <c r="F594" s="5" t="n"/>
      <c r="G594" s="13" t="n"/>
      <c r="H594" s="13" t="n"/>
      <c r="I594" s="14">
        <f>IF($E594="","",SUMIFS('Follow-ups'!$H$3:$H$1002,'Follow-ups'!$B$3:$B$1002,$E594))</f>
        <v/>
      </c>
      <c r="J594" s="14">
        <f>IF($F594="","",$G594-$H594-$I594)</f>
        <v/>
      </c>
      <c r="K594" s="15">
        <f>IF($F594="","",'Settings'!$B$6-$F594)</f>
        <v/>
      </c>
      <c r="L594" s="8">
        <f>IF($F594="","",IF($J594&lt;=0,"Settled",IF($O594="Written off","Written off",IF($K594&lt;=30,"0–30",IF($K594&lt;=60,"31–60",IF($K594&lt;=90,"61–90","90+"))))))</f>
        <v/>
      </c>
      <c r="M594" s="5" t="n"/>
      <c r="N594" s="4" t="n"/>
      <c r="O594" s="4" t="n"/>
      <c r="P594" s="8">
        <f>IF(OR($F594="",$M594=""),"",IF(AND($M594&lt;'Settings'!$B$6,$J594&gt;0,$O594&lt;&gt;"Written off"),"Overdue",""))</f>
        <v/>
      </c>
      <c r="Q594" s="15">
        <f>IF($E594="","",COUNTIFS('Follow-ups'!$B$3:$B$1002,$E594))</f>
        <v/>
      </c>
      <c r="R594" s="16">
        <f>IF(OR($F594="",$O594="Written off"),0,IF($J594&gt;0,$J594+ROW()/1000000,0))</f>
        <v/>
      </c>
      <c r="S594" s="15">
        <f>IF($P594="Overdue",COUNTIFS($P$3:$P594,"Overdue"),"")</f>
        <v/>
      </c>
    </row>
    <row r="595">
      <c r="A595" s="4" t="n"/>
      <c r="B595" s="4" t="n"/>
      <c r="C595" s="4" t="n"/>
      <c r="D595" s="4" t="n"/>
      <c r="E595" s="4" t="n"/>
      <c r="F595" s="5" t="n"/>
      <c r="G595" s="13" t="n"/>
      <c r="H595" s="13" t="n"/>
      <c r="I595" s="14">
        <f>IF($E595="","",SUMIFS('Follow-ups'!$H$3:$H$1002,'Follow-ups'!$B$3:$B$1002,$E595))</f>
        <v/>
      </c>
      <c r="J595" s="14">
        <f>IF($F595="","",$G595-$H595-$I595)</f>
        <v/>
      </c>
      <c r="K595" s="15">
        <f>IF($F595="","",'Settings'!$B$6-$F595)</f>
        <v/>
      </c>
      <c r="L595" s="8">
        <f>IF($F595="","",IF($J595&lt;=0,"Settled",IF($O595="Written off","Written off",IF($K595&lt;=30,"0–30",IF($K595&lt;=60,"31–60",IF($K595&lt;=90,"61–90","90+"))))))</f>
        <v/>
      </c>
      <c r="M595" s="5" t="n"/>
      <c r="N595" s="4" t="n"/>
      <c r="O595" s="4" t="n"/>
      <c r="P595" s="8">
        <f>IF(OR($F595="",$M595=""),"",IF(AND($M595&lt;'Settings'!$B$6,$J595&gt;0,$O595&lt;&gt;"Written off"),"Overdue",""))</f>
        <v/>
      </c>
      <c r="Q595" s="15">
        <f>IF($E595="","",COUNTIFS('Follow-ups'!$B$3:$B$1002,$E595))</f>
        <v/>
      </c>
      <c r="R595" s="16">
        <f>IF(OR($F595="",$O595="Written off"),0,IF($J595&gt;0,$J595+ROW()/1000000,0))</f>
        <v/>
      </c>
      <c r="S595" s="15">
        <f>IF($P595="Overdue",COUNTIFS($P$3:$P595,"Overdue"),"")</f>
        <v/>
      </c>
    </row>
    <row r="596">
      <c r="A596" s="4" t="n"/>
      <c r="B596" s="4" t="n"/>
      <c r="C596" s="4" t="n"/>
      <c r="D596" s="4" t="n"/>
      <c r="E596" s="4" t="n"/>
      <c r="F596" s="5" t="n"/>
      <c r="G596" s="13" t="n"/>
      <c r="H596" s="13" t="n"/>
      <c r="I596" s="14">
        <f>IF($E596="","",SUMIFS('Follow-ups'!$H$3:$H$1002,'Follow-ups'!$B$3:$B$1002,$E596))</f>
        <v/>
      </c>
      <c r="J596" s="14">
        <f>IF($F596="","",$G596-$H596-$I596)</f>
        <v/>
      </c>
      <c r="K596" s="15">
        <f>IF($F596="","",'Settings'!$B$6-$F596)</f>
        <v/>
      </c>
      <c r="L596" s="8">
        <f>IF($F596="","",IF($J596&lt;=0,"Settled",IF($O596="Written off","Written off",IF($K596&lt;=30,"0–30",IF($K596&lt;=60,"31–60",IF($K596&lt;=90,"61–90","90+"))))))</f>
        <v/>
      </c>
      <c r="M596" s="5" t="n"/>
      <c r="N596" s="4" t="n"/>
      <c r="O596" s="4" t="n"/>
      <c r="P596" s="8">
        <f>IF(OR($F596="",$M596=""),"",IF(AND($M596&lt;'Settings'!$B$6,$J596&gt;0,$O596&lt;&gt;"Written off"),"Overdue",""))</f>
        <v/>
      </c>
      <c r="Q596" s="15">
        <f>IF($E596="","",COUNTIFS('Follow-ups'!$B$3:$B$1002,$E596))</f>
        <v/>
      </c>
      <c r="R596" s="16">
        <f>IF(OR($F596="",$O596="Written off"),0,IF($J596&gt;0,$J596+ROW()/1000000,0))</f>
        <v/>
      </c>
      <c r="S596" s="15">
        <f>IF($P596="Overdue",COUNTIFS($P$3:$P596,"Overdue"),"")</f>
        <v/>
      </c>
    </row>
    <row r="597">
      <c r="A597" s="4" t="n"/>
      <c r="B597" s="4" t="n"/>
      <c r="C597" s="4" t="n"/>
      <c r="D597" s="4" t="n"/>
      <c r="E597" s="4" t="n"/>
      <c r="F597" s="5" t="n"/>
      <c r="G597" s="13" t="n"/>
      <c r="H597" s="13" t="n"/>
      <c r="I597" s="14">
        <f>IF($E597="","",SUMIFS('Follow-ups'!$H$3:$H$1002,'Follow-ups'!$B$3:$B$1002,$E597))</f>
        <v/>
      </c>
      <c r="J597" s="14">
        <f>IF($F597="","",$G597-$H597-$I597)</f>
        <v/>
      </c>
      <c r="K597" s="15">
        <f>IF($F597="","",'Settings'!$B$6-$F597)</f>
        <v/>
      </c>
      <c r="L597" s="8">
        <f>IF($F597="","",IF($J597&lt;=0,"Settled",IF($O597="Written off","Written off",IF($K597&lt;=30,"0–30",IF($K597&lt;=60,"31–60",IF($K597&lt;=90,"61–90","90+"))))))</f>
        <v/>
      </c>
      <c r="M597" s="5" t="n"/>
      <c r="N597" s="4" t="n"/>
      <c r="O597" s="4" t="n"/>
      <c r="P597" s="8">
        <f>IF(OR($F597="",$M597=""),"",IF(AND($M597&lt;'Settings'!$B$6,$J597&gt;0,$O597&lt;&gt;"Written off"),"Overdue",""))</f>
        <v/>
      </c>
      <c r="Q597" s="15">
        <f>IF($E597="","",COUNTIFS('Follow-ups'!$B$3:$B$1002,$E597))</f>
        <v/>
      </c>
      <c r="R597" s="16">
        <f>IF(OR($F597="",$O597="Written off"),0,IF($J597&gt;0,$J597+ROW()/1000000,0))</f>
        <v/>
      </c>
      <c r="S597" s="15">
        <f>IF($P597="Overdue",COUNTIFS($P$3:$P597,"Overdue"),"")</f>
        <v/>
      </c>
    </row>
    <row r="598">
      <c r="A598" s="4" t="n"/>
      <c r="B598" s="4" t="n"/>
      <c r="C598" s="4" t="n"/>
      <c r="D598" s="4" t="n"/>
      <c r="E598" s="4" t="n"/>
      <c r="F598" s="5" t="n"/>
      <c r="G598" s="13" t="n"/>
      <c r="H598" s="13" t="n"/>
      <c r="I598" s="14">
        <f>IF($E598="","",SUMIFS('Follow-ups'!$H$3:$H$1002,'Follow-ups'!$B$3:$B$1002,$E598))</f>
        <v/>
      </c>
      <c r="J598" s="14">
        <f>IF($F598="","",$G598-$H598-$I598)</f>
        <v/>
      </c>
      <c r="K598" s="15">
        <f>IF($F598="","",'Settings'!$B$6-$F598)</f>
        <v/>
      </c>
      <c r="L598" s="8">
        <f>IF($F598="","",IF($J598&lt;=0,"Settled",IF($O598="Written off","Written off",IF($K598&lt;=30,"0–30",IF($K598&lt;=60,"31–60",IF($K598&lt;=90,"61–90","90+"))))))</f>
        <v/>
      </c>
      <c r="M598" s="5" t="n"/>
      <c r="N598" s="4" t="n"/>
      <c r="O598" s="4" t="n"/>
      <c r="P598" s="8">
        <f>IF(OR($F598="",$M598=""),"",IF(AND($M598&lt;'Settings'!$B$6,$J598&gt;0,$O598&lt;&gt;"Written off"),"Overdue",""))</f>
        <v/>
      </c>
      <c r="Q598" s="15">
        <f>IF($E598="","",COUNTIFS('Follow-ups'!$B$3:$B$1002,$E598))</f>
        <v/>
      </c>
      <c r="R598" s="16">
        <f>IF(OR($F598="",$O598="Written off"),0,IF($J598&gt;0,$J598+ROW()/1000000,0))</f>
        <v/>
      </c>
      <c r="S598" s="15">
        <f>IF($P598="Overdue",COUNTIFS($P$3:$P598,"Overdue"),"")</f>
        <v/>
      </c>
    </row>
    <row r="599">
      <c r="A599" s="4" t="n"/>
      <c r="B599" s="4" t="n"/>
      <c r="C599" s="4" t="n"/>
      <c r="D599" s="4" t="n"/>
      <c r="E599" s="4" t="n"/>
      <c r="F599" s="5" t="n"/>
      <c r="G599" s="13" t="n"/>
      <c r="H599" s="13" t="n"/>
      <c r="I599" s="14">
        <f>IF($E599="","",SUMIFS('Follow-ups'!$H$3:$H$1002,'Follow-ups'!$B$3:$B$1002,$E599))</f>
        <v/>
      </c>
      <c r="J599" s="14">
        <f>IF($F599="","",$G599-$H599-$I599)</f>
        <v/>
      </c>
      <c r="K599" s="15">
        <f>IF($F599="","",'Settings'!$B$6-$F599)</f>
        <v/>
      </c>
      <c r="L599" s="8">
        <f>IF($F599="","",IF($J599&lt;=0,"Settled",IF($O599="Written off","Written off",IF($K599&lt;=30,"0–30",IF($K599&lt;=60,"31–60",IF($K599&lt;=90,"61–90","90+"))))))</f>
        <v/>
      </c>
      <c r="M599" s="5" t="n"/>
      <c r="N599" s="4" t="n"/>
      <c r="O599" s="4" t="n"/>
      <c r="P599" s="8">
        <f>IF(OR($F599="",$M599=""),"",IF(AND($M599&lt;'Settings'!$B$6,$J599&gt;0,$O599&lt;&gt;"Written off"),"Overdue",""))</f>
        <v/>
      </c>
      <c r="Q599" s="15">
        <f>IF($E599="","",COUNTIFS('Follow-ups'!$B$3:$B$1002,$E599))</f>
        <v/>
      </c>
      <c r="R599" s="16">
        <f>IF(OR($F599="",$O599="Written off"),0,IF($J599&gt;0,$J599+ROW()/1000000,0))</f>
        <v/>
      </c>
      <c r="S599" s="15">
        <f>IF($P599="Overdue",COUNTIFS($P$3:$P599,"Overdue"),"")</f>
        <v/>
      </c>
    </row>
    <row r="600">
      <c r="A600" s="4" t="n"/>
      <c r="B600" s="4" t="n"/>
      <c r="C600" s="4" t="n"/>
      <c r="D600" s="4" t="n"/>
      <c r="E600" s="4" t="n"/>
      <c r="F600" s="5" t="n"/>
      <c r="G600" s="13" t="n"/>
      <c r="H600" s="13" t="n"/>
      <c r="I600" s="14">
        <f>IF($E600="","",SUMIFS('Follow-ups'!$H$3:$H$1002,'Follow-ups'!$B$3:$B$1002,$E600))</f>
        <v/>
      </c>
      <c r="J600" s="14">
        <f>IF($F600="","",$G600-$H600-$I600)</f>
        <v/>
      </c>
      <c r="K600" s="15">
        <f>IF($F600="","",'Settings'!$B$6-$F600)</f>
        <v/>
      </c>
      <c r="L600" s="8">
        <f>IF($F600="","",IF($J600&lt;=0,"Settled",IF($O600="Written off","Written off",IF($K600&lt;=30,"0–30",IF($K600&lt;=60,"31–60",IF($K600&lt;=90,"61–90","90+"))))))</f>
        <v/>
      </c>
      <c r="M600" s="5" t="n"/>
      <c r="N600" s="4" t="n"/>
      <c r="O600" s="4" t="n"/>
      <c r="P600" s="8">
        <f>IF(OR($F600="",$M600=""),"",IF(AND($M600&lt;'Settings'!$B$6,$J600&gt;0,$O600&lt;&gt;"Written off"),"Overdue",""))</f>
        <v/>
      </c>
      <c r="Q600" s="15">
        <f>IF($E600="","",COUNTIFS('Follow-ups'!$B$3:$B$1002,$E600))</f>
        <v/>
      </c>
      <c r="R600" s="16">
        <f>IF(OR($F600="",$O600="Written off"),0,IF($J600&gt;0,$J600+ROW()/1000000,0))</f>
        <v/>
      </c>
      <c r="S600" s="15">
        <f>IF($P600="Overdue",COUNTIFS($P$3:$P600,"Overdue"),"")</f>
        <v/>
      </c>
    </row>
    <row r="601">
      <c r="A601" s="4" t="n"/>
      <c r="B601" s="4" t="n"/>
      <c r="C601" s="4" t="n"/>
      <c r="D601" s="4" t="n"/>
      <c r="E601" s="4" t="n"/>
      <c r="F601" s="5" t="n"/>
      <c r="G601" s="13" t="n"/>
      <c r="H601" s="13" t="n"/>
      <c r="I601" s="14">
        <f>IF($E601="","",SUMIFS('Follow-ups'!$H$3:$H$1002,'Follow-ups'!$B$3:$B$1002,$E601))</f>
        <v/>
      </c>
      <c r="J601" s="14">
        <f>IF($F601="","",$G601-$H601-$I601)</f>
        <v/>
      </c>
      <c r="K601" s="15">
        <f>IF($F601="","",'Settings'!$B$6-$F601)</f>
        <v/>
      </c>
      <c r="L601" s="8">
        <f>IF($F601="","",IF($J601&lt;=0,"Settled",IF($O601="Written off","Written off",IF($K601&lt;=30,"0–30",IF($K601&lt;=60,"31–60",IF($K601&lt;=90,"61–90","90+"))))))</f>
        <v/>
      </c>
      <c r="M601" s="5" t="n"/>
      <c r="N601" s="4" t="n"/>
      <c r="O601" s="4" t="n"/>
      <c r="P601" s="8">
        <f>IF(OR($F601="",$M601=""),"",IF(AND($M601&lt;'Settings'!$B$6,$J601&gt;0,$O601&lt;&gt;"Written off"),"Overdue",""))</f>
        <v/>
      </c>
      <c r="Q601" s="15">
        <f>IF($E601="","",COUNTIFS('Follow-ups'!$B$3:$B$1002,$E601))</f>
        <v/>
      </c>
      <c r="R601" s="16">
        <f>IF(OR($F601="",$O601="Written off"),0,IF($J601&gt;0,$J601+ROW()/1000000,0))</f>
        <v/>
      </c>
      <c r="S601" s="15">
        <f>IF($P601="Overdue",COUNTIFS($P$3:$P601,"Overdue"),"")</f>
        <v/>
      </c>
    </row>
    <row r="602">
      <c r="A602" s="4" t="n"/>
      <c r="B602" s="4" t="n"/>
      <c r="C602" s="4" t="n"/>
      <c r="D602" s="4" t="n"/>
      <c r="E602" s="4" t="n"/>
      <c r="F602" s="5" t="n"/>
      <c r="G602" s="13" t="n"/>
      <c r="H602" s="13" t="n"/>
      <c r="I602" s="14">
        <f>IF($E602="","",SUMIFS('Follow-ups'!$H$3:$H$1002,'Follow-ups'!$B$3:$B$1002,$E602))</f>
        <v/>
      </c>
      <c r="J602" s="14">
        <f>IF($F602="","",$G602-$H602-$I602)</f>
        <v/>
      </c>
      <c r="K602" s="15">
        <f>IF($F602="","",'Settings'!$B$6-$F602)</f>
        <v/>
      </c>
      <c r="L602" s="8">
        <f>IF($F602="","",IF($J602&lt;=0,"Settled",IF($O602="Written off","Written off",IF($K602&lt;=30,"0–30",IF($K602&lt;=60,"31–60",IF($K602&lt;=90,"61–90","90+"))))))</f>
        <v/>
      </c>
      <c r="M602" s="5" t="n"/>
      <c r="N602" s="4" t="n"/>
      <c r="O602" s="4" t="n"/>
      <c r="P602" s="8">
        <f>IF(OR($F602="",$M602=""),"",IF(AND($M602&lt;'Settings'!$B$6,$J602&gt;0,$O602&lt;&gt;"Written off"),"Overdue",""))</f>
        <v/>
      </c>
      <c r="Q602" s="15">
        <f>IF($E602="","",COUNTIFS('Follow-ups'!$B$3:$B$1002,$E602))</f>
        <v/>
      </c>
      <c r="R602" s="16">
        <f>IF(OR($F602="",$O602="Written off"),0,IF($J602&gt;0,$J602+ROW()/1000000,0))</f>
        <v/>
      </c>
      <c r="S602" s="15">
        <f>IF($P602="Overdue",COUNTIFS($P$3:$P602,"Overdue"),"")</f>
        <v/>
      </c>
    </row>
    <row r="603">
      <c r="A603" s="4" t="n"/>
      <c r="B603" s="4" t="n"/>
      <c r="C603" s="4" t="n"/>
      <c r="D603" s="4" t="n"/>
      <c r="E603" s="4" t="n"/>
      <c r="F603" s="5" t="n"/>
      <c r="G603" s="13" t="n"/>
      <c r="H603" s="13" t="n"/>
      <c r="I603" s="14">
        <f>IF($E603="","",SUMIFS('Follow-ups'!$H$3:$H$1002,'Follow-ups'!$B$3:$B$1002,$E603))</f>
        <v/>
      </c>
      <c r="J603" s="14">
        <f>IF($F603="","",$G603-$H603-$I603)</f>
        <v/>
      </c>
      <c r="K603" s="15">
        <f>IF($F603="","",'Settings'!$B$6-$F603)</f>
        <v/>
      </c>
      <c r="L603" s="8">
        <f>IF($F603="","",IF($J603&lt;=0,"Settled",IF($O603="Written off","Written off",IF($K603&lt;=30,"0–30",IF($K603&lt;=60,"31–60",IF($K603&lt;=90,"61–90","90+"))))))</f>
        <v/>
      </c>
      <c r="M603" s="5" t="n"/>
      <c r="N603" s="4" t="n"/>
      <c r="O603" s="4" t="n"/>
      <c r="P603" s="8">
        <f>IF(OR($F603="",$M603=""),"",IF(AND($M603&lt;'Settings'!$B$6,$J603&gt;0,$O603&lt;&gt;"Written off"),"Overdue",""))</f>
        <v/>
      </c>
      <c r="Q603" s="15">
        <f>IF($E603="","",COUNTIFS('Follow-ups'!$B$3:$B$1002,$E603))</f>
        <v/>
      </c>
      <c r="R603" s="16">
        <f>IF(OR($F603="",$O603="Written off"),0,IF($J603&gt;0,$J603+ROW()/1000000,0))</f>
        <v/>
      </c>
      <c r="S603" s="15">
        <f>IF($P603="Overdue",COUNTIFS($P$3:$P603,"Overdue"),"")</f>
        <v/>
      </c>
    </row>
    <row r="604">
      <c r="A604" s="4" t="n"/>
      <c r="B604" s="4" t="n"/>
      <c r="C604" s="4" t="n"/>
      <c r="D604" s="4" t="n"/>
      <c r="E604" s="4" t="n"/>
      <c r="F604" s="5" t="n"/>
      <c r="G604" s="13" t="n"/>
      <c r="H604" s="13" t="n"/>
      <c r="I604" s="14">
        <f>IF($E604="","",SUMIFS('Follow-ups'!$H$3:$H$1002,'Follow-ups'!$B$3:$B$1002,$E604))</f>
        <v/>
      </c>
      <c r="J604" s="14">
        <f>IF($F604="","",$G604-$H604-$I604)</f>
        <v/>
      </c>
      <c r="K604" s="15">
        <f>IF($F604="","",'Settings'!$B$6-$F604)</f>
        <v/>
      </c>
      <c r="L604" s="8">
        <f>IF($F604="","",IF($J604&lt;=0,"Settled",IF($O604="Written off","Written off",IF($K604&lt;=30,"0–30",IF($K604&lt;=60,"31–60",IF($K604&lt;=90,"61–90","90+"))))))</f>
        <v/>
      </c>
      <c r="M604" s="5" t="n"/>
      <c r="N604" s="4" t="n"/>
      <c r="O604" s="4" t="n"/>
      <c r="P604" s="8">
        <f>IF(OR($F604="",$M604=""),"",IF(AND($M604&lt;'Settings'!$B$6,$J604&gt;0,$O604&lt;&gt;"Written off"),"Overdue",""))</f>
        <v/>
      </c>
      <c r="Q604" s="15">
        <f>IF($E604="","",COUNTIFS('Follow-ups'!$B$3:$B$1002,$E604))</f>
        <v/>
      </c>
      <c r="R604" s="16">
        <f>IF(OR($F604="",$O604="Written off"),0,IF($J604&gt;0,$J604+ROW()/1000000,0))</f>
        <v/>
      </c>
      <c r="S604" s="15">
        <f>IF($P604="Overdue",COUNTIFS($P$3:$P604,"Overdue"),"")</f>
        <v/>
      </c>
    </row>
    <row r="605">
      <c r="A605" s="4" t="n"/>
      <c r="B605" s="4" t="n"/>
      <c r="C605" s="4" t="n"/>
      <c r="D605" s="4" t="n"/>
      <c r="E605" s="4" t="n"/>
      <c r="F605" s="5" t="n"/>
      <c r="G605" s="13" t="n"/>
      <c r="H605" s="13" t="n"/>
      <c r="I605" s="14">
        <f>IF($E605="","",SUMIFS('Follow-ups'!$H$3:$H$1002,'Follow-ups'!$B$3:$B$1002,$E605))</f>
        <v/>
      </c>
      <c r="J605" s="14">
        <f>IF($F605="","",$G605-$H605-$I605)</f>
        <v/>
      </c>
      <c r="K605" s="15">
        <f>IF($F605="","",'Settings'!$B$6-$F605)</f>
        <v/>
      </c>
      <c r="L605" s="8">
        <f>IF($F605="","",IF($J605&lt;=0,"Settled",IF($O605="Written off","Written off",IF($K605&lt;=30,"0–30",IF($K605&lt;=60,"31–60",IF($K605&lt;=90,"61–90","90+"))))))</f>
        <v/>
      </c>
      <c r="M605" s="5" t="n"/>
      <c r="N605" s="4" t="n"/>
      <c r="O605" s="4" t="n"/>
      <c r="P605" s="8">
        <f>IF(OR($F605="",$M605=""),"",IF(AND($M605&lt;'Settings'!$B$6,$J605&gt;0,$O605&lt;&gt;"Written off"),"Overdue",""))</f>
        <v/>
      </c>
      <c r="Q605" s="15">
        <f>IF($E605="","",COUNTIFS('Follow-ups'!$B$3:$B$1002,$E605))</f>
        <v/>
      </c>
      <c r="R605" s="16">
        <f>IF(OR($F605="",$O605="Written off"),0,IF($J605&gt;0,$J605+ROW()/1000000,0))</f>
        <v/>
      </c>
      <c r="S605" s="15">
        <f>IF($P605="Overdue",COUNTIFS($P$3:$P605,"Overdue"),"")</f>
        <v/>
      </c>
    </row>
    <row r="606">
      <c r="A606" s="4" t="n"/>
      <c r="B606" s="4" t="n"/>
      <c r="C606" s="4" t="n"/>
      <c r="D606" s="4" t="n"/>
      <c r="E606" s="4" t="n"/>
      <c r="F606" s="5" t="n"/>
      <c r="G606" s="13" t="n"/>
      <c r="H606" s="13" t="n"/>
      <c r="I606" s="14">
        <f>IF($E606="","",SUMIFS('Follow-ups'!$H$3:$H$1002,'Follow-ups'!$B$3:$B$1002,$E606))</f>
        <v/>
      </c>
      <c r="J606" s="14">
        <f>IF($F606="","",$G606-$H606-$I606)</f>
        <v/>
      </c>
      <c r="K606" s="15">
        <f>IF($F606="","",'Settings'!$B$6-$F606)</f>
        <v/>
      </c>
      <c r="L606" s="8">
        <f>IF($F606="","",IF($J606&lt;=0,"Settled",IF($O606="Written off","Written off",IF($K606&lt;=30,"0–30",IF($K606&lt;=60,"31–60",IF($K606&lt;=90,"61–90","90+"))))))</f>
        <v/>
      </c>
      <c r="M606" s="5" t="n"/>
      <c r="N606" s="4" t="n"/>
      <c r="O606" s="4" t="n"/>
      <c r="P606" s="8">
        <f>IF(OR($F606="",$M606=""),"",IF(AND($M606&lt;'Settings'!$B$6,$J606&gt;0,$O606&lt;&gt;"Written off"),"Overdue",""))</f>
        <v/>
      </c>
      <c r="Q606" s="15">
        <f>IF($E606="","",COUNTIFS('Follow-ups'!$B$3:$B$1002,$E606))</f>
        <v/>
      </c>
      <c r="R606" s="16">
        <f>IF(OR($F606="",$O606="Written off"),0,IF($J606&gt;0,$J606+ROW()/1000000,0))</f>
        <v/>
      </c>
      <c r="S606" s="15">
        <f>IF($P606="Overdue",COUNTIFS($P$3:$P606,"Overdue"),"")</f>
        <v/>
      </c>
    </row>
    <row r="607">
      <c r="A607" s="4" t="n"/>
      <c r="B607" s="4" t="n"/>
      <c r="C607" s="4" t="n"/>
      <c r="D607" s="4" t="n"/>
      <c r="E607" s="4" t="n"/>
      <c r="F607" s="5" t="n"/>
      <c r="G607" s="13" t="n"/>
      <c r="H607" s="13" t="n"/>
      <c r="I607" s="14">
        <f>IF($E607="","",SUMIFS('Follow-ups'!$H$3:$H$1002,'Follow-ups'!$B$3:$B$1002,$E607))</f>
        <v/>
      </c>
      <c r="J607" s="14">
        <f>IF($F607="","",$G607-$H607-$I607)</f>
        <v/>
      </c>
      <c r="K607" s="15">
        <f>IF($F607="","",'Settings'!$B$6-$F607)</f>
        <v/>
      </c>
      <c r="L607" s="8">
        <f>IF($F607="","",IF($J607&lt;=0,"Settled",IF($O607="Written off","Written off",IF($K607&lt;=30,"0–30",IF($K607&lt;=60,"31–60",IF($K607&lt;=90,"61–90","90+"))))))</f>
        <v/>
      </c>
      <c r="M607" s="5" t="n"/>
      <c r="N607" s="4" t="n"/>
      <c r="O607" s="4" t="n"/>
      <c r="P607" s="8">
        <f>IF(OR($F607="",$M607=""),"",IF(AND($M607&lt;'Settings'!$B$6,$J607&gt;0,$O607&lt;&gt;"Written off"),"Overdue",""))</f>
        <v/>
      </c>
      <c r="Q607" s="15">
        <f>IF($E607="","",COUNTIFS('Follow-ups'!$B$3:$B$1002,$E607))</f>
        <v/>
      </c>
      <c r="R607" s="16">
        <f>IF(OR($F607="",$O607="Written off"),0,IF($J607&gt;0,$J607+ROW()/1000000,0))</f>
        <v/>
      </c>
      <c r="S607" s="15">
        <f>IF($P607="Overdue",COUNTIFS($P$3:$P607,"Overdue"),"")</f>
        <v/>
      </c>
    </row>
    <row r="608">
      <c r="A608" s="4" t="n"/>
      <c r="B608" s="4" t="n"/>
      <c r="C608" s="4" t="n"/>
      <c r="D608" s="4" t="n"/>
      <c r="E608" s="4" t="n"/>
      <c r="F608" s="5" t="n"/>
      <c r="G608" s="13" t="n"/>
      <c r="H608" s="13" t="n"/>
      <c r="I608" s="14">
        <f>IF($E608="","",SUMIFS('Follow-ups'!$H$3:$H$1002,'Follow-ups'!$B$3:$B$1002,$E608))</f>
        <v/>
      </c>
      <c r="J608" s="14">
        <f>IF($F608="","",$G608-$H608-$I608)</f>
        <v/>
      </c>
      <c r="K608" s="15">
        <f>IF($F608="","",'Settings'!$B$6-$F608)</f>
        <v/>
      </c>
      <c r="L608" s="8">
        <f>IF($F608="","",IF($J608&lt;=0,"Settled",IF($O608="Written off","Written off",IF($K608&lt;=30,"0–30",IF($K608&lt;=60,"31–60",IF($K608&lt;=90,"61–90","90+"))))))</f>
        <v/>
      </c>
      <c r="M608" s="5" t="n"/>
      <c r="N608" s="4" t="n"/>
      <c r="O608" s="4" t="n"/>
      <c r="P608" s="8">
        <f>IF(OR($F608="",$M608=""),"",IF(AND($M608&lt;'Settings'!$B$6,$J608&gt;0,$O608&lt;&gt;"Written off"),"Overdue",""))</f>
        <v/>
      </c>
      <c r="Q608" s="15">
        <f>IF($E608="","",COUNTIFS('Follow-ups'!$B$3:$B$1002,$E608))</f>
        <v/>
      </c>
      <c r="R608" s="16">
        <f>IF(OR($F608="",$O608="Written off"),0,IF($J608&gt;0,$J608+ROW()/1000000,0))</f>
        <v/>
      </c>
      <c r="S608" s="15">
        <f>IF($P608="Overdue",COUNTIFS($P$3:$P608,"Overdue"),"")</f>
        <v/>
      </c>
    </row>
    <row r="609">
      <c r="A609" s="4" t="n"/>
      <c r="B609" s="4" t="n"/>
      <c r="C609" s="4" t="n"/>
      <c r="D609" s="4" t="n"/>
      <c r="E609" s="4" t="n"/>
      <c r="F609" s="5" t="n"/>
      <c r="G609" s="13" t="n"/>
      <c r="H609" s="13" t="n"/>
      <c r="I609" s="14">
        <f>IF($E609="","",SUMIFS('Follow-ups'!$H$3:$H$1002,'Follow-ups'!$B$3:$B$1002,$E609))</f>
        <v/>
      </c>
      <c r="J609" s="14">
        <f>IF($F609="","",$G609-$H609-$I609)</f>
        <v/>
      </c>
      <c r="K609" s="15">
        <f>IF($F609="","",'Settings'!$B$6-$F609)</f>
        <v/>
      </c>
      <c r="L609" s="8">
        <f>IF($F609="","",IF($J609&lt;=0,"Settled",IF($O609="Written off","Written off",IF($K609&lt;=30,"0–30",IF($K609&lt;=60,"31–60",IF($K609&lt;=90,"61–90","90+"))))))</f>
        <v/>
      </c>
      <c r="M609" s="5" t="n"/>
      <c r="N609" s="4" t="n"/>
      <c r="O609" s="4" t="n"/>
      <c r="P609" s="8">
        <f>IF(OR($F609="",$M609=""),"",IF(AND($M609&lt;'Settings'!$B$6,$J609&gt;0,$O609&lt;&gt;"Written off"),"Overdue",""))</f>
        <v/>
      </c>
      <c r="Q609" s="15">
        <f>IF($E609="","",COUNTIFS('Follow-ups'!$B$3:$B$1002,$E609))</f>
        <v/>
      </c>
      <c r="R609" s="16">
        <f>IF(OR($F609="",$O609="Written off"),0,IF($J609&gt;0,$J609+ROW()/1000000,0))</f>
        <v/>
      </c>
      <c r="S609" s="15">
        <f>IF($P609="Overdue",COUNTIFS($P$3:$P609,"Overdue"),"")</f>
        <v/>
      </c>
    </row>
    <row r="610">
      <c r="A610" s="4" t="n"/>
      <c r="B610" s="4" t="n"/>
      <c r="C610" s="4" t="n"/>
      <c r="D610" s="4" t="n"/>
      <c r="E610" s="4" t="n"/>
      <c r="F610" s="5" t="n"/>
      <c r="G610" s="13" t="n"/>
      <c r="H610" s="13" t="n"/>
      <c r="I610" s="14">
        <f>IF($E610="","",SUMIFS('Follow-ups'!$H$3:$H$1002,'Follow-ups'!$B$3:$B$1002,$E610))</f>
        <v/>
      </c>
      <c r="J610" s="14">
        <f>IF($F610="","",$G610-$H610-$I610)</f>
        <v/>
      </c>
      <c r="K610" s="15">
        <f>IF($F610="","",'Settings'!$B$6-$F610)</f>
        <v/>
      </c>
      <c r="L610" s="8">
        <f>IF($F610="","",IF($J610&lt;=0,"Settled",IF($O610="Written off","Written off",IF($K610&lt;=30,"0–30",IF($K610&lt;=60,"31–60",IF($K610&lt;=90,"61–90","90+"))))))</f>
        <v/>
      </c>
      <c r="M610" s="5" t="n"/>
      <c r="N610" s="4" t="n"/>
      <c r="O610" s="4" t="n"/>
      <c r="P610" s="8">
        <f>IF(OR($F610="",$M610=""),"",IF(AND($M610&lt;'Settings'!$B$6,$J610&gt;0,$O610&lt;&gt;"Written off"),"Overdue",""))</f>
        <v/>
      </c>
      <c r="Q610" s="15">
        <f>IF($E610="","",COUNTIFS('Follow-ups'!$B$3:$B$1002,$E610))</f>
        <v/>
      </c>
      <c r="R610" s="16">
        <f>IF(OR($F610="",$O610="Written off"),0,IF($J610&gt;0,$J610+ROW()/1000000,0))</f>
        <v/>
      </c>
      <c r="S610" s="15">
        <f>IF($P610="Overdue",COUNTIFS($P$3:$P610,"Overdue"),"")</f>
        <v/>
      </c>
    </row>
    <row r="611">
      <c r="A611" s="4" t="n"/>
      <c r="B611" s="4" t="n"/>
      <c r="C611" s="4" t="n"/>
      <c r="D611" s="4" t="n"/>
      <c r="E611" s="4" t="n"/>
      <c r="F611" s="5" t="n"/>
      <c r="G611" s="13" t="n"/>
      <c r="H611" s="13" t="n"/>
      <c r="I611" s="14">
        <f>IF($E611="","",SUMIFS('Follow-ups'!$H$3:$H$1002,'Follow-ups'!$B$3:$B$1002,$E611))</f>
        <v/>
      </c>
      <c r="J611" s="14">
        <f>IF($F611="","",$G611-$H611-$I611)</f>
        <v/>
      </c>
      <c r="K611" s="15">
        <f>IF($F611="","",'Settings'!$B$6-$F611)</f>
        <v/>
      </c>
      <c r="L611" s="8">
        <f>IF($F611="","",IF($J611&lt;=0,"Settled",IF($O611="Written off","Written off",IF($K611&lt;=30,"0–30",IF($K611&lt;=60,"31–60",IF($K611&lt;=90,"61–90","90+"))))))</f>
        <v/>
      </c>
      <c r="M611" s="5" t="n"/>
      <c r="N611" s="4" t="n"/>
      <c r="O611" s="4" t="n"/>
      <c r="P611" s="8">
        <f>IF(OR($F611="",$M611=""),"",IF(AND($M611&lt;'Settings'!$B$6,$J611&gt;0,$O611&lt;&gt;"Written off"),"Overdue",""))</f>
        <v/>
      </c>
      <c r="Q611" s="15">
        <f>IF($E611="","",COUNTIFS('Follow-ups'!$B$3:$B$1002,$E611))</f>
        <v/>
      </c>
      <c r="R611" s="16">
        <f>IF(OR($F611="",$O611="Written off"),0,IF($J611&gt;0,$J611+ROW()/1000000,0))</f>
        <v/>
      </c>
      <c r="S611" s="15">
        <f>IF($P611="Overdue",COUNTIFS($P$3:$P611,"Overdue"),"")</f>
        <v/>
      </c>
    </row>
    <row r="612">
      <c r="A612" s="4" t="n"/>
      <c r="B612" s="4" t="n"/>
      <c r="C612" s="4" t="n"/>
      <c r="D612" s="4" t="n"/>
      <c r="E612" s="4" t="n"/>
      <c r="F612" s="5" t="n"/>
      <c r="G612" s="13" t="n"/>
      <c r="H612" s="13" t="n"/>
      <c r="I612" s="14">
        <f>IF($E612="","",SUMIFS('Follow-ups'!$H$3:$H$1002,'Follow-ups'!$B$3:$B$1002,$E612))</f>
        <v/>
      </c>
      <c r="J612" s="14">
        <f>IF($F612="","",$G612-$H612-$I612)</f>
        <v/>
      </c>
      <c r="K612" s="15">
        <f>IF($F612="","",'Settings'!$B$6-$F612)</f>
        <v/>
      </c>
      <c r="L612" s="8">
        <f>IF($F612="","",IF($J612&lt;=0,"Settled",IF($O612="Written off","Written off",IF($K612&lt;=30,"0–30",IF($K612&lt;=60,"31–60",IF($K612&lt;=90,"61–90","90+"))))))</f>
        <v/>
      </c>
      <c r="M612" s="5" t="n"/>
      <c r="N612" s="4" t="n"/>
      <c r="O612" s="4" t="n"/>
      <c r="P612" s="8">
        <f>IF(OR($F612="",$M612=""),"",IF(AND($M612&lt;'Settings'!$B$6,$J612&gt;0,$O612&lt;&gt;"Written off"),"Overdue",""))</f>
        <v/>
      </c>
      <c r="Q612" s="15">
        <f>IF($E612="","",COUNTIFS('Follow-ups'!$B$3:$B$1002,$E612))</f>
        <v/>
      </c>
      <c r="R612" s="16">
        <f>IF(OR($F612="",$O612="Written off"),0,IF($J612&gt;0,$J612+ROW()/1000000,0))</f>
        <v/>
      </c>
      <c r="S612" s="15">
        <f>IF($P612="Overdue",COUNTIFS($P$3:$P612,"Overdue"),"")</f>
        <v/>
      </c>
    </row>
    <row r="613">
      <c r="A613" s="4" t="n"/>
      <c r="B613" s="4" t="n"/>
      <c r="C613" s="4" t="n"/>
      <c r="D613" s="4" t="n"/>
      <c r="E613" s="4" t="n"/>
      <c r="F613" s="5" t="n"/>
      <c r="G613" s="13" t="n"/>
      <c r="H613" s="13" t="n"/>
      <c r="I613" s="14">
        <f>IF($E613="","",SUMIFS('Follow-ups'!$H$3:$H$1002,'Follow-ups'!$B$3:$B$1002,$E613))</f>
        <v/>
      </c>
      <c r="J613" s="14">
        <f>IF($F613="","",$G613-$H613-$I613)</f>
        <v/>
      </c>
      <c r="K613" s="15">
        <f>IF($F613="","",'Settings'!$B$6-$F613)</f>
        <v/>
      </c>
      <c r="L613" s="8">
        <f>IF($F613="","",IF($J613&lt;=0,"Settled",IF($O613="Written off","Written off",IF($K613&lt;=30,"0–30",IF($K613&lt;=60,"31–60",IF($K613&lt;=90,"61–90","90+"))))))</f>
        <v/>
      </c>
      <c r="M613" s="5" t="n"/>
      <c r="N613" s="4" t="n"/>
      <c r="O613" s="4" t="n"/>
      <c r="P613" s="8">
        <f>IF(OR($F613="",$M613=""),"",IF(AND($M613&lt;'Settings'!$B$6,$J613&gt;0,$O613&lt;&gt;"Written off"),"Overdue",""))</f>
        <v/>
      </c>
      <c r="Q613" s="15">
        <f>IF($E613="","",COUNTIFS('Follow-ups'!$B$3:$B$1002,$E613))</f>
        <v/>
      </c>
      <c r="R613" s="16">
        <f>IF(OR($F613="",$O613="Written off"),0,IF($J613&gt;0,$J613+ROW()/1000000,0))</f>
        <v/>
      </c>
      <c r="S613" s="15">
        <f>IF($P613="Overdue",COUNTIFS($P$3:$P613,"Overdue"),"")</f>
        <v/>
      </c>
    </row>
    <row r="614">
      <c r="A614" s="4" t="n"/>
      <c r="B614" s="4" t="n"/>
      <c r="C614" s="4" t="n"/>
      <c r="D614" s="4" t="n"/>
      <c r="E614" s="4" t="n"/>
      <c r="F614" s="5" t="n"/>
      <c r="G614" s="13" t="n"/>
      <c r="H614" s="13" t="n"/>
      <c r="I614" s="14">
        <f>IF($E614="","",SUMIFS('Follow-ups'!$H$3:$H$1002,'Follow-ups'!$B$3:$B$1002,$E614))</f>
        <v/>
      </c>
      <c r="J614" s="14">
        <f>IF($F614="","",$G614-$H614-$I614)</f>
        <v/>
      </c>
      <c r="K614" s="15">
        <f>IF($F614="","",'Settings'!$B$6-$F614)</f>
        <v/>
      </c>
      <c r="L614" s="8">
        <f>IF($F614="","",IF($J614&lt;=0,"Settled",IF($O614="Written off","Written off",IF($K614&lt;=30,"0–30",IF($K614&lt;=60,"31–60",IF($K614&lt;=90,"61–90","90+"))))))</f>
        <v/>
      </c>
      <c r="M614" s="5" t="n"/>
      <c r="N614" s="4" t="n"/>
      <c r="O614" s="4" t="n"/>
      <c r="P614" s="8">
        <f>IF(OR($F614="",$M614=""),"",IF(AND($M614&lt;'Settings'!$B$6,$J614&gt;0,$O614&lt;&gt;"Written off"),"Overdue",""))</f>
        <v/>
      </c>
      <c r="Q614" s="15">
        <f>IF($E614="","",COUNTIFS('Follow-ups'!$B$3:$B$1002,$E614))</f>
        <v/>
      </c>
      <c r="R614" s="16">
        <f>IF(OR($F614="",$O614="Written off"),0,IF($J614&gt;0,$J614+ROW()/1000000,0))</f>
        <v/>
      </c>
      <c r="S614" s="15">
        <f>IF($P614="Overdue",COUNTIFS($P$3:$P614,"Overdue"),"")</f>
        <v/>
      </c>
    </row>
    <row r="615">
      <c r="A615" s="4" t="n"/>
      <c r="B615" s="4" t="n"/>
      <c r="C615" s="4" t="n"/>
      <c r="D615" s="4" t="n"/>
      <c r="E615" s="4" t="n"/>
      <c r="F615" s="5" t="n"/>
      <c r="G615" s="13" t="n"/>
      <c r="H615" s="13" t="n"/>
      <c r="I615" s="14">
        <f>IF($E615="","",SUMIFS('Follow-ups'!$H$3:$H$1002,'Follow-ups'!$B$3:$B$1002,$E615))</f>
        <v/>
      </c>
      <c r="J615" s="14">
        <f>IF($F615="","",$G615-$H615-$I615)</f>
        <v/>
      </c>
      <c r="K615" s="15">
        <f>IF($F615="","",'Settings'!$B$6-$F615)</f>
        <v/>
      </c>
      <c r="L615" s="8">
        <f>IF($F615="","",IF($J615&lt;=0,"Settled",IF($O615="Written off","Written off",IF($K615&lt;=30,"0–30",IF($K615&lt;=60,"31–60",IF($K615&lt;=90,"61–90","90+"))))))</f>
        <v/>
      </c>
      <c r="M615" s="5" t="n"/>
      <c r="N615" s="4" t="n"/>
      <c r="O615" s="4" t="n"/>
      <c r="P615" s="8">
        <f>IF(OR($F615="",$M615=""),"",IF(AND($M615&lt;'Settings'!$B$6,$J615&gt;0,$O615&lt;&gt;"Written off"),"Overdue",""))</f>
        <v/>
      </c>
      <c r="Q615" s="15">
        <f>IF($E615="","",COUNTIFS('Follow-ups'!$B$3:$B$1002,$E615))</f>
        <v/>
      </c>
      <c r="R615" s="16">
        <f>IF(OR($F615="",$O615="Written off"),0,IF($J615&gt;0,$J615+ROW()/1000000,0))</f>
        <v/>
      </c>
      <c r="S615" s="15">
        <f>IF($P615="Overdue",COUNTIFS($P$3:$P615,"Overdue"),"")</f>
        <v/>
      </c>
    </row>
    <row r="616">
      <c r="A616" s="4" t="n"/>
      <c r="B616" s="4" t="n"/>
      <c r="C616" s="4" t="n"/>
      <c r="D616" s="4" t="n"/>
      <c r="E616" s="4" t="n"/>
      <c r="F616" s="5" t="n"/>
      <c r="G616" s="13" t="n"/>
      <c r="H616" s="13" t="n"/>
      <c r="I616" s="14">
        <f>IF($E616="","",SUMIFS('Follow-ups'!$H$3:$H$1002,'Follow-ups'!$B$3:$B$1002,$E616))</f>
        <v/>
      </c>
      <c r="J616" s="14">
        <f>IF($F616="","",$G616-$H616-$I616)</f>
        <v/>
      </c>
      <c r="K616" s="15">
        <f>IF($F616="","",'Settings'!$B$6-$F616)</f>
        <v/>
      </c>
      <c r="L616" s="8">
        <f>IF($F616="","",IF($J616&lt;=0,"Settled",IF($O616="Written off","Written off",IF($K616&lt;=30,"0–30",IF($K616&lt;=60,"31–60",IF($K616&lt;=90,"61–90","90+"))))))</f>
        <v/>
      </c>
      <c r="M616" s="5" t="n"/>
      <c r="N616" s="4" t="n"/>
      <c r="O616" s="4" t="n"/>
      <c r="P616" s="8">
        <f>IF(OR($F616="",$M616=""),"",IF(AND($M616&lt;'Settings'!$B$6,$J616&gt;0,$O616&lt;&gt;"Written off"),"Overdue",""))</f>
        <v/>
      </c>
      <c r="Q616" s="15">
        <f>IF($E616="","",COUNTIFS('Follow-ups'!$B$3:$B$1002,$E616))</f>
        <v/>
      </c>
      <c r="R616" s="16">
        <f>IF(OR($F616="",$O616="Written off"),0,IF($J616&gt;0,$J616+ROW()/1000000,0))</f>
        <v/>
      </c>
      <c r="S616" s="15">
        <f>IF($P616="Overdue",COUNTIFS($P$3:$P616,"Overdue"),"")</f>
        <v/>
      </c>
    </row>
    <row r="617">
      <c r="A617" s="4" t="n"/>
      <c r="B617" s="4" t="n"/>
      <c r="C617" s="4" t="n"/>
      <c r="D617" s="4" t="n"/>
      <c r="E617" s="4" t="n"/>
      <c r="F617" s="5" t="n"/>
      <c r="G617" s="13" t="n"/>
      <c r="H617" s="13" t="n"/>
      <c r="I617" s="14">
        <f>IF($E617="","",SUMIFS('Follow-ups'!$H$3:$H$1002,'Follow-ups'!$B$3:$B$1002,$E617))</f>
        <v/>
      </c>
      <c r="J617" s="14">
        <f>IF($F617="","",$G617-$H617-$I617)</f>
        <v/>
      </c>
      <c r="K617" s="15">
        <f>IF($F617="","",'Settings'!$B$6-$F617)</f>
        <v/>
      </c>
      <c r="L617" s="8">
        <f>IF($F617="","",IF($J617&lt;=0,"Settled",IF($O617="Written off","Written off",IF($K617&lt;=30,"0–30",IF($K617&lt;=60,"31–60",IF($K617&lt;=90,"61–90","90+"))))))</f>
        <v/>
      </c>
      <c r="M617" s="5" t="n"/>
      <c r="N617" s="4" t="n"/>
      <c r="O617" s="4" t="n"/>
      <c r="P617" s="8">
        <f>IF(OR($F617="",$M617=""),"",IF(AND($M617&lt;'Settings'!$B$6,$J617&gt;0,$O617&lt;&gt;"Written off"),"Overdue",""))</f>
        <v/>
      </c>
      <c r="Q617" s="15">
        <f>IF($E617="","",COUNTIFS('Follow-ups'!$B$3:$B$1002,$E617))</f>
        <v/>
      </c>
      <c r="R617" s="16">
        <f>IF(OR($F617="",$O617="Written off"),0,IF($J617&gt;0,$J617+ROW()/1000000,0))</f>
        <v/>
      </c>
      <c r="S617" s="15">
        <f>IF($P617="Overdue",COUNTIFS($P$3:$P617,"Overdue"),"")</f>
        <v/>
      </c>
    </row>
    <row r="618">
      <c r="A618" s="4" t="n"/>
      <c r="B618" s="4" t="n"/>
      <c r="C618" s="4" t="n"/>
      <c r="D618" s="4" t="n"/>
      <c r="E618" s="4" t="n"/>
      <c r="F618" s="5" t="n"/>
      <c r="G618" s="13" t="n"/>
      <c r="H618" s="13" t="n"/>
      <c r="I618" s="14">
        <f>IF($E618="","",SUMIFS('Follow-ups'!$H$3:$H$1002,'Follow-ups'!$B$3:$B$1002,$E618))</f>
        <v/>
      </c>
      <c r="J618" s="14">
        <f>IF($F618="","",$G618-$H618-$I618)</f>
        <v/>
      </c>
      <c r="K618" s="15">
        <f>IF($F618="","",'Settings'!$B$6-$F618)</f>
        <v/>
      </c>
      <c r="L618" s="8">
        <f>IF($F618="","",IF($J618&lt;=0,"Settled",IF($O618="Written off","Written off",IF($K618&lt;=30,"0–30",IF($K618&lt;=60,"31–60",IF($K618&lt;=90,"61–90","90+"))))))</f>
        <v/>
      </c>
      <c r="M618" s="5" t="n"/>
      <c r="N618" s="4" t="n"/>
      <c r="O618" s="4" t="n"/>
      <c r="P618" s="8">
        <f>IF(OR($F618="",$M618=""),"",IF(AND($M618&lt;'Settings'!$B$6,$J618&gt;0,$O618&lt;&gt;"Written off"),"Overdue",""))</f>
        <v/>
      </c>
      <c r="Q618" s="15">
        <f>IF($E618="","",COUNTIFS('Follow-ups'!$B$3:$B$1002,$E618))</f>
        <v/>
      </c>
      <c r="R618" s="16">
        <f>IF(OR($F618="",$O618="Written off"),0,IF($J618&gt;0,$J618+ROW()/1000000,0))</f>
        <v/>
      </c>
      <c r="S618" s="15">
        <f>IF($P618="Overdue",COUNTIFS($P$3:$P618,"Overdue"),"")</f>
        <v/>
      </c>
    </row>
    <row r="619">
      <c r="A619" s="4" t="n"/>
      <c r="B619" s="4" t="n"/>
      <c r="C619" s="4" t="n"/>
      <c r="D619" s="4" t="n"/>
      <c r="E619" s="4" t="n"/>
      <c r="F619" s="5" t="n"/>
      <c r="G619" s="13" t="n"/>
      <c r="H619" s="13" t="n"/>
      <c r="I619" s="14">
        <f>IF($E619="","",SUMIFS('Follow-ups'!$H$3:$H$1002,'Follow-ups'!$B$3:$B$1002,$E619))</f>
        <v/>
      </c>
      <c r="J619" s="14">
        <f>IF($F619="","",$G619-$H619-$I619)</f>
        <v/>
      </c>
      <c r="K619" s="15">
        <f>IF($F619="","",'Settings'!$B$6-$F619)</f>
        <v/>
      </c>
      <c r="L619" s="8">
        <f>IF($F619="","",IF($J619&lt;=0,"Settled",IF($O619="Written off","Written off",IF($K619&lt;=30,"0–30",IF($K619&lt;=60,"31–60",IF($K619&lt;=90,"61–90","90+"))))))</f>
        <v/>
      </c>
      <c r="M619" s="5" t="n"/>
      <c r="N619" s="4" t="n"/>
      <c r="O619" s="4" t="n"/>
      <c r="P619" s="8">
        <f>IF(OR($F619="",$M619=""),"",IF(AND($M619&lt;'Settings'!$B$6,$J619&gt;0,$O619&lt;&gt;"Written off"),"Overdue",""))</f>
        <v/>
      </c>
      <c r="Q619" s="15">
        <f>IF($E619="","",COUNTIFS('Follow-ups'!$B$3:$B$1002,$E619))</f>
        <v/>
      </c>
      <c r="R619" s="16">
        <f>IF(OR($F619="",$O619="Written off"),0,IF($J619&gt;0,$J619+ROW()/1000000,0))</f>
        <v/>
      </c>
      <c r="S619" s="15">
        <f>IF($P619="Overdue",COUNTIFS($P$3:$P619,"Overdue"),"")</f>
        <v/>
      </c>
    </row>
    <row r="620">
      <c r="A620" s="4" t="n"/>
      <c r="B620" s="4" t="n"/>
      <c r="C620" s="4" t="n"/>
      <c r="D620" s="4" t="n"/>
      <c r="E620" s="4" t="n"/>
      <c r="F620" s="5" t="n"/>
      <c r="G620" s="13" t="n"/>
      <c r="H620" s="13" t="n"/>
      <c r="I620" s="14">
        <f>IF($E620="","",SUMIFS('Follow-ups'!$H$3:$H$1002,'Follow-ups'!$B$3:$B$1002,$E620))</f>
        <v/>
      </c>
      <c r="J620" s="14">
        <f>IF($F620="","",$G620-$H620-$I620)</f>
        <v/>
      </c>
      <c r="K620" s="15">
        <f>IF($F620="","",'Settings'!$B$6-$F620)</f>
        <v/>
      </c>
      <c r="L620" s="8">
        <f>IF($F620="","",IF($J620&lt;=0,"Settled",IF($O620="Written off","Written off",IF($K620&lt;=30,"0–30",IF($K620&lt;=60,"31–60",IF($K620&lt;=90,"61–90","90+"))))))</f>
        <v/>
      </c>
      <c r="M620" s="5" t="n"/>
      <c r="N620" s="4" t="n"/>
      <c r="O620" s="4" t="n"/>
      <c r="P620" s="8">
        <f>IF(OR($F620="",$M620=""),"",IF(AND($M620&lt;'Settings'!$B$6,$J620&gt;0,$O620&lt;&gt;"Written off"),"Overdue",""))</f>
        <v/>
      </c>
      <c r="Q620" s="15">
        <f>IF($E620="","",COUNTIFS('Follow-ups'!$B$3:$B$1002,$E620))</f>
        <v/>
      </c>
      <c r="R620" s="16">
        <f>IF(OR($F620="",$O620="Written off"),0,IF($J620&gt;0,$J620+ROW()/1000000,0))</f>
        <v/>
      </c>
      <c r="S620" s="15">
        <f>IF($P620="Overdue",COUNTIFS($P$3:$P620,"Overdue"),"")</f>
        <v/>
      </c>
    </row>
    <row r="621">
      <c r="A621" s="4" t="n"/>
      <c r="B621" s="4" t="n"/>
      <c r="C621" s="4" t="n"/>
      <c r="D621" s="4" t="n"/>
      <c r="E621" s="4" t="n"/>
      <c r="F621" s="5" t="n"/>
      <c r="G621" s="13" t="n"/>
      <c r="H621" s="13" t="n"/>
      <c r="I621" s="14">
        <f>IF($E621="","",SUMIFS('Follow-ups'!$H$3:$H$1002,'Follow-ups'!$B$3:$B$1002,$E621))</f>
        <v/>
      </c>
      <c r="J621" s="14">
        <f>IF($F621="","",$G621-$H621-$I621)</f>
        <v/>
      </c>
      <c r="K621" s="15">
        <f>IF($F621="","",'Settings'!$B$6-$F621)</f>
        <v/>
      </c>
      <c r="L621" s="8">
        <f>IF($F621="","",IF($J621&lt;=0,"Settled",IF($O621="Written off","Written off",IF($K621&lt;=30,"0–30",IF($K621&lt;=60,"31–60",IF($K621&lt;=90,"61–90","90+"))))))</f>
        <v/>
      </c>
      <c r="M621" s="5" t="n"/>
      <c r="N621" s="4" t="n"/>
      <c r="O621" s="4" t="n"/>
      <c r="P621" s="8">
        <f>IF(OR($F621="",$M621=""),"",IF(AND($M621&lt;'Settings'!$B$6,$J621&gt;0,$O621&lt;&gt;"Written off"),"Overdue",""))</f>
        <v/>
      </c>
      <c r="Q621" s="15">
        <f>IF($E621="","",COUNTIFS('Follow-ups'!$B$3:$B$1002,$E621))</f>
        <v/>
      </c>
      <c r="R621" s="16">
        <f>IF(OR($F621="",$O621="Written off"),0,IF($J621&gt;0,$J621+ROW()/1000000,0))</f>
        <v/>
      </c>
      <c r="S621" s="15">
        <f>IF($P621="Overdue",COUNTIFS($P$3:$P621,"Overdue"),"")</f>
        <v/>
      </c>
    </row>
    <row r="622">
      <c r="A622" s="4" t="n"/>
      <c r="B622" s="4" t="n"/>
      <c r="C622" s="4" t="n"/>
      <c r="D622" s="4" t="n"/>
      <c r="E622" s="4" t="n"/>
      <c r="F622" s="5" t="n"/>
      <c r="G622" s="13" t="n"/>
      <c r="H622" s="13" t="n"/>
      <c r="I622" s="14">
        <f>IF($E622="","",SUMIFS('Follow-ups'!$H$3:$H$1002,'Follow-ups'!$B$3:$B$1002,$E622))</f>
        <v/>
      </c>
      <c r="J622" s="14">
        <f>IF($F622="","",$G622-$H622-$I622)</f>
        <v/>
      </c>
      <c r="K622" s="15">
        <f>IF($F622="","",'Settings'!$B$6-$F622)</f>
        <v/>
      </c>
      <c r="L622" s="8">
        <f>IF($F622="","",IF($J622&lt;=0,"Settled",IF($O622="Written off","Written off",IF($K622&lt;=30,"0–30",IF($K622&lt;=60,"31–60",IF($K622&lt;=90,"61–90","90+"))))))</f>
        <v/>
      </c>
      <c r="M622" s="5" t="n"/>
      <c r="N622" s="4" t="n"/>
      <c r="O622" s="4" t="n"/>
      <c r="P622" s="8">
        <f>IF(OR($F622="",$M622=""),"",IF(AND($M622&lt;'Settings'!$B$6,$J622&gt;0,$O622&lt;&gt;"Written off"),"Overdue",""))</f>
        <v/>
      </c>
      <c r="Q622" s="15">
        <f>IF($E622="","",COUNTIFS('Follow-ups'!$B$3:$B$1002,$E622))</f>
        <v/>
      </c>
      <c r="R622" s="16">
        <f>IF(OR($F622="",$O622="Written off"),0,IF($J622&gt;0,$J622+ROW()/1000000,0))</f>
        <v/>
      </c>
      <c r="S622" s="15">
        <f>IF($P622="Overdue",COUNTIFS($P$3:$P622,"Overdue"),"")</f>
        <v/>
      </c>
    </row>
    <row r="623">
      <c r="A623" s="4" t="n"/>
      <c r="B623" s="4" t="n"/>
      <c r="C623" s="4" t="n"/>
      <c r="D623" s="4" t="n"/>
      <c r="E623" s="4" t="n"/>
      <c r="F623" s="5" t="n"/>
      <c r="G623" s="13" t="n"/>
      <c r="H623" s="13" t="n"/>
      <c r="I623" s="14">
        <f>IF($E623="","",SUMIFS('Follow-ups'!$H$3:$H$1002,'Follow-ups'!$B$3:$B$1002,$E623))</f>
        <v/>
      </c>
      <c r="J623" s="14">
        <f>IF($F623="","",$G623-$H623-$I623)</f>
        <v/>
      </c>
      <c r="K623" s="15">
        <f>IF($F623="","",'Settings'!$B$6-$F623)</f>
        <v/>
      </c>
      <c r="L623" s="8">
        <f>IF($F623="","",IF($J623&lt;=0,"Settled",IF($O623="Written off","Written off",IF($K623&lt;=30,"0–30",IF($K623&lt;=60,"31–60",IF($K623&lt;=90,"61–90","90+"))))))</f>
        <v/>
      </c>
      <c r="M623" s="5" t="n"/>
      <c r="N623" s="4" t="n"/>
      <c r="O623" s="4" t="n"/>
      <c r="P623" s="8">
        <f>IF(OR($F623="",$M623=""),"",IF(AND($M623&lt;'Settings'!$B$6,$J623&gt;0,$O623&lt;&gt;"Written off"),"Overdue",""))</f>
        <v/>
      </c>
      <c r="Q623" s="15">
        <f>IF($E623="","",COUNTIFS('Follow-ups'!$B$3:$B$1002,$E623))</f>
        <v/>
      </c>
      <c r="R623" s="16">
        <f>IF(OR($F623="",$O623="Written off"),0,IF($J623&gt;0,$J623+ROW()/1000000,0))</f>
        <v/>
      </c>
      <c r="S623" s="15">
        <f>IF($P623="Overdue",COUNTIFS($P$3:$P623,"Overdue"),"")</f>
        <v/>
      </c>
    </row>
    <row r="624">
      <c r="A624" s="4" t="n"/>
      <c r="B624" s="4" t="n"/>
      <c r="C624" s="4" t="n"/>
      <c r="D624" s="4" t="n"/>
      <c r="E624" s="4" t="n"/>
      <c r="F624" s="5" t="n"/>
      <c r="G624" s="13" t="n"/>
      <c r="H624" s="13" t="n"/>
      <c r="I624" s="14">
        <f>IF($E624="","",SUMIFS('Follow-ups'!$H$3:$H$1002,'Follow-ups'!$B$3:$B$1002,$E624))</f>
        <v/>
      </c>
      <c r="J624" s="14">
        <f>IF($F624="","",$G624-$H624-$I624)</f>
        <v/>
      </c>
      <c r="K624" s="15">
        <f>IF($F624="","",'Settings'!$B$6-$F624)</f>
        <v/>
      </c>
      <c r="L624" s="8">
        <f>IF($F624="","",IF($J624&lt;=0,"Settled",IF($O624="Written off","Written off",IF($K624&lt;=30,"0–30",IF($K624&lt;=60,"31–60",IF($K624&lt;=90,"61–90","90+"))))))</f>
        <v/>
      </c>
      <c r="M624" s="5" t="n"/>
      <c r="N624" s="4" t="n"/>
      <c r="O624" s="4" t="n"/>
      <c r="P624" s="8">
        <f>IF(OR($F624="",$M624=""),"",IF(AND($M624&lt;'Settings'!$B$6,$J624&gt;0,$O624&lt;&gt;"Written off"),"Overdue",""))</f>
        <v/>
      </c>
      <c r="Q624" s="15">
        <f>IF($E624="","",COUNTIFS('Follow-ups'!$B$3:$B$1002,$E624))</f>
        <v/>
      </c>
      <c r="R624" s="16">
        <f>IF(OR($F624="",$O624="Written off"),0,IF($J624&gt;0,$J624+ROW()/1000000,0))</f>
        <v/>
      </c>
      <c r="S624" s="15">
        <f>IF($P624="Overdue",COUNTIFS($P$3:$P624,"Overdue"),"")</f>
        <v/>
      </c>
    </row>
    <row r="625">
      <c r="A625" s="4" t="n"/>
      <c r="B625" s="4" t="n"/>
      <c r="C625" s="4" t="n"/>
      <c r="D625" s="4" t="n"/>
      <c r="E625" s="4" t="n"/>
      <c r="F625" s="5" t="n"/>
      <c r="G625" s="13" t="n"/>
      <c r="H625" s="13" t="n"/>
      <c r="I625" s="14">
        <f>IF($E625="","",SUMIFS('Follow-ups'!$H$3:$H$1002,'Follow-ups'!$B$3:$B$1002,$E625))</f>
        <v/>
      </c>
      <c r="J625" s="14">
        <f>IF($F625="","",$G625-$H625-$I625)</f>
        <v/>
      </c>
      <c r="K625" s="15">
        <f>IF($F625="","",'Settings'!$B$6-$F625)</f>
        <v/>
      </c>
      <c r="L625" s="8">
        <f>IF($F625="","",IF($J625&lt;=0,"Settled",IF($O625="Written off","Written off",IF($K625&lt;=30,"0–30",IF($K625&lt;=60,"31–60",IF($K625&lt;=90,"61–90","90+"))))))</f>
        <v/>
      </c>
      <c r="M625" s="5" t="n"/>
      <c r="N625" s="4" t="n"/>
      <c r="O625" s="4" t="n"/>
      <c r="P625" s="8">
        <f>IF(OR($F625="",$M625=""),"",IF(AND($M625&lt;'Settings'!$B$6,$J625&gt;0,$O625&lt;&gt;"Written off"),"Overdue",""))</f>
        <v/>
      </c>
      <c r="Q625" s="15">
        <f>IF($E625="","",COUNTIFS('Follow-ups'!$B$3:$B$1002,$E625))</f>
        <v/>
      </c>
      <c r="R625" s="16">
        <f>IF(OR($F625="",$O625="Written off"),0,IF($J625&gt;0,$J625+ROW()/1000000,0))</f>
        <v/>
      </c>
      <c r="S625" s="15">
        <f>IF($P625="Overdue",COUNTIFS($P$3:$P625,"Overdue"),"")</f>
        <v/>
      </c>
    </row>
    <row r="626">
      <c r="A626" s="4" t="n"/>
      <c r="B626" s="4" t="n"/>
      <c r="C626" s="4" t="n"/>
      <c r="D626" s="4" t="n"/>
      <c r="E626" s="4" t="n"/>
      <c r="F626" s="5" t="n"/>
      <c r="G626" s="13" t="n"/>
      <c r="H626" s="13" t="n"/>
      <c r="I626" s="14">
        <f>IF($E626="","",SUMIFS('Follow-ups'!$H$3:$H$1002,'Follow-ups'!$B$3:$B$1002,$E626))</f>
        <v/>
      </c>
      <c r="J626" s="14">
        <f>IF($F626="","",$G626-$H626-$I626)</f>
        <v/>
      </c>
      <c r="K626" s="15">
        <f>IF($F626="","",'Settings'!$B$6-$F626)</f>
        <v/>
      </c>
      <c r="L626" s="8">
        <f>IF($F626="","",IF($J626&lt;=0,"Settled",IF($O626="Written off","Written off",IF($K626&lt;=30,"0–30",IF($K626&lt;=60,"31–60",IF($K626&lt;=90,"61–90","90+"))))))</f>
        <v/>
      </c>
      <c r="M626" s="5" t="n"/>
      <c r="N626" s="4" t="n"/>
      <c r="O626" s="4" t="n"/>
      <c r="P626" s="8">
        <f>IF(OR($F626="",$M626=""),"",IF(AND($M626&lt;'Settings'!$B$6,$J626&gt;0,$O626&lt;&gt;"Written off"),"Overdue",""))</f>
        <v/>
      </c>
      <c r="Q626" s="15">
        <f>IF($E626="","",COUNTIFS('Follow-ups'!$B$3:$B$1002,$E626))</f>
        <v/>
      </c>
      <c r="R626" s="16">
        <f>IF(OR($F626="",$O626="Written off"),0,IF($J626&gt;0,$J626+ROW()/1000000,0))</f>
        <v/>
      </c>
      <c r="S626" s="15">
        <f>IF($P626="Overdue",COUNTIFS($P$3:$P626,"Overdue"),"")</f>
        <v/>
      </c>
    </row>
    <row r="627">
      <c r="A627" s="4" t="n"/>
      <c r="B627" s="4" t="n"/>
      <c r="C627" s="4" t="n"/>
      <c r="D627" s="4" t="n"/>
      <c r="E627" s="4" t="n"/>
      <c r="F627" s="5" t="n"/>
      <c r="G627" s="13" t="n"/>
      <c r="H627" s="13" t="n"/>
      <c r="I627" s="14">
        <f>IF($E627="","",SUMIFS('Follow-ups'!$H$3:$H$1002,'Follow-ups'!$B$3:$B$1002,$E627))</f>
        <v/>
      </c>
      <c r="J627" s="14">
        <f>IF($F627="","",$G627-$H627-$I627)</f>
        <v/>
      </c>
      <c r="K627" s="15">
        <f>IF($F627="","",'Settings'!$B$6-$F627)</f>
        <v/>
      </c>
      <c r="L627" s="8">
        <f>IF($F627="","",IF($J627&lt;=0,"Settled",IF($O627="Written off","Written off",IF($K627&lt;=30,"0–30",IF($K627&lt;=60,"31–60",IF($K627&lt;=90,"61–90","90+"))))))</f>
        <v/>
      </c>
      <c r="M627" s="5" t="n"/>
      <c r="N627" s="4" t="n"/>
      <c r="O627" s="4" t="n"/>
      <c r="P627" s="8">
        <f>IF(OR($F627="",$M627=""),"",IF(AND($M627&lt;'Settings'!$B$6,$J627&gt;0,$O627&lt;&gt;"Written off"),"Overdue",""))</f>
        <v/>
      </c>
      <c r="Q627" s="15">
        <f>IF($E627="","",COUNTIFS('Follow-ups'!$B$3:$B$1002,$E627))</f>
        <v/>
      </c>
      <c r="R627" s="16">
        <f>IF(OR($F627="",$O627="Written off"),0,IF($J627&gt;0,$J627+ROW()/1000000,0))</f>
        <v/>
      </c>
      <c r="S627" s="15">
        <f>IF($P627="Overdue",COUNTIFS($P$3:$P627,"Overdue"),"")</f>
        <v/>
      </c>
    </row>
    <row r="628">
      <c r="A628" s="4" t="n"/>
      <c r="B628" s="4" t="n"/>
      <c r="C628" s="4" t="n"/>
      <c r="D628" s="4" t="n"/>
      <c r="E628" s="4" t="n"/>
      <c r="F628" s="5" t="n"/>
      <c r="G628" s="13" t="n"/>
      <c r="H628" s="13" t="n"/>
      <c r="I628" s="14">
        <f>IF($E628="","",SUMIFS('Follow-ups'!$H$3:$H$1002,'Follow-ups'!$B$3:$B$1002,$E628))</f>
        <v/>
      </c>
      <c r="J628" s="14">
        <f>IF($F628="","",$G628-$H628-$I628)</f>
        <v/>
      </c>
      <c r="K628" s="15">
        <f>IF($F628="","",'Settings'!$B$6-$F628)</f>
        <v/>
      </c>
      <c r="L628" s="8">
        <f>IF($F628="","",IF($J628&lt;=0,"Settled",IF($O628="Written off","Written off",IF($K628&lt;=30,"0–30",IF($K628&lt;=60,"31–60",IF($K628&lt;=90,"61–90","90+"))))))</f>
        <v/>
      </c>
      <c r="M628" s="5" t="n"/>
      <c r="N628" s="4" t="n"/>
      <c r="O628" s="4" t="n"/>
      <c r="P628" s="8">
        <f>IF(OR($F628="",$M628=""),"",IF(AND($M628&lt;'Settings'!$B$6,$J628&gt;0,$O628&lt;&gt;"Written off"),"Overdue",""))</f>
        <v/>
      </c>
      <c r="Q628" s="15">
        <f>IF($E628="","",COUNTIFS('Follow-ups'!$B$3:$B$1002,$E628))</f>
        <v/>
      </c>
      <c r="R628" s="16">
        <f>IF(OR($F628="",$O628="Written off"),0,IF($J628&gt;0,$J628+ROW()/1000000,0))</f>
        <v/>
      </c>
      <c r="S628" s="15">
        <f>IF($P628="Overdue",COUNTIFS($P$3:$P628,"Overdue"),"")</f>
        <v/>
      </c>
    </row>
    <row r="629">
      <c r="A629" s="4" t="n"/>
      <c r="B629" s="4" t="n"/>
      <c r="C629" s="4" t="n"/>
      <c r="D629" s="4" t="n"/>
      <c r="E629" s="4" t="n"/>
      <c r="F629" s="5" t="n"/>
      <c r="G629" s="13" t="n"/>
      <c r="H629" s="13" t="n"/>
      <c r="I629" s="14">
        <f>IF($E629="","",SUMIFS('Follow-ups'!$H$3:$H$1002,'Follow-ups'!$B$3:$B$1002,$E629))</f>
        <v/>
      </c>
      <c r="J629" s="14">
        <f>IF($F629="","",$G629-$H629-$I629)</f>
        <v/>
      </c>
      <c r="K629" s="15">
        <f>IF($F629="","",'Settings'!$B$6-$F629)</f>
        <v/>
      </c>
      <c r="L629" s="8">
        <f>IF($F629="","",IF($J629&lt;=0,"Settled",IF($O629="Written off","Written off",IF($K629&lt;=30,"0–30",IF($K629&lt;=60,"31–60",IF($K629&lt;=90,"61–90","90+"))))))</f>
        <v/>
      </c>
      <c r="M629" s="5" t="n"/>
      <c r="N629" s="4" t="n"/>
      <c r="O629" s="4" t="n"/>
      <c r="P629" s="8">
        <f>IF(OR($F629="",$M629=""),"",IF(AND($M629&lt;'Settings'!$B$6,$J629&gt;0,$O629&lt;&gt;"Written off"),"Overdue",""))</f>
        <v/>
      </c>
      <c r="Q629" s="15">
        <f>IF($E629="","",COUNTIFS('Follow-ups'!$B$3:$B$1002,$E629))</f>
        <v/>
      </c>
      <c r="R629" s="16">
        <f>IF(OR($F629="",$O629="Written off"),0,IF($J629&gt;0,$J629+ROW()/1000000,0))</f>
        <v/>
      </c>
      <c r="S629" s="15">
        <f>IF($P629="Overdue",COUNTIFS($P$3:$P629,"Overdue"),"")</f>
        <v/>
      </c>
    </row>
    <row r="630">
      <c r="A630" s="4" t="n"/>
      <c r="B630" s="4" t="n"/>
      <c r="C630" s="4" t="n"/>
      <c r="D630" s="4" t="n"/>
      <c r="E630" s="4" t="n"/>
      <c r="F630" s="5" t="n"/>
      <c r="G630" s="13" t="n"/>
      <c r="H630" s="13" t="n"/>
      <c r="I630" s="14">
        <f>IF($E630="","",SUMIFS('Follow-ups'!$H$3:$H$1002,'Follow-ups'!$B$3:$B$1002,$E630))</f>
        <v/>
      </c>
      <c r="J630" s="14">
        <f>IF($F630="","",$G630-$H630-$I630)</f>
        <v/>
      </c>
      <c r="K630" s="15">
        <f>IF($F630="","",'Settings'!$B$6-$F630)</f>
        <v/>
      </c>
      <c r="L630" s="8">
        <f>IF($F630="","",IF($J630&lt;=0,"Settled",IF($O630="Written off","Written off",IF($K630&lt;=30,"0–30",IF($K630&lt;=60,"31–60",IF($K630&lt;=90,"61–90","90+"))))))</f>
        <v/>
      </c>
      <c r="M630" s="5" t="n"/>
      <c r="N630" s="4" t="n"/>
      <c r="O630" s="4" t="n"/>
      <c r="P630" s="8">
        <f>IF(OR($F630="",$M630=""),"",IF(AND($M630&lt;'Settings'!$B$6,$J630&gt;0,$O630&lt;&gt;"Written off"),"Overdue",""))</f>
        <v/>
      </c>
      <c r="Q630" s="15">
        <f>IF($E630="","",COUNTIFS('Follow-ups'!$B$3:$B$1002,$E630))</f>
        <v/>
      </c>
      <c r="R630" s="16">
        <f>IF(OR($F630="",$O630="Written off"),0,IF($J630&gt;0,$J630+ROW()/1000000,0))</f>
        <v/>
      </c>
      <c r="S630" s="15">
        <f>IF($P630="Overdue",COUNTIFS($P$3:$P630,"Overdue"),"")</f>
        <v/>
      </c>
    </row>
    <row r="631">
      <c r="A631" s="4" t="n"/>
      <c r="B631" s="4" t="n"/>
      <c r="C631" s="4" t="n"/>
      <c r="D631" s="4" t="n"/>
      <c r="E631" s="4" t="n"/>
      <c r="F631" s="5" t="n"/>
      <c r="G631" s="13" t="n"/>
      <c r="H631" s="13" t="n"/>
      <c r="I631" s="14">
        <f>IF($E631="","",SUMIFS('Follow-ups'!$H$3:$H$1002,'Follow-ups'!$B$3:$B$1002,$E631))</f>
        <v/>
      </c>
      <c r="J631" s="14">
        <f>IF($F631="","",$G631-$H631-$I631)</f>
        <v/>
      </c>
      <c r="K631" s="15">
        <f>IF($F631="","",'Settings'!$B$6-$F631)</f>
        <v/>
      </c>
      <c r="L631" s="8">
        <f>IF($F631="","",IF($J631&lt;=0,"Settled",IF($O631="Written off","Written off",IF($K631&lt;=30,"0–30",IF($K631&lt;=60,"31–60",IF($K631&lt;=90,"61–90","90+"))))))</f>
        <v/>
      </c>
      <c r="M631" s="5" t="n"/>
      <c r="N631" s="4" t="n"/>
      <c r="O631" s="4" t="n"/>
      <c r="P631" s="8">
        <f>IF(OR($F631="",$M631=""),"",IF(AND($M631&lt;'Settings'!$B$6,$J631&gt;0,$O631&lt;&gt;"Written off"),"Overdue",""))</f>
        <v/>
      </c>
      <c r="Q631" s="15">
        <f>IF($E631="","",COUNTIFS('Follow-ups'!$B$3:$B$1002,$E631))</f>
        <v/>
      </c>
      <c r="R631" s="16">
        <f>IF(OR($F631="",$O631="Written off"),0,IF($J631&gt;0,$J631+ROW()/1000000,0))</f>
        <v/>
      </c>
      <c r="S631" s="15">
        <f>IF($P631="Overdue",COUNTIFS($P$3:$P631,"Overdue"),"")</f>
        <v/>
      </c>
    </row>
    <row r="632">
      <c r="A632" s="4" t="n"/>
      <c r="B632" s="4" t="n"/>
      <c r="C632" s="4" t="n"/>
      <c r="D632" s="4" t="n"/>
      <c r="E632" s="4" t="n"/>
      <c r="F632" s="5" t="n"/>
      <c r="G632" s="13" t="n"/>
      <c r="H632" s="13" t="n"/>
      <c r="I632" s="14">
        <f>IF($E632="","",SUMIFS('Follow-ups'!$H$3:$H$1002,'Follow-ups'!$B$3:$B$1002,$E632))</f>
        <v/>
      </c>
      <c r="J632" s="14">
        <f>IF($F632="","",$G632-$H632-$I632)</f>
        <v/>
      </c>
      <c r="K632" s="15">
        <f>IF($F632="","",'Settings'!$B$6-$F632)</f>
        <v/>
      </c>
      <c r="L632" s="8">
        <f>IF($F632="","",IF($J632&lt;=0,"Settled",IF($O632="Written off","Written off",IF($K632&lt;=30,"0–30",IF($K632&lt;=60,"31–60",IF($K632&lt;=90,"61–90","90+"))))))</f>
        <v/>
      </c>
      <c r="M632" s="5" t="n"/>
      <c r="N632" s="4" t="n"/>
      <c r="O632" s="4" t="n"/>
      <c r="P632" s="8">
        <f>IF(OR($F632="",$M632=""),"",IF(AND($M632&lt;'Settings'!$B$6,$J632&gt;0,$O632&lt;&gt;"Written off"),"Overdue",""))</f>
        <v/>
      </c>
      <c r="Q632" s="15">
        <f>IF($E632="","",COUNTIFS('Follow-ups'!$B$3:$B$1002,$E632))</f>
        <v/>
      </c>
      <c r="R632" s="16">
        <f>IF(OR($F632="",$O632="Written off"),0,IF($J632&gt;0,$J632+ROW()/1000000,0))</f>
        <v/>
      </c>
      <c r="S632" s="15">
        <f>IF($P632="Overdue",COUNTIFS($P$3:$P632,"Overdue"),"")</f>
        <v/>
      </c>
    </row>
    <row r="633">
      <c r="A633" s="4" t="n"/>
      <c r="B633" s="4" t="n"/>
      <c r="C633" s="4" t="n"/>
      <c r="D633" s="4" t="n"/>
      <c r="E633" s="4" t="n"/>
      <c r="F633" s="5" t="n"/>
      <c r="G633" s="13" t="n"/>
      <c r="H633" s="13" t="n"/>
      <c r="I633" s="14">
        <f>IF($E633="","",SUMIFS('Follow-ups'!$H$3:$H$1002,'Follow-ups'!$B$3:$B$1002,$E633))</f>
        <v/>
      </c>
      <c r="J633" s="14">
        <f>IF($F633="","",$G633-$H633-$I633)</f>
        <v/>
      </c>
      <c r="K633" s="15">
        <f>IF($F633="","",'Settings'!$B$6-$F633)</f>
        <v/>
      </c>
      <c r="L633" s="8">
        <f>IF($F633="","",IF($J633&lt;=0,"Settled",IF($O633="Written off","Written off",IF($K633&lt;=30,"0–30",IF($K633&lt;=60,"31–60",IF($K633&lt;=90,"61–90","90+"))))))</f>
        <v/>
      </c>
      <c r="M633" s="5" t="n"/>
      <c r="N633" s="4" t="n"/>
      <c r="O633" s="4" t="n"/>
      <c r="P633" s="8">
        <f>IF(OR($F633="",$M633=""),"",IF(AND($M633&lt;'Settings'!$B$6,$J633&gt;0,$O633&lt;&gt;"Written off"),"Overdue",""))</f>
        <v/>
      </c>
      <c r="Q633" s="15">
        <f>IF($E633="","",COUNTIFS('Follow-ups'!$B$3:$B$1002,$E633))</f>
        <v/>
      </c>
      <c r="R633" s="16">
        <f>IF(OR($F633="",$O633="Written off"),0,IF($J633&gt;0,$J633+ROW()/1000000,0))</f>
        <v/>
      </c>
      <c r="S633" s="15">
        <f>IF($P633="Overdue",COUNTIFS($P$3:$P633,"Overdue"),"")</f>
        <v/>
      </c>
    </row>
    <row r="634">
      <c r="A634" s="4" t="n"/>
      <c r="B634" s="4" t="n"/>
      <c r="C634" s="4" t="n"/>
      <c r="D634" s="4" t="n"/>
      <c r="E634" s="4" t="n"/>
      <c r="F634" s="5" t="n"/>
      <c r="G634" s="13" t="n"/>
      <c r="H634" s="13" t="n"/>
      <c r="I634" s="14">
        <f>IF($E634="","",SUMIFS('Follow-ups'!$H$3:$H$1002,'Follow-ups'!$B$3:$B$1002,$E634))</f>
        <v/>
      </c>
      <c r="J634" s="14">
        <f>IF($F634="","",$G634-$H634-$I634)</f>
        <v/>
      </c>
      <c r="K634" s="15">
        <f>IF($F634="","",'Settings'!$B$6-$F634)</f>
        <v/>
      </c>
      <c r="L634" s="8">
        <f>IF($F634="","",IF($J634&lt;=0,"Settled",IF($O634="Written off","Written off",IF($K634&lt;=30,"0–30",IF($K634&lt;=60,"31–60",IF($K634&lt;=90,"61–90","90+"))))))</f>
        <v/>
      </c>
      <c r="M634" s="5" t="n"/>
      <c r="N634" s="4" t="n"/>
      <c r="O634" s="4" t="n"/>
      <c r="P634" s="8">
        <f>IF(OR($F634="",$M634=""),"",IF(AND($M634&lt;'Settings'!$B$6,$J634&gt;0,$O634&lt;&gt;"Written off"),"Overdue",""))</f>
        <v/>
      </c>
      <c r="Q634" s="15">
        <f>IF($E634="","",COUNTIFS('Follow-ups'!$B$3:$B$1002,$E634))</f>
        <v/>
      </c>
      <c r="R634" s="16">
        <f>IF(OR($F634="",$O634="Written off"),0,IF($J634&gt;0,$J634+ROW()/1000000,0))</f>
        <v/>
      </c>
      <c r="S634" s="15">
        <f>IF($P634="Overdue",COUNTIFS($P$3:$P634,"Overdue"),"")</f>
        <v/>
      </c>
    </row>
    <row r="635">
      <c r="A635" s="4" t="n"/>
      <c r="B635" s="4" t="n"/>
      <c r="C635" s="4" t="n"/>
      <c r="D635" s="4" t="n"/>
      <c r="E635" s="4" t="n"/>
      <c r="F635" s="5" t="n"/>
      <c r="G635" s="13" t="n"/>
      <c r="H635" s="13" t="n"/>
      <c r="I635" s="14">
        <f>IF($E635="","",SUMIFS('Follow-ups'!$H$3:$H$1002,'Follow-ups'!$B$3:$B$1002,$E635))</f>
        <v/>
      </c>
      <c r="J635" s="14">
        <f>IF($F635="","",$G635-$H635-$I635)</f>
        <v/>
      </c>
      <c r="K635" s="15">
        <f>IF($F635="","",'Settings'!$B$6-$F635)</f>
        <v/>
      </c>
      <c r="L635" s="8">
        <f>IF($F635="","",IF($J635&lt;=0,"Settled",IF($O635="Written off","Written off",IF($K635&lt;=30,"0–30",IF($K635&lt;=60,"31–60",IF($K635&lt;=90,"61–90","90+"))))))</f>
        <v/>
      </c>
      <c r="M635" s="5" t="n"/>
      <c r="N635" s="4" t="n"/>
      <c r="O635" s="4" t="n"/>
      <c r="P635" s="8">
        <f>IF(OR($F635="",$M635=""),"",IF(AND($M635&lt;'Settings'!$B$6,$J635&gt;0,$O635&lt;&gt;"Written off"),"Overdue",""))</f>
        <v/>
      </c>
      <c r="Q635" s="15">
        <f>IF($E635="","",COUNTIFS('Follow-ups'!$B$3:$B$1002,$E635))</f>
        <v/>
      </c>
      <c r="R635" s="16">
        <f>IF(OR($F635="",$O635="Written off"),0,IF($J635&gt;0,$J635+ROW()/1000000,0))</f>
        <v/>
      </c>
      <c r="S635" s="15">
        <f>IF($P635="Overdue",COUNTIFS($P$3:$P635,"Overdue"),"")</f>
        <v/>
      </c>
    </row>
    <row r="636">
      <c r="A636" s="4" t="n"/>
      <c r="B636" s="4" t="n"/>
      <c r="C636" s="4" t="n"/>
      <c r="D636" s="4" t="n"/>
      <c r="E636" s="4" t="n"/>
      <c r="F636" s="5" t="n"/>
      <c r="G636" s="13" t="n"/>
      <c r="H636" s="13" t="n"/>
      <c r="I636" s="14">
        <f>IF($E636="","",SUMIFS('Follow-ups'!$H$3:$H$1002,'Follow-ups'!$B$3:$B$1002,$E636))</f>
        <v/>
      </c>
      <c r="J636" s="14">
        <f>IF($F636="","",$G636-$H636-$I636)</f>
        <v/>
      </c>
      <c r="K636" s="15">
        <f>IF($F636="","",'Settings'!$B$6-$F636)</f>
        <v/>
      </c>
      <c r="L636" s="8">
        <f>IF($F636="","",IF($J636&lt;=0,"Settled",IF($O636="Written off","Written off",IF($K636&lt;=30,"0–30",IF($K636&lt;=60,"31–60",IF($K636&lt;=90,"61–90","90+"))))))</f>
        <v/>
      </c>
      <c r="M636" s="5" t="n"/>
      <c r="N636" s="4" t="n"/>
      <c r="O636" s="4" t="n"/>
      <c r="P636" s="8">
        <f>IF(OR($F636="",$M636=""),"",IF(AND($M636&lt;'Settings'!$B$6,$J636&gt;0,$O636&lt;&gt;"Written off"),"Overdue",""))</f>
        <v/>
      </c>
      <c r="Q636" s="15">
        <f>IF($E636="","",COUNTIFS('Follow-ups'!$B$3:$B$1002,$E636))</f>
        <v/>
      </c>
      <c r="R636" s="16">
        <f>IF(OR($F636="",$O636="Written off"),0,IF($J636&gt;0,$J636+ROW()/1000000,0))</f>
        <v/>
      </c>
      <c r="S636" s="15">
        <f>IF($P636="Overdue",COUNTIFS($P$3:$P636,"Overdue"),"")</f>
        <v/>
      </c>
    </row>
    <row r="637">
      <c r="A637" s="4" t="n"/>
      <c r="B637" s="4" t="n"/>
      <c r="C637" s="4" t="n"/>
      <c r="D637" s="4" t="n"/>
      <c r="E637" s="4" t="n"/>
      <c r="F637" s="5" t="n"/>
      <c r="G637" s="13" t="n"/>
      <c r="H637" s="13" t="n"/>
      <c r="I637" s="14">
        <f>IF($E637="","",SUMIFS('Follow-ups'!$H$3:$H$1002,'Follow-ups'!$B$3:$B$1002,$E637))</f>
        <v/>
      </c>
      <c r="J637" s="14">
        <f>IF($F637="","",$G637-$H637-$I637)</f>
        <v/>
      </c>
      <c r="K637" s="15">
        <f>IF($F637="","",'Settings'!$B$6-$F637)</f>
        <v/>
      </c>
      <c r="L637" s="8">
        <f>IF($F637="","",IF($J637&lt;=0,"Settled",IF($O637="Written off","Written off",IF($K637&lt;=30,"0–30",IF($K637&lt;=60,"31–60",IF($K637&lt;=90,"61–90","90+"))))))</f>
        <v/>
      </c>
      <c r="M637" s="5" t="n"/>
      <c r="N637" s="4" t="n"/>
      <c r="O637" s="4" t="n"/>
      <c r="P637" s="8">
        <f>IF(OR($F637="",$M637=""),"",IF(AND($M637&lt;'Settings'!$B$6,$J637&gt;0,$O637&lt;&gt;"Written off"),"Overdue",""))</f>
        <v/>
      </c>
      <c r="Q637" s="15">
        <f>IF($E637="","",COUNTIFS('Follow-ups'!$B$3:$B$1002,$E637))</f>
        <v/>
      </c>
      <c r="R637" s="16">
        <f>IF(OR($F637="",$O637="Written off"),0,IF($J637&gt;0,$J637+ROW()/1000000,0))</f>
        <v/>
      </c>
      <c r="S637" s="15">
        <f>IF($P637="Overdue",COUNTIFS($P$3:$P637,"Overdue"),"")</f>
        <v/>
      </c>
    </row>
    <row r="638">
      <c r="A638" s="4" t="n"/>
      <c r="B638" s="4" t="n"/>
      <c r="C638" s="4" t="n"/>
      <c r="D638" s="4" t="n"/>
      <c r="E638" s="4" t="n"/>
      <c r="F638" s="5" t="n"/>
      <c r="G638" s="13" t="n"/>
      <c r="H638" s="13" t="n"/>
      <c r="I638" s="14">
        <f>IF($E638="","",SUMIFS('Follow-ups'!$H$3:$H$1002,'Follow-ups'!$B$3:$B$1002,$E638))</f>
        <v/>
      </c>
      <c r="J638" s="14">
        <f>IF($F638="","",$G638-$H638-$I638)</f>
        <v/>
      </c>
      <c r="K638" s="15">
        <f>IF($F638="","",'Settings'!$B$6-$F638)</f>
        <v/>
      </c>
      <c r="L638" s="8">
        <f>IF($F638="","",IF($J638&lt;=0,"Settled",IF($O638="Written off","Written off",IF($K638&lt;=30,"0–30",IF($K638&lt;=60,"31–60",IF($K638&lt;=90,"61–90","90+"))))))</f>
        <v/>
      </c>
      <c r="M638" s="5" t="n"/>
      <c r="N638" s="4" t="n"/>
      <c r="O638" s="4" t="n"/>
      <c r="P638" s="8">
        <f>IF(OR($F638="",$M638=""),"",IF(AND($M638&lt;'Settings'!$B$6,$J638&gt;0,$O638&lt;&gt;"Written off"),"Overdue",""))</f>
        <v/>
      </c>
      <c r="Q638" s="15">
        <f>IF($E638="","",COUNTIFS('Follow-ups'!$B$3:$B$1002,$E638))</f>
        <v/>
      </c>
      <c r="R638" s="16">
        <f>IF(OR($F638="",$O638="Written off"),0,IF($J638&gt;0,$J638+ROW()/1000000,0))</f>
        <v/>
      </c>
      <c r="S638" s="15">
        <f>IF($P638="Overdue",COUNTIFS($P$3:$P638,"Overdue"),"")</f>
        <v/>
      </c>
    </row>
    <row r="639">
      <c r="A639" s="4" t="n"/>
      <c r="B639" s="4" t="n"/>
      <c r="C639" s="4" t="n"/>
      <c r="D639" s="4" t="n"/>
      <c r="E639" s="4" t="n"/>
      <c r="F639" s="5" t="n"/>
      <c r="G639" s="13" t="n"/>
      <c r="H639" s="13" t="n"/>
      <c r="I639" s="14">
        <f>IF($E639="","",SUMIFS('Follow-ups'!$H$3:$H$1002,'Follow-ups'!$B$3:$B$1002,$E639))</f>
        <v/>
      </c>
      <c r="J639" s="14">
        <f>IF($F639="","",$G639-$H639-$I639)</f>
        <v/>
      </c>
      <c r="K639" s="15">
        <f>IF($F639="","",'Settings'!$B$6-$F639)</f>
        <v/>
      </c>
      <c r="L639" s="8">
        <f>IF($F639="","",IF($J639&lt;=0,"Settled",IF($O639="Written off","Written off",IF($K639&lt;=30,"0–30",IF($K639&lt;=60,"31–60",IF($K639&lt;=90,"61–90","90+"))))))</f>
        <v/>
      </c>
      <c r="M639" s="5" t="n"/>
      <c r="N639" s="4" t="n"/>
      <c r="O639" s="4" t="n"/>
      <c r="P639" s="8">
        <f>IF(OR($F639="",$M639=""),"",IF(AND($M639&lt;'Settings'!$B$6,$J639&gt;0,$O639&lt;&gt;"Written off"),"Overdue",""))</f>
        <v/>
      </c>
      <c r="Q639" s="15">
        <f>IF($E639="","",COUNTIFS('Follow-ups'!$B$3:$B$1002,$E639))</f>
        <v/>
      </c>
      <c r="R639" s="16">
        <f>IF(OR($F639="",$O639="Written off"),0,IF($J639&gt;0,$J639+ROW()/1000000,0))</f>
        <v/>
      </c>
      <c r="S639" s="15">
        <f>IF($P639="Overdue",COUNTIFS($P$3:$P639,"Overdue"),"")</f>
        <v/>
      </c>
    </row>
    <row r="640">
      <c r="A640" s="4" t="n"/>
      <c r="B640" s="4" t="n"/>
      <c r="C640" s="4" t="n"/>
      <c r="D640" s="4" t="n"/>
      <c r="E640" s="4" t="n"/>
      <c r="F640" s="5" t="n"/>
      <c r="G640" s="13" t="n"/>
      <c r="H640" s="13" t="n"/>
      <c r="I640" s="14">
        <f>IF($E640="","",SUMIFS('Follow-ups'!$H$3:$H$1002,'Follow-ups'!$B$3:$B$1002,$E640))</f>
        <v/>
      </c>
      <c r="J640" s="14">
        <f>IF($F640="","",$G640-$H640-$I640)</f>
        <v/>
      </c>
      <c r="K640" s="15">
        <f>IF($F640="","",'Settings'!$B$6-$F640)</f>
        <v/>
      </c>
      <c r="L640" s="8">
        <f>IF($F640="","",IF($J640&lt;=0,"Settled",IF($O640="Written off","Written off",IF($K640&lt;=30,"0–30",IF($K640&lt;=60,"31–60",IF($K640&lt;=90,"61–90","90+"))))))</f>
        <v/>
      </c>
      <c r="M640" s="5" t="n"/>
      <c r="N640" s="4" t="n"/>
      <c r="O640" s="4" t="n"/>
      <c r="P640" s="8">
        <f>IF(OR($F640="",$M640=""),"",IF(AND($M640&lt;'Settings'!$B$6,$J640&gt;0,$O640&lt;&gt;"Written off"),"Overdue",""))</f>
        <v/>
      </c>
      <c r="Q640" s="15">
        <f>IF($E640="","",COUNTIFS('Follow-ups'!$B$3:$B$1002,$E640))</f>
        <v/>
      </c>
      <c r="R640" s="16">
        <f>IF(OR($F640="",$O640="Written off"),0,IF($J640&gt;0,$J640+ROW()/1000000,0))</f>
        <v/>
      </c>
      <c r="S640" s="15">
        <f>IF($P640="Overdue",COUNTIFS($P$3:$P640,"Overdue"),"")</f>
        <v/>
      </c>
    </row>
    <row r="641">
      <c r="A641" s="4" t="n"/>
      <c r="B641" s="4" t="n"/>
      <c r="C641" s="4" t="n"/>
      <c r="D641" s="4" t="n"/>
      <c r="E641" s="4" t="n"/>
      <c r="F641" s="5" t="n"/>
      <c r="G641" s="13" t="n"/>
      <c r="H641" s="13" t="n"/>
      <c r="I641" s="14">
        <f>IF($E641="","",SUMIFS('Follow-ups'!$H$3:$H$1002,'Follow-ups'!$B$3:$B$1002,$E641))</f>
        <v/>
      </c>
      <c r="J641" s="14">
        <f>IF($F641="","",$G641-$H641-$I641)</f>
        <v/>
      </c>
      <c r="K641" s="15">
        <f>IF($F641="","",'Settings'!$B$6-$F641)</f>
        <v/>
      </c>
      <c r="L641" s="8">
        <f>IF($F641="","",IF($J641&lt;=0,"Settled",IF($O641="Written off","Written off",IF($K641&lt;=30,"0–30",IF($K641&lt;=60,"31–60",IF($K641&lt;=90,"61–90","90+"))))))</f>
        <v/>
      </c>
      <c r="M641" s="5" t="n"/>
      <c r="N641" s="4" t="n"/>
      <c r="O641" s="4" t="n"/>
      <c r="P641" s="8">
        <f>IF(OR($F641="",$M641=""),"",IF(AND($M641&lt;'Settings'!$B$6,$J641&gt;0,$O641&lt;&gt;"Written off"),"Overdue",""))</f>
        <v/>
      </c>
      <c r="Q641" s="15">
        <f>IF($E641="","",COUNTIFS('Follow-ups'!$B$3:$B$1002,$E641))</f>
        <v/>
      </c>
      <c r="R641" s="16">
        <f>IF(OR($F641="",$O641="Written off"),0,IF($J641&gt;0,$J641+ROW()/1000000,0))</f>
        <v/>
      </c>
      <c r="S641" s="15">
        <f>IF($P641="Overdue",COUNTIFS($P$3:$P641,"Overdue"),"")</f>
        <v/>
      </c>
    </row>
    <row r="642">
      <c r="A642" s="4" t="n"/>
      <c r="B642" s="4" t="n"/>
      <c r="C642" s="4" t="n"/>
      <c r="D642" s="4" t="n"/>
      <c r="E642" s="4" t="n"/>
      <c r="F642" s="5" t="n"/>
      <c r="G642" s="13" t="n"/>
      <c r="H642" s="13" t="n"/>
      <c r="I642" s="14">
        <f>IF($E642="","",SUMIFS('Follow-ups'!$H$3:$H$1002,'Follow-ups'!$B$3:$B$1002,$E642))</f>
        <v/>
      </c>
      <c r="J642" s="14">
        <f>IF($F642="","",$G642-$H642-$I642)</f>
        <v/>
      </c>
      <c r="K642" s="15">
        <f>IF($F642="","",'Settings'!$B$6-$F642)</f>
        <v/>
      </c>
      <c r="L642" s="8">
        <f>IF($F642="","",IF($J642&lt;=0,"Settled",IF($O642="Written off","Written off",IF($K642&lt;=30,"0–30",IF($K642&lt;=60,"31–60",IF($K642&lt;=90,"61–90","90+"))))))</f>
        <v/>
      </c>
      <c r="M642" s="5" t="n"/>
      <c r="N642" s="4" t="n"/>
      <c r="O642" s="4" t="n"/>
      <c r="P642" s="8">
        <f>IF(OR($F642="",$M642=""),"",IF(AND($M642&lt;'Settings'!$B$6,$J642&gt;0,$O642&lt;&gt;"Written off"),"Overdue",""))</f>
        <v/>
      </c>
      <c r="Q642" s="15">
        <f>IF($E642="","",COUNTIFS('Follow-ups'!$B$3:$B$1002,$E642))</f>
        <v/>
      </c>
      <c r="R642" s="16">
        <f>IF(OR($F642="",$O642="Written off"),0,IF($J642&gt;0,$J642+ROW()/1000000,0))</f>
        <v/>
      </c>
      <c r="S642" s="15">
        <f>IF($P642="Overdue",COUNTIFS($P$3:$P642,"Overdue"),"")</f>
        <v/>
      </c>
    </row>
    <row r="643">
      <c r="A643" s="4" t="n"/>
      <c r="B643" s="4" t="n"/>
      <c r="C643" s="4" t="n"/>
      <c r="D643" s="4" t="n"/>
      <c r="E643" s="4" t="n"/>
      <c r="F643" s="5" t="n"/>
      <c r="G643" s="13" t="n"/>
      <c r="H643" s="13" t="n"/>
      <c r="I643" s="14">
        <f>IF($E643="","",SUMIFS('Follow-ups'!$H$3:$H$1002,'Follow-ups'!$B$3:$B$1002,$E643))</f>
        <v/>
      </c>
      <c r="J643" s="14">
        <f>IF($F643="","",$G643-$H643-$I643)</f>
        <v/>
      </c>
      <c r="K643" s="15">
        <f>IF($F643="","",'Settings'!$B$6-$F643)</f>
        <v/>
      </c>
      <c r="L643" s="8">
        <f>IF($F643="","",IF($J643&lt;=0,"Settled",IF($O643="Written off","Written off",IF($K643&lt;=30,"0–30",IF($K643&lt;=60,"31–60",IF($K643&lt;=90,"61–90","90+"))))))</f>
        <v/>
      </c>
      <c r="M643" s="5" t="n"/>
      <c r="N643" s="4" t="n"/>
      <c r="O643" s="4" t="n"/>
      <c r="P643" s="8">
        <f>IF(OR($F643="",$M643=""),"",IF(AND($M643&lt;'Settings'!$B$6,$J643&gt;0,$O643&lt;&gt;"Written off"),"Overdue",""))</f>
        <v/>
      </c>
      <c r="Q643" s="15">
        <f>IF($E643="","",COUNTIFS('Follow-ups'!$B$3:$B$1002,$E643))</f>
        <v/>
      </c>
      <c r="R643" s="16">
        <f>IF(OR($F643="",$O643="Written off"),0,IF($J643&gt;0,$J643+ROW()/1000000,0))</f>
        <v/>
      </c>
      <c r="S643" s="15">
        <f>IF($P643="Overdue",COUNTIFS($P$3:$P643,"Overdue"),"")</f>
        <v/>
      </c>
    </row>
    <row r="644">
      <c r="A644" s="4" t="n"/>
      <c r="B644" s="4" t="n"/>
      <c r="C644" s="4" t="n"/>
      <c r="D644" s="4" t="n"/>
      <c r="E644" s="4" t="n"/>
      <c r="F644" s="5" t="n"/>
      <c r="G644" s="13" t="n"/>
      <c r="H644" s="13" t="n"/>
      <c r="I644" s="14">
        <f>IF($E644="","",SUMIFS('Follow-ups'!$H$3:$H$1002,'Follow-ups'!$B$3:$B$1002,$E644))</f>
        <v/>
      </c>
      <c r="J644" s="14">
        <f>IF($F644="","",$G644-$H644-$I644)</f>
        <v/>
      </c>
      <c r="K644" s="15">
        <f>IF($F644="","",'Settings'!$B$6-$F644)</f>
        <v/>
      </c>
      <c r="L644" s="8">
        <f>IF($F644="","",IF($J644&lt;=0,"Settled",IF($O644="Written off","Written off",IF($K644&lt;=30,"0–30",IF($K644&lt;=60,"31–60",IF($K644&lt;=90,"61–90","90+"))))))</f>
        <v/>
      </c>
      <c r="M644" s="5" t="n"/>
      <c r="N644" s="4" t="n"/>
      <c r="O644" s="4" t="n"/>
      <c r="P644" s="8">
        <f>IF(OR($F644="",$M644=""),"",IF(AND($M644&lt;'Settings'!$B$6,$J644&gt;0,$O644&lt;&gt;"Written off"),"Overdue",""))</f>
        <v/>
      </c>
      <c r="Q644" s="15">
        <f>IF($E644="","",COUNTIFS('Follow-ups'!$B$3:$B$1002,$E644))</f>
        <v/>
      </c>
      <c r="R644" s="16">
        <f>IF(OR($F644="",$O644="Written off"),0,IF($J644&gt;0,$J644+ROW()/1000000,0))</f>
        <v/>
      </c>
      <c r="S644" s="15">
        <f>IF($P644="Overdue",COUNTIFS($P$3:$P644,"Overdue"),"")</f>
        <v/>
      </c>
    </row>
    <row r="645">
      <c r="A645" s="4" t="n"/>
      <c r="B645" s="4" t="n"/>
      <c r="C645" s="4" t="n"/>
      <c r="D645" s="4" t="n"/>
      <c r="E645" s="4" t="n"/>
      <c r="F645" s="5" t="n"/>
      <c r="G645" s="13" t="n"/>
      <c r="H645" s="13" t="n"/>
      <c r="I645" s="14">
        <f>IF($E645="","",SUMIFS('Follow-ups'!$H$3:$H$1002,'Follow-ups'!$B$3:$B$1002,$E645))</f>
        <v/>
      </c>
      <c r="J645" s="14">
        <f>IF($F645="","",$G645-$H645-$I645)</f>
        <v/>
      </c>
      <c r="K645" s="15">
        <f>IF($F645="","",'Settings'!$B$6-$F645)</f>
        <v/>
      </c>
      <c r="L645" s="8">
        <f>IF($F645="","",IF($J645&lt;=0,"Settled",IF($O645="Written off","Written off",IF($K645&lt;=30,"0–30",IF($K645&lt;=60,"31–60",IF($K645&lt;=90,"61–90","90+"))))))</f>
        <v/>
      </c>
      <c r="M645" s="5" t="n"/>
      <c r="N645" s="4" t="n"/>
      <c r="O645" s="4" t="n"/>
      <c r="P645" s="8">
        <f>IF(OR($F645="",$M645=""),"",IF(AND($M645&lt;'Settings'!$B$6,$J645&gt;0,$O645&lt;&gt;"Written off"),"Overdue",""))</f>
        <v/>
      </c>
      <c r="Q645" s="15">
        <f>IF($E645="","",COUNTIFS('Follow-ups'!$B$3:$B$1002,$E645))</f>
        <v/>
      </c>
      <c r="R645" s="16">
        <f>IF(OR($F645="",$O645="Written off"),0,IF($J645&gt;0,$J645+ROW()/1000000,0))</f>
        <v/>
      </c>
      <c r="S645" s="15">
        <f>IF($P645="Overdue",COUNTIFS($P$3:$P645,"Overdue"),"")</f>
        <v/>
      </c>
    </row>
    <row r="646">
      <c r="A646" s="4" t="n"/>
      <c r="B646" s="4" t="n"/>
      <c r="C646" s="4" t="n"/>
      <c r="D646" s="4" t="n"/>
      <c r="E646" s="4" t="n"/>
      <c r="F646" s="5" t="n"/>
      <c r="G646" s="13" t="n"/>
      <c r="H646" s="13" t="n"/>
      <c r="I646" s="14">
        <f>IF($E646="","",SUMIFS('Follow-ups'!$H$3:$H$1002,'Follow-ups'!$B$3:$B$1002,$E646))</f>
        <v/>
      </c>
      <c r="J646" s="14">
        <f>IF($F646="","",$G646-$H646-$I646)</f>
        <v/>
      </c>
      <c r="K646" s="15">
        <f>IF($F646="","",'Settings'!$B$6-$F646)</f>
        <v/>
      </c>
      <c r="L646" s="8">
        <f>IF($F646="","",IF($J646&lt;=0,"Settled",IF($O646="Written off","Written off",IF($K646&lt;=30,"0–30",IF($K646&lt;=60,"31–60",IF($K646&lt;=90,"61–90","90+"))))))</f>
        <v/>
      </c>
      <c r="M646" s="5" t="n"/>
      <c r="N646" s="4" t="n"/>
      <c r="O646" s="4" t="n"/>
      <c r="P646" s="8">
        <f>IF(OR($F646="",$M646=""),"",IF(AND($M646&lt;'Settings'!$B$6,$J646&gt;0,$O646&lt;&gt;"Written off"),"Overdue",""))</f>
        <v/>
      </c>
      <c r="Q646" s="15">
        <f>IF($E646="","",COUNTIFS('Follow-ups'!$B$3:$B$1002,$E646))</f>
        <v/>
      </c>
      <c r="R646" s="16">
        <f>IF(OR($F646="",$O646="Written off"),0,IF($J646&gt;0,$J646+ROW()/1000000,0))</f>
        <v/>
      </c>
      <c r="S646" s="15">
        <f>IF($P646="Overdue",COUNTIFS($P$3:$P646,"Overdue"),"")</f>
        <v/>
      </c>
    </row>
    <row r="647">
      <c r="A647" s="4" t="n"/>
      <c r="B647" s="4" t="n"/>
      <c r="C647" s="4" t="n"/>
      <c r="D647" s="4" t="n"/>
      <c r="E647" s="4" t="n"/>
      <c r="F647" s="5" t="n"/>
      <c r="G647" s="13" t="n"/>
      <c r="H647" s="13" t="n"/>
      <c r="I647" s="14">
        <f>IF($E647="","",SUMIFS('Follow-ups'!$H$3:$H$1002,'Follow-ups'!$B$3:$B$1002,$E647))</f>
        <v/>
      </c>
      <c r="J647" s="14">
        <f>IF($F647="","",$G647-$H647-$I647)</f>
        <v/>
      </c>
      <c r="K647" s="15">
        <f>IF($F647="","",'Settings'!$B$6-$F647)</f>
        <v/>
      </c>
      <c r="L647" s="8">
        <f>IF($F647="","",IF($J647&lt;=0,"Settled",IF($O647="Written off","Written off",IF($K647&lt;=30,"0–30",IF($K647&lt;=60,"31–60",IF($K647&lt;=90,"61–90","90+"))))))</f>
        <v/>
      </c>
      <c r="M647" s="5" t="n"/>
      <c r="N647" s="4" t="n"/>
      <c r="O647" s="4" t="n"/>
      <c r="P647" s="8">
        <f>IF(OR($F647="",$M647=""),"",IF(AND($M647&lt;'Settings'!$B$6,$J647&gt;0,$O647&lt;&gt;"Written off"),"Overdue",""))</f>
        <v/>
      </c>
      <c r="Q647" s="15">
        <f>IF($E647="","",COUNTIFS('Follow-ups'!$B$3:$B$1002,$E647))</f>
        <v/>
      </c>
      <c r="R647" s="16">
        <f>IF(OR($F647="",$O647="Written off"),0,IF($J647&gt;0,$J647+ROW()/1000000,0))</f>
        <v/>
      </c>
      <c r="S647" s="15">
        <f>IF($P647="Overdue",COUNTIFS($P$3:$P647,"Overdue"),"")</f>
        <v/>
      </c>
    </row>
    <row r="648">
      <c r="A648" s="4" t="n"/>
      <c r="B648" s="4" t="n"/>
      <c r="C648" s="4" t="n"/>
      <c r="D648" s="4" t="n"/>
      <c r="E648" s="4" t="n"/>
      <c r="F648" s="5" t="n"/>
      <c r="G648" s="13" t="n"/>
      <c r="H648" s="13" t="n"/>
      <c r="I648" s="14">
        <f>IF($E648="","",SUMIFS('Follow-ups'!$H$3:$H$1002,'Follow-ups'!$B$3:$B$1002,$E648))</f>
        <v/>
      </c>
      <c r="J648" s="14">
        <f>IF($F648="","",$G648-$H648-$I648)</f>
        <v/>
      </c>
      <c r="K648" s="15">
        <f>IF($F648="","",'Settings'!$B$6-$F648)</f>
        <v/>
      </c>
      <c r="L648" s="8">
        <f>IF($F648="","",IF($J648&lt;=0,"Settled",IF($O648="Written off","Written off",IF($K648&lt;=30,"0–30",IF($K648&lt;=60,"31–60",IF($K648&lt;=90,"61–90","90+"))))))</f>
        <v/>
      </c>
      <c r="M648" s="5" t="n"/>
      <c r="N648" s="4" t="n"/>
      <c r="O648" s="4" t="n"/>
      <c r="P648" s="8">
        <f>IF(OR($F648="",$M648=""),"",IF(AND($M648&lt;'Settings'!$B$6,$J648&gt;0,$O648&lt;&gt;"Written off"),"Overdue",""))</f>
        <v/>
      </c>
      <c r="Q648" s="15">
        <f>IF($E648="","",COUNTIFS('Follow-ups'!$B$3:$B$1002,$E648))</f>
        <v/>
      </c>
      <c r="R648" s="16">
        <f>IF(OR($F648="",$O648="Written off"),0,IF($J648&gt;0,$J648+ROW()/1000000,0))</f>
        <v/>
      </c>
      <c r="S648" s="15">
        <f>IF($P648="Overdue",COUNTIFS($P$3:$P648,"Overdue"),"")</f>
        <v/>
      </c>
    </row>
    <row r="649">
      <c r="A649" s="4" t="n"/>
      <c r="B649" s="4" t="n"/>
      <c r="C649" s="4" t="n"/>
      <c r="D649" s="4" t="n"/>
      <c r="E649" s="4" t="n"/>
      <c r="F649" s="5" t="n"/>
      <c r="G649" s="13" t="n"/>
      <c r="H649" s="13" t="n"/>
      <c r="I649" s="14">
        <f>IF($E649="","",SUMIFS('Follow-ups'!$H$3:$H$1002,'Follow-ups'!$B$3:$B$1002,$E649))</f>
        <v/>
      </c>
      <c r="J649" s="14">
        <f>IF($F649="","",$G649-$H649-$I649)</f>
        <v/>
      </c>
      <c r="K649" s="15">
        <f>IF($F649="","",'Settings'!$B$6-$F649)</f>
        <v/>
      </c>
      <c r="L649" s="8">
        <f>IF($F649="","",IF($J649&lt;=0,"Settled",IF($O649="Written off","Written off",IF($K649&lt;=30,"0–30",IF($K649&lt;=60,"31–60",IF($K649&lt;=90,"61–90","90+"))))))</f>
        <v/>
      </c>
      <c r="M649" s="5" t="n"/>
      <c r="N649" s="4" t="n"/>
      <c r="O649" s="4" t="n"/>
      <c r="P649" s="8">
        <f>IF(OR($F649="",$M649=""),"",IF(AND($M649&lt;'Settings'!$B$6,$J649&gt;0,$O649&lt;&gt;"Written off"),"Overdue",""))</f>
        <v/>
      </c>
      <c r="Q649" s="15">
        <f>IF($E649="","",COUNTIFS('Follow-ups'!$B$3:$B$1002,$E649))</f>
        <v/>
      </c>
      <c r="R649" s="16">
        <f>IF(OR($F649="",$O649="Written off"),0,IF($J649&gt;0,$J649+ROW()/1000000,0))</f>
        <v/>
      </c>
      <c r="S649" s="15">
        <f>IF($P649="Overdue",COUNTIFS($P$3:$P649,"Overdue"),"")</f>
        <v/>
      </c>
    </row>
    <row r="650">
      <c r="A650" s="4" t="n"/>
      <c r="B650" s="4" t="n"/>
      <c r="C650" s="4" t="n"/>
      <c r="D650" s="4" t="n"/>
      <c r="E650" s="4" t="n"/>
      <c r="F650" s="5" t="n"/>
      <c r="G650" s="13" t="n"/>
      <c r="H650" s="13" t="n"/>
      <c r="I650" s="14">
        <f>IF($E650="","",SUMIFS('Follow-ups'!$H$3:$H$1002,'Follow-ups'!$B$3:$B$1002,$E650))</f>
        <v/>
      </c>
      <c r="J650" s="14">
        <f>IF($F650="","",$G650-$H650-$I650)</f>
        <v/>
      </c>
      <c r="K650" s="15">
        <f>IF($F650="","",'Settings'!$B$6-$F650)</f>
        <v/>
      </c>
      <c r="L650" s="8">
        <f>IF($F650="","",IF($J650&lt;=0,"Settled",IF($O650="Written off","Written off",IF($K650&lt;=30,"0–30",IF($K650&lt;=60,"31–60",IF($K650&lt;=90,"61–90","90+"))))))</f>
        <v/>
      </c>
      <c r="M650" s="5" t="n"/>
      <c r="N650" s="4" t="n"/>
      <c r="O650" s="4" t="n"/>
      <c r="P650" s="8">
        <f>IF(OR($F650="",$M650=""),"",IF(AND($M650&lt;'Settings'!$B$6,$J650&gt;0,$O650&lt;&gt;"Written off"),"Overdue",""))</f>
        <v/>
      </c>
      <c r="Q650" s="15">
        <f>IF($E650="","",COUNTIFS('Follow-ups'!$B$3:$B$1002,$E650))</f>
        <v/>
      </c>
      <c r="R650" s="16">
        <f>IF(OR($F650="",$O650="Written off"),0,IF($J650&gt;0,$J650+ROW()/1000000,0))</f>
        <v/>
      </c>
      <c r="S650" s="15">
        <f>IF($P650="Overdue",COUNTIFS($P$3:$P650,"Overdue"),"")</f>
        <v/>
      </c>
    </row>
    <row r="651">
      <c r="A651" s="4" t="n"/>
      <c r="B651" s="4" t="n"/>
      <c r="C651" s="4" t="n"/>
      <c r="D651" s="4" t="n"/>
      <c r="E651" s="4" t="n"/>
      <c r="F651" s="5" t="n"/>
      <c r="G651" s="13" t="n"/>
      <c r="H651" s="13" t="n"/>
      <c r="I651" s="14">
        <f>IF($E651="","",SUMIFS('Follow-ups'!$H$3:$H$1002,'Follow-ups'!$B$3:$B$1002,$E651))</f>
        <v/>
      </c>
      <c r="J651" s="14">
        <f>IF($F651="","",$G651-$H651-$I651)</f>
        <v/>
      </c>
      <c r="K651" s="15">
        <f>IF($F651="","",'Settings'!$B$6-$F651)</f>
        <v/>
      </c>
      <c r="L651" s="8">
        <f>IF($F651="","",IF($J651&lt;=0,"Settled",IF($O651="Written off","Written off",IF($K651&lt;=30,"0–30",IF($K651&lt;=60,"31–60",IF($K651&lt;=90,"61–90","90+"))))))</f>
        <v/>
      </c>
      <c r="M651" s="5" t="n"/>
      <c r="N651" s="4" t="n"/>
      <c r="O651" s="4" t="n"/>
      <c r="P651" s="8">
        <f>IF(OR($F651="",$M651=""),"",IF(AND($M651&lt;'Settings'!$B$6,$J651&gt;0,$O651&lt;&gt;"Written off"),"Overdue",""))</f>
        <v/>
      </c>
      <c r="Q651" s="15">
        <f>IF($E651="","",COUNTIFS('Follow-ups'!$B$3:$B$1002,$E651))</f>
        <v/>
      </c>
      <c r="R651" s="16">
        <f>IF(OR($F651="",$O651="Written off"),0,IF($J651&gt;0,$J651+ROW()/1000000,0))</f>
        <v/>
      </c>
      <c r="S651" s="15">
        <f>IF($P651="Overdue",COUNTIFS($P$3:$P651,"Overdue"),"")</f>
        <v/>
      </c>
    </row>
    <row r="652">
      <c r="A652" s="4" t="n"/>
      <c r="B652" s="4" t="n"/>
      <c r="C652" s="4" t="n"/>
      <c r="D652" s="4" t="n"/>
      <c r="E652" s="4" t="n"/>
      <c r="F652" s="5" t="n"/>
      <c r="G652" s="13" t="n"/>
      <c r="H652" s="13" t="n"/>
      <c r="I652" s="14">
        <f>IF($E652="","",SUMIFS('Follow-ups'!$H$3:$H$1002,'Follow-ups'!$B$3:$B$1002,$E652))</f>
        <v/>
      </c>
      <c r="J652" s="14">
        <f>IF($F652="","",$G652-$H652-$I652)</f>
        <v/>
      </c>
      <c r="K652" s="15">
        <f>IF($F652="","",'Settings'!$B$6-$F652)</f>
        <v/>
      </c>
      <c r="L652" s="8">
        <f>IF($F652="","",IF($J652&lt;=0,"Settled",IF($O652="Written off","Written off",IF($K652&lt;=30,"0–30",IF($K652&lt;=60,"31–60",IF($K652&lt;=90,"61–90","90+"))))))</f>
        <v/>
      </c>
      <c r="M652" s="5" t="n"/>
      <c r="N652" s="4" t="n"/>
      <c r="O652" s="4" t="n"/>
      <c r="P652" s="8">
        <f>IF(OR($F652="",$M652=""),"",IF(AND($M652&lt;'Settings'!$B$6,$J652&gt;0,$O652&lt;&gt;"Written off"),"Overdue",""))</f>
        <v/>
      </c>
      <c r="Q652" s="15">
        <f>IF($E652="","",COUNTIFS('Follow-ups'!$B$3:$B$1002,$E652))</f>
        <v/>
      </c>
      <c r="R652" s="16">
        <f>IF(OR($F652="",$O652="Written off"),0,IF($J652&gt;0,$J652+ROW()/1000000,0))</f>
        <v/>
      </c>
      <c r="S652" s="15">
        <f>IF($P652="Overdue",COUNTIFS($P$3:$P652,"Overdue"),"")</f>
        <v/>
      </c>
    </row>
    <row r="653">
      <c r="A653" s="4" t="n"/>
      <c r="B653" s="4" t="n"/>
      <c r="C653" s="4" t="n"/>
      <c r="D653" s="4" t="n"/>
      <c r="E653" s="4" t="n"/>
      <c r="F653" s="5" t="n"/>
      <c r="G653" s="13" t="n"/>
      <c r="H653" s="13" t="n"/>
      <c r="I653" s="14">
        <f>IF($E653="","",SUMIFS('Follow-ups'!$H$3:$H$1002,'Follow-ups'!$B$3:$B$1002,$E653))</f>
        <v/>
      </c>
      <c r="J653" s="14">
        <f>IF($F653="","",$G653-$H653-$I653)</f>
        <v/>
      </c>
      <c r="K653" s="15">
        <f>IF($F653="","",'Settings'!$B$6-$F653)</f>
        <v/>
      </c>
      <c r="L653" s="8">
        <f>IF($F653="","",IF($J653&lt;=0,"Settled",IF($O653="Written off","Written off",IF($K653&lt;=30,"0–30",IF($K653&lt;=60,"31–60",IF($K653&lt;=90,"61–90","90+"))))))</f>
        <v/>
      </c>
      <c r="M653" s="5" t="n"/>
      <c r="N653" s="4" t="n"/>
      <c r="O653" s="4" t="n"/>
      <c r="P653" s="8">
        <f>IF(OR($F653="",$M653=""),"",IF(AND($M653&lt;'Settings'!$B$6,$J653&gt;0,$O653&lt;&gt;"Written off"),"Overdue",""))</f>
        <v/>
      </c>
      <c r="Q653" s="15">
        <f>IF($E653="","",COUNTIFS('Follow-ups'!$B$3:$B$1002,$E653))</f>
        <v/>
      </c>
      <c r="R653" s="16">
        <f>IF(OR($F653="",$O653="Written off"),0,IF($J653&gt;0,$J653+ROW()/1000000,0))</f>
        <v/>
      </c>
      <c r="S653" s="15">
        <f>IF($P653="Overdue",COUNTIFS($P$3:$P653,"Overdue"),"")</f>
        <v/>
      </c>
    </row>
    <row r="654">
      <c r="A654" s="4" t="n"/>
      <c r="B654" s="4" t="n"/>
      <c r="C654" s="4" t="n"/>
      <c r="D654" s="4" t="n"/>
      <c r="E654" s="4" t="n"/>
      <c r="F654" s="5" t="n"/>
      <c r="G654" s="13" t="n"/>
      <c r="H654" s="13" t="n"/>
      <c r="I654" s="14">
        <f>IF($E654="","",SUMIFS('Follow-ups'!$H$3:$H$1002,'Follow-ups'!$B$3:$B$1002,$E654))</f>
        <v/>
      </c>
      <c r="J654" s="14">
        <f>IF($F654="","",$G654-$H654-$I654)</f>
        <v/>
      </c>
      <c r="K654" s="15">
        <f>IF($F654="","",'Settings'!$B$6-$F654)</f>
        <v/>
      </c>
      <c r="L654" s="8">
        <f>IF($F654="","",IF($J654&lt;=0,"Settled",IF($O654="Written off","Written off",IF($K654&lt;=30,"0–30",IF($K654&lt;=60,"31–60",IF($K654&lt;=90,"61–90","90+"))))))</f>
        <v/>
      </c>
      <c r="M654" s="5" t="n"/>
      <c r="N654" s="4" t="n"/>
      <c r="O654" s="4" t="n"/>
      <c r="P654" s="8">
        <f>IF(OR($F654="",$M654=""),"",IF(AND($M654&lt;'Settings'!$B$6,$J654&gt;0,$O654&lt;&gt;"Written off"),"Overdue",""))</f>
        <v/>
      </c>
      <c r="Q654" s="15">
        <f>IF($E654="","",COUNTIFS('Follow-ups'!$B$3:$B$1002,$E654))</f>
        <v/>
      </c>
      <c r="R654" s="16">
        <f>IF(OR($F654="",$O654="Written off"),0,IF($J654&gt;0,$J654+ROW()/1000000,0))</f>
        <v/>
      </c>
      <c r="S654" s="15">
        <f>IF($P654="Overdue",COUNTIFS($P$3:$P654,"Overdue"),"")</f>
        <v/>
      </c>
    </row>
    <row r="655">
      <c r="A655" s="4" t="n"/>
      <c r="B655" s="4" t="n"/>
      <c r="C655" s="4" t="n"/>
      <c r="D655" s="4" t="n"/>
      <c r="E655" s="4" t="n"/>
      <c r="F655" s="5" t="n"/>
      <c r="G655" s="13" t="n"/>
      <c r="H655" s="13" t="n"/>
      <c r="I655" s="14">
        <f>IF($E655="","",SUMIFS('Follow-ups'!$H$3:$H$1002,'Follow-ups'!$B$3:$B$1002,$E655))</f>
        <v/>
      </c>
      <c r="J655" s="14">
        <f>IF($F655="","",$G655-$H655-$I655)</f>
        <v/>
      </c>
      <c r="K655" s="15">
        <f>IF($F655="","",'Settings'!$B$6-$F655)</f>
        <v/>
      </c>
      <c r="L655" s="8">
        <f>IF($F655="","",IF($J655&lt;=0,"Settled",IF($O655="Written off","Written off",IF($K655&lt;=30,"0–30",IF($K655&lt;=60,"31–60",IF($K655&lt;=90,"61–90","90+"))))))</f>
        <v/>
      </c>
      <c r="M655" s="5" t="n"/>
      <c r="N655" s="4" t="n"/>
      <c r="O655" s="4" t="n"/>
      <c r="P655" s="8">
        <f>IF(OR($F655="",$M655=""),"",IF(AND($M655&lt;'Settings'!$B$6,$J655&gt;0,$O655&lt;&gt;"Written off"),"Overdue",""))</f>
        <v/>
      </c>
      <c r="Q655" s="15">
        <f>IF($E655="","",COUNTIFS('Follow-ups'!$B$3:$B$1002,$E655))</f>
        <v/>
      </c>
      <c r="R655" s="16">
        <f>IF(OR($F655="",$O655="Written off"),0,IF($J655&gt;0,$J655+ROW()/1000000,0))</f>
        <v/>
      </c>
      <c r="S655" s="15">
        <f>IF($P655="Overdue",COUNTIFS($P$3:$P655,"Overdue"),"")</f>
        <v/>
      </c>
    </row>
    <row r="656">
      <c r="A656" s="4" t="n"/>
      <c r="B656" s="4" t="n"/>
      <c r="C656" s="4" t="n"/>
      <c r="D656" s="4" t="n"/>
      <c r="E656" s="4" t="n"/>
      <c r="F656" s="5" t="n"/>
      <c r="G656" s="13" t="n"/>
      <c r="H656" s="13" t="n"/>
      <c r="I656" s="14">
        <f>IF($E656="","",SUMIFS('Follow-ups'!$H$3:$H$1002,'Follow-ups'!$B$3:$B$1002,$E656))</f>
        <v/>
      </c>
      <c r="J656" s="14">
        <f>IF($F656="","",$G656-$H656-$I656)</f>
        <v/>
      </c>
      <c r="K656" s="15">
        <f>IF($F656="","",'Settings'!$B$6-$F656)</f>
        <v/>
      </c>
      <c r="L656" s="8">
        <f>IF($F656="","",IF($J656&lt;=0,"Settled",IF($O656="Written off","Written off",IF($K656&lt;=30,"0–30",IF($K656&lt;=60,"31–60",IF($K656&lt;=90,"61–90","90+"))))))</f>
        <v/>
      </c>
      <c r="M656" s="5" t="n"/>
      <c r="N656" s="4" t="n"/>
      <c r="O656" s="4" t="n"/>
      <c r="P656" s="8">
        <f>IF(OR($F656="",$M656=""),"",IF(AND($M656&lt;'Settings'!$B$6,$J656&gt;0,$O656&lt;&gt;"Written off"),"Overdue",""))</f>
        <v/>
      </c>
      <c r="Q656" s="15">
        <f>IF($E656="","",COUNTIFS('Follow-ups'!$B$3:$B$1002,$E656))</f>
        <v/>
      </c>
      <c r="R656" s="16">
        <f>IF(OR($F656="",$O656="Written off"),0,IF($J656&gt;0,$J656+ROW()/1000000,0))</f>
        <v/>
      </c>
      <c r="S656" s="15">
        <f>IF($P656="Overdue",COUNTIFS($P$3:$P656,"Overdue"),"")</f>
        <v/>
      </c>
    </row>
    <row r="657">
      <c r="A657" s="4" t="n"/>
      <c r="B657" s="4" t="n"/>
      <c r="C657" s="4" t="n"/>
      <c r="D657" s="4" t="n"/>
      <c r="E657" s="4" t="n"/>
      <c r="F657" s="5" t="n"/>
      <c r="G657" s="13" t="n"/>
      <c r="H657" s="13" t="n"/>
      <c r="I657" s="14">
        <f>IF($E657="","",SUMIFS('Follow-ups'!$H$3:$H$1002,'Follow-ups'!$B$3:$B$1002,$E657))</f>
        <v/>
      </c>
      <c r="J657" s="14">
        <f>IF($F657="","",$G657-$H657-$I657)</f>
        <v/>
      </c>
      <c r="K657" s="15">
        <f>IF($F657="","",'Settings'!$B$6-$F657)</f>
        <v/>
      </c>
      <c r="L657" s="8">
        <f>IF($F657="","",IF($J657&lt;=0,"Settled",IF($O657="Written off","Written off",IF($K657&lt;=30,"0–30",IF($K657&lt;=60,"31–60",IF($K657&lt;=90,"61–90","90+"))))))</f>
        <v/>
      </c>
      <c r="M657" s="5" t="n"/>
      <c r="N657" s="4" t="n"/>
      <c r="O657" s="4" t="n"/>
      <c r="P657" s="8">
        <f>IF(OR($F657="",$M657=""),"",IF(AND($M657&lt;'Settings'!$B$6,$J657&gt;0,$O657&lt;&gt;"Written off"),"Overdue",""))</f>
        <v/>
      </c>
      <c r="Q657" s="15">
        <f>IF($E657="","",COUNTIFS('Follow-ups'!$B$3:$B$1002,$E657))</f>
        <v/>
      </c>
      <c r="R657" s="16">
        <f>IF(OR($F657="",$O657="Written off"),0,IF($J657&gt;0,$J657+ROW()/1000000,0))</f>
        <v/>
      </c>
      <c r="S657" s="15">
        <f>IF($P657="Overdue",COUNTIFS($P$3:$P657,"Overdue"),"")</f>
        <v/>
      </c>
    </row>
    <row r="658">
      <c r="A658" s="4" t="n"/>
      <c r="B658" s="4" t="n"/>
      <c r="C658" s="4" t="n"/>
      <c r="D658" s="4" t="n"/>
      <c r="E658" s="4" t="n"/>
      <c r="F658" s="5" t="n"/>
      <c r="G658" s="13" t="n"/>
      <c r="H658" s="13" t="n"/>
      <c r="I658" s="14">
        <f>IF($E658="","",SUMIFS('Follow-ups'!$H$3:$H$1002,'Follow-ups'!$B$3:$B$1002,$E658))</f>
        <v/>
      </c>
      <c r="J658" s="14">
        <f>IF($F658="","",$G658-$H658-$I658)</f>
        <v/>
      </c>
      <c r="K658" s="15">
        <f>IF($F658="","",'Settings'!$B$6-$F658)</f>
        <v/>
      </c>
      <c r="L658" s="8">
        <f>IF($F658="","",IF($J658&lt;=0,"Settled",IF($O658="Written off","Written off",IF($K658&lt;=30,"0–30",IF($K658&lt;=60,"31–60",IF($K658&lt;=90,"61–90","90+"))))))</f>
        <v/>
      </c>
      <c r="M658" s="5" t="n"/>
      <c r="N658" s="4" t="n"/>
      <c r="O658" s="4" t="n"/>
      <c r="P658" s="8">
        <f>IF(OR($F658="",$M658=""),"",IF(AND($M658&lt;'Settings'!$B$6,$J658&gt;0,$O658&lt;&gt;"Written off"),"Overdue",""))</f>
        <v/>
      </c>
      <c r="Q658" s="15">
        <f>IF($E658="","",COUNTIFS('Follow-ups'!$B$3:$B$1002,$E658))</f>
        <v/>
      </c>
      <c r="R658" s="16">
        <f>IF(OR($F658="",$O658="Written off"),0,IF($J658&gt;0,$J658+ROW()/1000000,0))</f>
        <v/>
      </c>
      <c r="S658" s="15">
        <f>IF($P658="Overdue",COUNTIFS($P$3:$P658,"Overdue"),"")</f>
        <v/>
      </c>
    </row>
    <row r="659">
      <c r="A659" s="4" t="n"/>
      <c r="B659" s="4" t="n"/>
      <c r="C659" s="4" t="n"/>
      <c r="D659" s="4" t="n"/>
      <c r="E659" s="4" t="n"/>
      <c r="F659" s="5" t="n"/>
      <c r="G659" s="13" t="n"/>
      <c r="H659" s="13" t="n"/>
      <c r="I659" s="14">
        <f>IF($E659="","",SUMIFS('Follow-ups'!$H$3:$H$1002,'Follow-ups'!$B$3:$B$1002,$E659))</f>
        <v/>
      </c>
      <c r="J659" s="14">
        <f>IF($F659="","",$G659-$H659-$I659)</f>
        <v/>
      </c>
      <c r="K659" s="15">
        <f>IF($F659="","",'Settings'!$B$6-$F659)</f>
        <v/>
      </c>
      <c r="L659" s="8">
        <f>IF($F659="","",IF($J659&lt;=0,"Settled",IF($O659="Written off","Written off",IF($K659&lt;=30,"0–30",IF($K659&lt;=60,"31–60",IF($K659&lt;=90,"61–90","90+"))))))</f>
        <v/>
      </c>
      <c r="M659" s="5" t="n"/>
      <c r="N659" s="4" t="n"/>
      <c r="O659" s="4" t="n"/>
      <c r="P659" s="8">
        <f>IF(OR($F659="",$M659=""),"",IF(AND($M659&lt;'Settings'!$B$6,$J659&gt;0,$O659&lt;&gt;"Written off"),"Overdue",""))</f>
        <v/>
      </c>
      <c r="Q659" s="15">
        <f>IF($E659="","",COUNTIFS('Follow-ups'!$B$3:$B$1002,$E659))</f>
        <v/>
      </c>
      <c r="R659" s="16">
        <f>IF(OR($F659="",$O659="Written off"),0,IF($J659&gt;0,$J659+ROW()/1000000,0))</f>
        <v/>
      </c>
      <c r="S659" s="15">
        <f>IF($P659="Overdue",COUNTIFS($P$3:$P659,"Overdue"),"")</f>
        <v/>
      </c>
    </row>
    <row r="660">
      <c r="A660" s="4" t="n"/>
      <c r="B660" s="4" t="n"/>
      <c r="C660" s="4" t="n"/>
      <c r="D660" s="4" t="n"/>
      <c r="E660" s="4" t="n"/>
      <c r="F660" s="5" t="n"/>
      <c r="G660" s="13" t="n"/>
      <c r="H660" s="13" t="n"/>
      <c r="I660" s="14">
        <f>IF($E660="","",SUMIFS('Follow-ups'!$H$3:$H$1002,'Follow-ups'!$B$3:$B$1002,$E660))</f>
        <v/>
      </c>
      <c r="J660" s="14">
        <f>IF($F660="","",$G660-$H660-$I660)</f>
        <v/>
      </c>
      <c r="K660" s="15">
        <f>IF($F660="","",'Settings'!$B$6-$F660)</f>
        <v/>
      </c>
      <c r="L660" s="8">
        <f>IF($F660="","",IF($J660&lt;=0,"Settled",IF($O660="Written off","Written off",IF($K660&lt;=30,"0–30",IF($K660&lt;=60,"31–60",IF($K660&lt;=90,"61–90","90+"))))))</f>
        <v/>
      </c>
      <c r="M660" s="5" t="n"/>
      <c r="N660" s="4" t="n"/>
      <c r="O660" s="4" t="n"/>
      <c r="P660" s="8">
        <f>IF(OR($F660="",$M660=""),"",IF(AND($M660&lt;'Settings'!$B$6,$J660&gt;0,$O660&lt;&gt;"Written off"),"Overdue",""))</f>
        <v/>
      </c>
      <c r="Q660" s="15">
        <f>IF($E660="","",COUNTIFS('Follow-ups'!$B$3:$B$1002,$E660))</f>
        <v/>
      </c>
      <c r="R660" s="16">
        <f>IF(OR($F660="",$O660="Written off"),0,IF($J660&gt;0,$J660+ROW()/1000000,0))</f>
        <v/>
      </c>
      <c r="S660" s="15">
        <f>IF($P660="Overdue",COUNTIFS($P$3:$P660,"Overdue"),"")</f>
        <v/>
      </c>
    </row>
    <row r="661">
      <c r="A661" s="4" t="n"/>
      <c r="B661" s="4" t="n"/>
      <c r="C661" s="4" t="n"/>
      <c r="D661" s="4" t="n"/>
      <c r="E661" s="4" t="n"/>
      <c r="F661" s="5" t="n"/>
      <c r="G661" s="13" t="n"/>
      <c r="H661" s="13" t="n"/>
      <c r="I661" s="14">
        <f>IF($E661="","",SUMIFS('Follow-ups'!$H$3:$H$1002,'Follow-ups'!$B$3:$B$1002,$E661))</f>
        <v/>
      </c>
      <c r="J661" s="14">
        <f>IF($F661="","",$G661-$H661-$I661)</f>
        <v/>
      </c>
      <c r="K661" s="15">
        <f>IF($F661="","",'Settings'!$B$6-$F661)</f>
        <v/>
      </c>
      <c r="L661" s="8">
        <f>IF($F661="","",IF($J661&lt;=0,"Settled",IF($O661="Written off","Written off",IF($K661&lt;=30,"0–30",IF($K661&lt;=60,"31–60",IF($K661&lt;=90,"61–90","90+"))))))</f>
        <v/>
      </c>
      <c r="M661" s="5" t="n"/>
      <c r="N661" s="4" t="n"/>
      <c r="O661" s="4" t="n"/>
      <c r="P661" s="8">
        <f>IF(OR($F661="",$M661=""),"",IF(AND($M661&lt;'Settings'!$B$6,$J661&gt;0,$O661&lt;&gt;"Written off"),"Overdue",""))</f>
        <v/>
      </c>
      <c r="Q661" s="15">
        <f>IF($E661="","",COUNTIFS('Follow-ups'!$B$3:$B$1002,$E661))</f>
        <v/>
      </c>
      <c r="R661" s="16">
        <f>IF(OR($F661="",$O661="Written off"),0,IF($J661&gt;0,$J661+ROW()/1000000,0))</f>
        <v/>
      </c>
      <c r="S661" s="15">
        <f>IF($P661="Overdue",COUNTIFS($P$3:$P661,"Overdue"),"")</f>
        <v/>
      </c>
    </row>
    <row r="662">
      <c r="A662" s="4" t="n"/>
      <c r="B662" s="4" t="n"/>
      <c r="C662" s="4" t="n"/>
      <c r="D662" s="4" t="n"/>
      <c r="E662" s="4" t="n"/>
      <c r="F662" s="5" t="n"/>
      <c r="G662" s="13" t="n"/>
      <c r="H662" s="13" t="n"/>
      <c r="I662" s="14">
        <f>IF($E662="","",SUMIFS('Follow-ups'!$H$3:$H$1002,'Follow-ups'!$B$3:$B$1002,$E662))</f>
        <v/>
      </c>
      <c r="J662" s="14">
        <f>IF($F662="","",$G662-$H662-$I662)</f>
        <v/>
      </c>
      <c r="K662" s="15">
        <f>IF($F662="","",'Settings'!$B$6-$F662)</f>
        <v/>
      </c>
      <c r="L662" s="8">
        <f>IF($F662="","",IF($J662&lt;=0,"Settled",IF($O662="Written off","Written off",IF($K662&lt;=30,"0–30",IF($K662&lt;=60,"31–60",IF($K662&lt;=90,"61–90","90+"))))))</f>
        <v/>
      </c>
      <c r="M662" s="5" t="n"/>
      <c r="N662" s="4" t="n"/>
      <c r="O662" s="4" t="n"/>
      <c r="P662" s="8">
        <f>IF(OR($F662="",$M662=""),"",IF(AND($M662&lt;'Settings'!$B$6,$J662&gt;0,$O662&lt;&gt;"Written off"),"Overdue",""))</f>
        <v/>
      </c>
      <c r="Q662" s="15">
        <f>IF($E662="","",COUNTIFS('Follow-ups'!$B$3:$B$1002,$E662))</f>
        <v/>
      </c>
      <c r="R662" s="16">
        <f>IF(OR($F662="",$O662="Written off"),0,IF($J662&gt;0,$J662+ROW()/1000000,0))</f>
        <v/>
      </c>
      <c r="S662" s="15">
        <f>IF($P662="Overdue",COUNTIFS($P$3:$P662,"Overdue"),"")</f>
        <v/>
      </c>
    </row>
    <row r="663">
      <c r="A663" s="4" t="n"/>
      <c r="B663" s="4" t="n"/>
      <c r="C663" s="4" t="n"/>
      <c r="D663" s="4" t="n"/>
      <c r="E663" s="4" t="n"/>
      <c r="F663" s="5" t="n"/>
      <c r="G663" s="13" t="n"/>
      <c r="H663" s="13" t="n"/>
      <c r="I663" s="14">
        <f>IF($E663="","",SUMIFS('Follow-ups'!$H$3:$H$1002,'Follow-ups'!$B$3:$B$1002,$E663))</f>
        <v/>
      </c>
      <c r="J663" s="14">
        <f>IF($F663="","",$G663-$H663-$I663)</f>
        <v/>
      </c>
      <c r="K663" s="15">
        <f>IF($F663="","",'Settings'!$B$6-$F663)</f>
        <v/>
      </c>
      <c r="L663" s="8">
        <f>IF($F663="","",IF($J663&lt;=0,"Settled",IF($O663="Written off","Written off",IF($K663&lt;=30,"0–30",IF($K663&lt;=60,"31–60",IF($K663&lt;=90,"61–90","90+"))))))</f>
        <v/>
      </c>
      <c r="M663" s="5" t="n"/>
      <c r="N663" s="4" t="n"/>
      <c r="O663" s="4" t="n"/>
      <c r="P663" s="8">
        <f>IF(OR($F663="",$M663=""),"",IF(AND($M663&lt;'Settings'!$B$6,$J663&gt;0,$O663&lt;&gt;"Written off"),"Overdue",""))</f>
        <v/>
      </c>
      <c r="Q663" s="15">
        <f>IF($E663="","",COUNTIFS('Follow-ups'!$B$3:$B$1002,$E663))</f>
        <v/>
      </c>
      <c r="R663" s="16">
        <f>IF(OR($F663="",$O663="Written off"),0,IF($J663&gt;0,$J663+ROW()/1000000,0))</f>
        <v/>
      </c>
      <c r="S663" s="15">
        <f>IF($P663="Overdue",COUNTIFS($P$3:$P663,"Overdue"),"")</f>
        <v/>
      </c>
    </row>
    <row r="664">
      <c r="A664" s="4" t="n"/>
      <c r="B664" s="4" t="n"/>
      <c r="C664" s="4" t="n"/>
      <c r="D664" s="4" t="n"/>
      <c r="E664" s="4" t="n"/>
      <c r="F664" s="5" t="n"/>
      <c r="G664" s="13" t="n"/>
      <c r="H664" s="13" t="n"/>
      <c r="I664" s="14">
        <f>IF($E664="","",SUMIFS('Follow-ups'!$H$3:$H$1002,'Follow-ups'!$B$3:$B$1002,$E664))</f>
        <v/>
      </c>
      <c r="J664" s="14">
        <f>IF($F664="","",$G664-$H664-$I664)</f>
        <v/>
      </c>
      <c r="K664" s="15">
        <f>IF($F664="","",'Settings'!$B$6-$F664)</f>
        <v/>
      </c>
      <c r="L664" s="8">
        <f>IF($F664="","",IF($J664&lt;=0,"Settled",IF($O664="Written off","Written off",IF($K664&lt;=30,"0–30",IF($K664&lt;=60,"31–60",IF($K664&lt;=90,"61–90","90+"))))))</f>
        <v/>
      </c>
      <c r="M664" s="5" t="n"/>
      <c r="N664" s="4" t="n"/>
      <c r="O664" s="4" t="n"/>
      <c r="P664" s="8">
        <f>IF(OR($F664="",$M664=""),"",IF(AND($M664&lt;'Settings'!$B$6,$J664&gt;0,$O664&lt;&gt;"Written off"),"Overdue",""))</f>
        <v/>
      </c>
      <c r="Q664" s="15">
        <f>IF($E664="","",COUNTIFS('Follow-ups'!$B$3:$B$1002,$E664))</f>
        <v/>
      </c>
      <c r="R664" s="16">
        <f>IF(OR($F664="",$O664="Written off"),0,IF($J664&gt;0,$J664+ROW()/1000000,0))</f>
        <v/>
      </c>
      <c r="S664" s="15">
        <f>IF($P664="Overdue",COUNTIFS($P$3:$P664,"Overdue"),"")</f>
        <v/>
      </c>
    </row>
    <row r="665">
      <c r="A665" s="4" t="n"/>
      <c r="B665" s="4" t="n"/>
      <c r="C665" s="4" t="n"/>
      <c r="D665" s="4" t="n"/>
      <c r="E665" s="4" t="n"/>
      <c r="F665" s="5" t="n"/>
      <c r="G665" s="13" t="n"/>
      <c r="H665" s="13" t="n"/>
      <c r="I665" s="14">
        <f>IF($E665="","",SUMIFS('Follow-ups'!$H$3:$H$1002,'Follow-ups'!$B$3:$B$1002,$E665))</f>
        <v/>
      </c>
      <c r="J665" s="14">
        <f>IF($F665="","",$G665-$H665-$I665)</f>
        <v/>
      </c>
      <c r="K665" s="15">
        <f>IF($F665="","",'Settings'!$B$6-$F665)</f>
        <v/>
      </c>
      <c r="L665" s="8">
        <f>IF($F665="","",IF($J665&lt;=0,"Settled",IF($O665="Written off","Written off",IF($K665&lt;=30,"0–30",IF($K665&lt;=60,"31–60",IF($K665&lt;=90,"61–90","90+"))))))</f>
        <v/>
      </c>
      <c r="M665" s="5" t="n"/>
      <c r="N665" s="4" t="n"/>
      <c r="O665" s="4" t="n"/>
      <c r="P665" s="8">
        <f>IF(OR($F665="",$M665=""),"",IF(AND($M665&lt;'Settings'!$B$6,$J665&gt;0,$O665&lt;&gt;"Written off"),"Overdue",""))</f>
        <v/>
      </c>
      <c r="Q665" s="15">
        <f>IF($E665="","",COUNTIFS('Follow-ups'!$B$3:$B$1002,$E665))</f>
        <v/>
      </c>
      <c r="R665" s="16">
        <f>IF(OR($F665="",$O665="Written off"),0,IF($J665&gt;0,$J665+ROW()/1000000,0))</f>
        <v/>
      </c>
      <c r="S665" s="15">
        <f>IF($P665="Overdue",COUNTIFS($P$3:$P665,"Overdue"),"")</f>
        <v/>
      </c>
    </row>
    <row r="666">
      <c r="A666" s="4" t="n"/>
      <c r="B666" s="4" t="n"/>
      <c r="C666" s="4" t="n"/>
      <c r="D666" s="4" t="n"/>
      <c r="E666" s="4" t="n"/>
      <c r="F666" s="5" t="n"/>
      <c r="G666" s="13" t="n"/>
      <c r="H666" s="13" t="n"/>
      <c r="I666" s="14">
        <f>IF($E666="","",SUMIFS('Follow-ups'!$H$3:$H$1002,'Follow-ups'!$B$3:$B$1002,$E666))</f>
        <v/>
      </c>
      <c r="J666" s="14">
        <f>IF($F666="","",$G666-$H666-$I666)</f>
        <v/>
      </c>
      <c r="K666" s="15">
        <f>IF($F666="","",'Settings'!$B$6-$F666)</f>
        <v/>
      </c>
      <c r="L666" s="8">
        <f>IF($F666="","",IF($J666&lt;=0,"Settled",IF($O666="Written off","Written off",IF($K666&lt;=30,"0–30",IF($K666&lt;=60,"31–60",IF($K666&lt;=90,"61–90","90+"))))))</f>
        <v/>
      </c>
      <c r="M666" s="5" t="n"/>
      <c r="N666" s="4" t="n"/>
      <c r="O666" s="4" t="n"/>
      <c r="P666" s="8">
        <f>IF(OR($F666="",$M666=""),"",IF(AND($M666&lt;'Settings'!$B$6,$J666&gt;0,$O666&lt;&gt;"Written off"),"Overdue",""))</f>
        <v/>
      </c>
      <c r="Q666" s="15">
        <f>IF($E666="","",COUNTIFS('Follow-ups'!$B$3:$B$1002,$E666))</f>
        <v/>
      </c>
      <c r="R666" s="16">
        <f>IF(OR($F666="",$O666="Written off"),0,IF($J666&gt;0,$J666+ROW()/1000000,0))</f>
        <v/>
      </c>
      <c r="S666" s="15">
        <f>IF($P666="Overdue",COUNTIFS($P$3:$P666,"Overdue"),"")</f>
        <v/>
      </c>
    </row>
    <row r="667">
      <c r="A667" s="4" t="n"/>
      <c r="B667" s="4" t="n"/>
      <c r="C667" s="4" t="n"/>
      <c r="D667" s="4" t="n"/>
      <c r="E667" s="4" t="n"/>
      <c r="F667" s="5" t="n"/>
      <c r="G667" s="13" t="n"/>
      <c r="H667" s="13" t="n"/>
      <c r="I667" s="14">
        <f>IF($E667="","",SUMIFS('Follow-ups'!$H$3:$H$1002,'Follow-ups'!$B$3:$B$1002,$E667))</f>
        <v/>
      </c>
      <c r="J667" s="14">
        <f>IF($F667="","",$G667-$H667-$I667)</f>
        <v/>
      </c>
      <c r="K667" s="15">
        <f>IF($F667="","",'Settings'!$B$6-$F667)</f>
        <v/>
      </c>
      <c r="L667" s="8">
        <f>IF($F667="","",IF($J667&lt;=0,"Settled",IF($O667="Written off","Written off",IF($K667&lt;=30,"0–30",IF($K667&lt;=60,"31–60",IF($K667&lt;=90,"61–90","90+"))))))</f>
        <v/>
      </c>
      <c r="M667" s="5" t="n"/>
      <c r="N667" s="4" t="n"/>
      <c r="O667" s="4" t="n"/>
      <c r="P667" s="8">
        <f>IF(OR($F667="",$M667=""),"",IF(AND($M667&lt;'Settings'!$B$6,$J667&gt;0,$O667&lt;&gt;"Written off"),"Overdue",""))</f>
        <v/>
      </c>
      <c r="Q667" s="15">
        <f>IF($E667="","",COUNTIFS('Follow-ups'!$B$3:$B$1002,$E667))</f>
        <v/>
      </c>
      <c r="R667" s="16">
        <f>IF(OR($F667="",$O667="Written off"),0,IF($J667&gt;0,$J667+ROW()/1000000,0))</f>
        <v/>
      </c>
      <c r="S667" s="15">
        <f>IF($P667="Overdue",COUNTIFS($P$3:$P667,"Overdue"),"")</f>
        <v/>
      </c>
    </row>
    <row r="668">
      <c r="A668" s="4" t="n"/>
      <c r="B668" s="4" t="n"/>
      <c r="C668" s="4" t="n"/>
      <c r="D668" s="4" t="n"/>
      <c r="E668" s="4" t="n"/>
      <c r="F668" s="5" t="n"/>
      <c r="G668" s="13" t="n"/>
      <c r="H668" s="13" t="n"/>
      <c r="I668" s="14">
        <f>IF($E668="","",SUMIFS('Follow-ups'!$H$3:$H$1002,'Follow-ups'!$B$3:$B$1002,$E668))</f>
        <v/>
      </c>
      <c r="J668" s="14">
        <f>IF($F668="","",$G668-$H668-$I668)</f>
        <v/>
      </c>
      <c r="K668" s="15">
        <f>IF($F668="","",'Settings'!$B$6-$F668)</f>
        <v/>
      </c>
      <c r="L668" s="8">
        <f>IF($F668="","",IF($J668&lt;=0,"Settled",IF($O668="Written off","Written off",IF($K668&lt;=30,"0–30",IF($K668&lt;=60,"31–60",IF($K668&lt;=90,"61–90","90+"))))))</f>
        <v/>
      </c>
      <c r="M668" s="5" t="n"/>
      <c r="N668" s="4" t="n"/>
      <c r="O668" s="4" t="n"/>
      <c r="P668" s="8">
        <f>IF(OR($F668="",$M668=""),"",IF(AND($M668&lt;'Settings'!$B$6,$J668&gt;0,$O668&lt;&gt;"Written off"),"Overdue",""))</f>
        <v/>
      </c>
      <c r="Q668" s="15">
        <f>IF($E668="","",COUNTIFS('Follow-ups'!$B$3:$B$1002,$E668))</f>
        <v/>
      </c>
      <c r="R668" s="16">
        <f>IF(OR($F668="",$O668="Written off"),0,IF($J668&gt;0,$J668+ROW()/1000000,0))</f>
        <v/>
      </c>
      <c r="S668" s="15">
        <f>IF($P668="Overdue",COUNTIFS($P$3:$P668,"Overdue"),"")</f>
        <v/>
      </c>
    </row>
    <row r="669">
      <c r="A669" s="4" t="n"/>
      <c r="B669" s="4" t="n"/>
      <c r="C669" s="4" t="n"/>
      <c r="D669" s="4" t="n"/>
      <c r="E669" s="4" t="n"/>
      <c r="F669" s="5" t="n"/>
      <c r="G669" s="13" t="n"/>
      <c r="H669" s="13" t="n"/>
      <c r="I669" s="14">
        <f>IF($E669="","",SUMIFS('Follow-ups'!$H$3:$H$1002,'Follow-ups'!$B$3:$B$1002,$E669))</f>
        <v/>
      </c>
      <c r="J669" s="14">
        <f>IF($F669="","",$G669-$H669-$I669)</f>
        <v/>
      </c>
      <c r="K669" s="15">
        <f>IF($F669="","",'Settings'!$B$6-$F669)</f>
        <v/>
      </c>
      <c r="L669" s="8">
        <f>IF($F669="","",IF($J669&lt;=0,"Settled",IF($O669="Written off","Written off",IF($K669&lt;=30,"0–30",IF($K669&lt;=60,"31–60",IF($K669&lt;=90,"61–90","90+"))))))</f>
        <v/>
      </c>
      <c r="M669" s="5" t="n"/>
      <c r="N669" s="4" t="n"/>
      <c r="O669" s="4" t="n"/>
      <c r="P669" s="8">
        <f>IF(OR($F669="",$M669=""),"",IF(AND($M669&lt;'Settings'!$B$6,$J669&gt;0,$O669&lt;&gt;"Written off"),"Overdue",""))</f>
        <v/>
      </c>
      <c r="Q669" s="15">
        <f>IF($E669="","",COUNTIFS('Follow-ups'!$B$3:$B$1002,$E669))</f>
        <v/>
      </c>
      <c r="R669" s="16">
        <f>IF(OR($F669="",$O669="Written off"),0,IF($J669&gt;0,$J669+ROW()/1000000,0))</f>
        <v/>
      </c>
      <c r="S669" s="15">
        <f>IF($P669="Overdue",COUNTIFS($P$3:$P669,"Overdue"),"")</f>
        <v/>
      </c>
    </row>
    <row r="670">
      <c r="A670" s="4" t="n"/>
      <c r="B670" s="4" t="n"/>
      <c r="C670" s="4" t="n"/>
      <c r="D670" s="4" t="n"/>
      <c r="E670" s="4" t="n"/>
      <c r="F670" s="5" t="n"/>
      <c r="G670" s="13" t="n"/>
      <c r="H670" s="13" t="n"/>
      <c r="I670" s="14">
        <f>IF($E670="","",SUMIFS('Follow-ups'!$H$3:$H$1002,'Follow-ups'!$B$3:$B$1002,$E670))</f>
        <v/>
      </c>
      <c r="J670" s="14">
        <f>IF($F670="","",$G670-$H670-$I670)</f>
        <v/>
      </c>
      <c r="K670" s="15">
        <f>IF($F670="","",'Settings'!$B$6-$F670)</f>
        <v/>
      </c>
      <c r="L670" s="8">
        <f>IF($F670="","",IF($J670&lt;=0,"Settled",IF($O670="Written off","Written off",IF($K670&lt;=30,"0–30",IF($K670&lt;=60,"31–60",IF($K670&lt;=90,"61–90","90+"))))))</f>
        <v/>
      </c>
      <c r="M670" s="5" t="n"/>
      <c r="N670" s="4" t="n"/>
      <c r="O670" s="4" t="n"/>
      <c r="P670" s="8">
        <f>IF(OR($F670="",$M670=""),"",IF(AND($M670&lt;'Settings'!$B$6,$J670&gt;0,$O670&lt;&gt;"Written off"),"Overdue",""))</f>
        <v/>
      </c>
      <c r="Q670" s="15">
        <f>IF($E670="","",COUNTIFS('Follow-ups'!$B$3:$B$1002,$E670))</f>
        <v/>
      </c>
      <c r="R670" s="16">
        <f>IF(OR($F670="",$O670="Written off"),0,IF($J670&gt;0,$J670+ROW()/1000000,0))</f>
        <v/>
      </c>
      <c r="S670" s="15">
        <f>IF($P670="Overdue",COUNTIFS($P$3:$P670,"Overdue"),"")</f>
        <v/>
      </c>
    </row>
    <row r="671">
      <c r="A671" s="4" t="n"/>
      <c r="B671" s="4" t="n"/>
      <c r="C671" s="4" t="n"/>
      <c r="D671" s="4" t="n"/>
      <c r="E671" s="4" t="n"/>
      <c r="F671" s="5" t="n"/>
      <c r="G671" s="13" t="n"/>
      <c r="H671" s="13" t="n"/>
      <c r="I671" s="14">
        <f>IF($E671="","",SUMIFS('Follow-ups'!$H$3:$H$1002,'Follow-ups'!$B$3:$B$1002,$E671))</f>
        <v/>
      </c>
      <c r="J671" s="14">
        <f>IF($F671="","",$G671-$H671-$I671)</f>
        <v/>
      </c>
      <c r="K671" s="15">
        <f>IF($F671="","",'Settings'!$B$6-$F671)</f>
        <v/>
      </c>
      <c r="L671" s="8">
        <f>IF($F671="","",IF($J671&lt;=0,"Settled",IF($O671="Written off","Written off",IF($K671&lt;=30,"0–30",IF($K671&lt;=60,"31–60",IF($K671&lt;=90,"61–90","90+"))))))</f>
        <v/>
      </c>
      <c r="M671" s="5" t="n"/>
      <c r="N671" s="4" t="n"/>
      <c r="O671" s="4" t="n"/>
      <c r="P671" s="8">
        <f>IF(OR($F671="",$M671=""),"",IF(AND($M671&lt;'Settings'!$B$6,$J671&gt;0,$O671&lt;&gt;"Written off"),"Overdue",""))</f>
        <v/>
      </c>
      <c r="Q671" s="15">
        <f>IF($E671="","",COUNTIFS('Follow-ups'!$B$3:$B$1002,$E671))</f>
        <v/>
      </c>
      <c r="R671" s="16">
        <f>IF(OR($F671="",$O671="Written off"),0,IF($J671&gt;0,$J671+ROW()/1000000,0))</f>
        <v/>
      </c>
      <c r="S671" s="15">
        <f>IF($P671="Overdue",COUNTIFS($P$3:$P671,"Overdue"),"")</f>
        <v/>
      </c>
    </row>
    <row r="672">
      <c r="A672" s="4" t="n"/>
      <c r="B672" s="4" t="n"/>
      <c r="C672" s="4" t="n"/>
      <c r="D672" s="4" t="n"/>
      <c r="E672" s="4" t="n"/>
      <c r="F672" s="5" t="n"/>
      <c r="G672" s="13" t="n"/>
      <c r="H672" s="13" t="n"/>
      <c r="I672" s="14">
        <f>IF($E672="","",SUMIFS('Follow-ups'!$H$3:$H$1002,'Follow-ups'!$B$3:$B$1002,$E672))</f>
        <v/>
      </c>
      <c r="J672" s="14">
        <f>IF($F672="","",$G672-$H672-$I672)</f>
        <v/>
      </c>
      <c r="K672" s="15">
        <f>IF($F672="","",'Settings'!$B$6-$F672)</f>
        <v/>
      </c>
      <c r="L672" s="8">
        <f>IF($F672="","",IF($J672&lt;=0,"Settled",IF($O672="Written off","Written off",IF($K672&lt;=30,"0–30",IF($K672&lt;=60,"31–60",IF($K672&lt;=90,"61–90","90+"))))))</f>
        <v/>
      </c>
      <c r="M672" s="5" t="n"/>
      <c r="N672" s="4" t="n"/>
      <c r="O672" s="4" t="n"/>
      <c r="P672" s="8">
        <f>IF(OR($F672="",$M672=""),"",IF(AND($M672&lt;'Settings'!$B$6,$J672&gt;0,$O672&lt;&gt;"Written off"),"Overdue",""))</f>
        <v/>
      </c>
      <c r="Q672" s="15">
        <f>IF($E672="","",COUNTIFS('Follow-ups'!$B$3:$B$1002,$E672))</f>
        <v/>
      </c>
      <c r="R672" s="16">
        <f>IF(OR($F672="",$O672="Written off"),0,IF($J672&gt;0,$J672+ROW()/1000000,0))</f>
        <v/>
      </c>
      <c r="S672" s="15">
        <f>IF($P672="Overdue",COUNTIFS($P$3:$P672,"Overdue"),"")</f>
        <v/>
      </c>
    </row>
    <row r="673">
      <c r="A673" s="4" t="n"/>
      <c r="B673" s="4" t="n"/>
      <c r="C673" s="4" t="n"/>
      <c r="D673" s="4" t="n"/>
      <c r="E673" s="4" t="n"/>
      <c r="F673" s="5" t="n"/>
      <c r="G673" s="13" t="n"/>
      <c r="H673" s="13" t="n"/>
      <c r="I673" s="14">
        <f>IF($E673="","",SUMIFS('Follow-ups'!$H$3:$H$1002,'Follow-ups'!$B$3:$B$1002,$E673))</f>
        <v/>
      </c>
      <c r="J673" s="14">
        <f>IF($F673="","",$G673-$H673-$I673)</f>
        <v/>
      </c>
      <c r="K673" s="15">
        <f>IF($F673="","",'Settings'!$B$6-$F673)</f>
        <v/>
      </c>
      <c r="L673" s="8">
        <f>IF($F673="","",IF($J673&lt;=0,"Settled",IF($O673="Written off","Written off",IF($K673&lt;=30,"0–30",IF($K673&lt;=60,"31–60",IF($K673&lt;=90,"61–90","90+"))))))</f>
        <v/>
      </c>
      <c r="M673" s="5" t="n"/>
      <c r="N673" s="4" t="n"/>
      <c r="O673" s="4" t="n"/>
      <c r="P673" s="8">
        <f>IF(OR($F673="",$M673=""),"",IF(AND($M673&lt;'Settings'!$B$6,$J673&gt;0,$O673&lt;&gt;"Written off"),"Overdue",""))</f>
        <v/>
      </c>
      <c r="Q673" s="15">
        <f>IF($E673="","",COUNTIFS('Follow-ups'!$B$3:$B$1002,$E673))</f>
        <v/>
      </c>
      <c r="R673" s="16">
        <f>IF(OR($F673="",$O673="Written off"),0,IF($J673&gt;0,$J673+ROW()/1000000,0))</f>
        <v/>
      </c>
      <c r="S673" s="15">
        <f>IF($P673="Overdue",COUNTIFS($P$3:$P673,"Overdue"),"")</f>
        <v/>
      </c>
    </row>
    <row r="674">
      <c r="A674" s="4" t="n"/>
      <c r="B674" s="4" t="n"/>
      <c r="C674" s="4" t="n"/>
      <c r="D674" s="4" t="n"/>
      <c r="E674" s="4" t="n"/>
      <c r="F674" s="5" t="n"/>
      <c r="G674" s="13" t="n"/>
      <c r="H674" s="13" t="n"/>
      <c r="I674" s="14">
        <f>IF($E674="","",SUMIFS('Follow-ups'!$H$3:$H$1002,'Follow-ups'!$B$3:$B$1002,$E674))</f>
        <v/>
      </c>
      <c r="J674" s="14">
        <f>IF($F674="","",$G674-$H674-$I674)</f>
        <v/>
      </c>
      <c r="K674" s="15">
        <f>IF($F674="","",'Settings'!$B$6-$F674)</f>
        <v/>
      </c>
      <c r="L674" s="8">
        <f>IF($F674="","",IF($J674&lt;=0,"Settled",IF($O674="Written off","Written off",IF($K674&lt;=30,"0–30",IF($K674&lt;=60,"31–60",IF($K674&lt;=90,"61–90","90+"))))))</f>
        <v/>
      </c>
      <c r="M674" s="5" t="n"/>
      <c r="N674" s="4" t="n"/>
      <c r="O674" s="4" t="n"/>
      <c r="P674" s="8">
        <f>IF(OR($F674="",$M674=""),"",IF(AND($M674&lt;'Settings'!$B$6,$J674&gt;0,$O674&lt;&gt;"Written off"),"Overdue",""))</f>
        <v/>
      </c>
      <c r="Q674" s="15">
        <f>IF($E674="","",COUNTIFS('Follow-ups'!$B$3:$B$1002,$E674))</f>
        <v/>
      </c>
      <c r="R674" s="16">
        <f>IF(OR($F674="",$O674="Written off"),0,IF($J674&gt;0,$J674+ROW()/1000000,0))</f>
        <v/>
      </c>
      <c r="S674" s="15">
        <f>IF($P674="Overdue",COUNTIFS($P$3:$P674,"Overdue"),"")</f>
        <v/>
      </c>
    </row>
    <row r="675">
      <c r="A675" s="4" t="n"/>
      <c r="B675" s="4" t="n"/>
      <c r="C675" s="4" t="n"/>
      <c r="D675" s="4" t="n"/>
      <c r="E675" s="4" t="n"/>
      <c r="F675" s="5" t="n"/>
      <c r="G675" s="13" t="n"/>
      <c r="H675" s="13" t="n"/>
      <c r="I675" s="14">
        <f>IF($E675="","",SUMIFS('Follow-ups'!$H$3:$H$1002,'Follow-ups'!$B$3:$B$1002,$E675))</f>
        <v/>
      </c>
      <c r="J675" s="14">
        <f>IF($F675="","",$G675-$H675-$I675)</f>
        <v/>
      </c>
      <c r="K675" s="15">
        <f>IF($F675="","",'Settings'!$B$6-$F675)</f>
        <v/>
      </c>
      <c r="L675" s="8">
        <f>IF($F675="","",IF($J675&lt;=0,"Settled",IF($O675="Written off","Written off",IF($K675&lt;=30,"0–30",IF($K675&lt;=60,"31–60",IF($K675&lt;=90,"61–90","90+"))))))</f>
        <v/>
      </c>
      <c r="M675" s="5" t="n"/>
      <c r="N675" s="4" t="n"/>
      <c r="O675" s="4" t="n"/>
      <c r="P675" s="8">
        <f>IF(OR($F675="",$M675=""),"",IF(AND($M675&lt;'Settings'!$B$6,$J675&gt;0,$O675&lt;&gt;"Written off"),"Overdue",""))</f>
        <v/>
      </c>
      <c r="Q675" s="15">
        <f>IF($E675="","",COUNTIFS('Follow-ups'!$B$3:$B$1002,$E675))</f>
        <v/>
      </c>
      <c r="R675" s="16">
        <f>IF(OR($F675="",$O675="Written off"),0,IF($J675&gt;0,$J675+ROW()/1000000,0))</f>
        <v/>
      </c>
      <c r="S675" s="15">
        <f>IF($P675="Overdue",COUNTIFS($P$3:$P675,"Overdue"),"")</f>
        <v/>
      </c>
    </row>
    <row r="676">
      <c r="A676" s="4" t="n"/>
      <c r="B676" s="4" t="n"/>
      <c r="C676" s="4" t="n"/>
      <c r="D676" s="4" t="n"/>
      <c r="E676" s="4" t="n"/>
      <c r="F676" s="5" t="n"/>
      <c r="G676" s="13" t="n"/>
      <c r="H676" s="13" t="n"/>
      <c r="I676" s="14">
        <f>IF($E676="","",SUMIFS('Follow-ups'!$H$3:$H$1002,'Follow-ups'!$B$3:$B$1002,$E676))</f>
        <v/>
      </c>
      <c r="J676" s="14">
        <f>IF($F676="","",$G676-$H676-$I676)</f>
        <v/>
      </c>
      <c r="K676" s="15">
        <f>IF($F676="","",'Settings'!$B$6-$F676)</f>
        <v/>
      </c>
      <c r="L676" s="8">
        <f>IF($F676="","",IF($J676&lt;=0,"Settled",IF($O676="Written off","Written off",IF($K676&lt;=30,"0–30",IF($K676&lt;=60,"31–60",IF($K676&lt;=90,"61–90","90+"))))))</f>
        <v/>
      </c>
      <c r="M676" s="5" t="n"/>
      <c r="N676" s="4" t="n"/>
      <c r="O676" s="4" t="n"/>
      <c r="P676" s="8">
        <f>IF(OR($F676="",$M676=""),"",IF(AND($M676&lt;'Settings'!$B$6,$J676&gt;0,$O676&lt;&gt;"Written off"),"Overdue",""))</f>
        <v/>
      </c>
      <c r="Q676" s="15">
        <f>IF($E676="","",COUNTIFS('Follow-ups'!$B$3:$B$1002,$E676))</f>
        <v/>
      </c>
      <c r="R676" s="16">
        <f>IF(OR($F676="",$O676="Written off"),0,IF($J676&gt;0,$J676+ROW()/1000000,0))</f>
        <v/>
      </c>
      <c r="S676" s="15">
        <f>IF($P676="Overdue",COUNTIFS($P$3:$P676,"Overdue"),"")</f>
        <v/>
      </c>
    </row>
    <row r="677">
      <c r="A677" s="4" t="n"/>
      <c r="B677" s="4" t="n"/>
      <c r="C677" s="4" t="n"/>
      <c r="D677" s="4" t="n"/>
      <c r="E677" s="4" t="n"/>
      <c r="F677" s="5" t="n"/>
      <c r="G677" s="13" t="n"/>
      <c r="H677" s="13" t="n"/>
      <c r="I677" s="14">
        <f>IF($E677="","",SUMIFS('Follow-ups'!$H$3:$H$1002,'Follow-ups'!$B$3:$B$1002,$E677))</f>
        <v/>
      </c>
      <c r="J677" s="14">
        <f>IF($F677="","",$G677-$H677-$I677)</f>
        <v/>
      </c>
      <c r="K677" s="15">
        <f>IF($F677="","",'Settings'!$B$6-$F677)</f>
        <v/>
      </c>
      <c r="L677" s="8">
        <f>IF($F677="","",IF($J677&lt;=0,"Settled",IF($O677="Written off","Written off",IF($K677&lt;=30,"0–30",IF($K677&lt;=60,"31–60",IF($K677&lt;=90,"61–90","90+"))))))</f>
        <v/>
      </c>
      <c r="M677" s="5" t="n"/>
      <c r="N677" s="4" t="n"/>
      <c r="O677" s="4" t="n"/>
      <c r="P677" s="8">
        <f>IF(OR($F677="",$M677=""),"",IF(AND($M677&lt;'Settings'!$B$6,$J677&gt;0,$O677&lt;&gt;"Written off"),"Overdue",""))</f>
        <v/>
      </c>
      <c r="Q677" s="15">
        <f>IF($E677="","",COUNTIFS('Follow-ups'!$B$3:$B$1002,$E677))</f>
        <v/>
      </c>
      <c r="R677" s="16">
        <f>IF(OR($F677="",$O677="Written off"),0,IF($J677&gt;0,$J677+ROW()/1000000,0))</f>
        <v/>
      </c>
      <c r="S677" s="15">
        <f>IF($P677="Overdue",COUNTIFS($P$3:$P677,"Overdue"),"")</f>
        <v/>
      </c>
    </row>
    <row r="678">
      <c r="A678" s="4" t="n"/>
      <c r="B678" s="4" t="n"/>
      <c r="C678" s="4" t="n"/>
      <c r="D678" s="4" t="n"/>
      <c r="E678" s="4" t="n"/>
      <c r="F678" s="5" t="n"/>
      <c r="G678" s="13" t="n"/>
      <c r="H678" s="13" t="n"/>
      <c r="I678" s="14">
        <f>IF($E678="","",SUMIFS('Follow-ups'!$H$3:$H$1002,'Follow-ups'!$B$3:$B$1002,$E678))</f>
        <v/>
      </c>
      <c r="J678" s="14">
        <f>IF($F678="","",$G678-$H678-$I678)</f>
        <v/>
      </c>
      <c r="K678" s="15">
        <f>IF($F678="","",'Settings'!$B$6-$F678)</f>
        <v/>
      </c>
      <c r="L678" s="8">
        <f>IF($F678="","",IF($J678&lt;=0,"Settled",IF($O678="Written off","Written off",IF($K678&lt;=30,"0–30",IF($K678&lt;=60,"31–60",IF($K678&lt;=90,"61–90","90+"))))))</f>
        <v/>
      </c>
      <c r="M678" s="5" t="n"/>
      <c r="N678" s="4" t="n"/>
      <c r="O678" s="4" t="n"/>
      <c r="P678" s="8">
        <f>IF(OR($F678="",$M678=""),"",IF(AND($M678&lt;'Settings'!$B$6,$J678&gt;0,$O678&lt;&gt;"Written off"),"Overdue",""))</f>
        <v/>
      </c>
      <c r="Q678" s="15">
        <f>IF($E678="","",COUNTIFS('Follow-ups'!$B$3:$B$1002,$E678))</f>
        <v/>
      </c>
      <c r="R678" s="16">
        <f>IF(OR($F678="",$O678="Written off"),0,IF($J678&gt;0,$J678+ROW()/1000000,0))</f>
        <v/>
      </c>
      <c r="S678" s="15">
        <f>IF($P678="Overdue",COUNTIFS($P$3:$P678,"Overdue"),"")</f>
        <v/>
      </c>
    </row>
    <row r="679">
      <c r="A679" s="4" t="n"/>
      <c r="B679" s="4" t="n"/>
      <c r="C679" s="4" t="n"/>
      <c r="D679" s="4" t="n"/>
      <c r="E679" s="4" t="n"/>
      <c r="F679" s="5" t="n"/>
      <c r="G679" s="13" t="n"/>
      <c r="H679" s="13" t="n"/>
      <c r="I679" s="14">
        <f>IF($E679="","",SUMIFS('Follow-ups'!$H$3:$H$1002,'Follow-ups'!$B$3:$B$1002,$E679))</f>
        <v/>
      </c>
      <c r="J679" s="14">
        <f>IF($F679="","",$G679-$H679-$I679)</f>
        <v/>
      </c>
      <c r="K679" s="15">
        <f>IF($F679="","",'Settings'!$B$6-$F679)</f>
        <v/>
      </c>
      <c r="L679" s="8">
        <f>IF($F679="","",IF($J679&lt;=0,"Settled",IF($O679="Written off","Written off",IF($K679&lt;=30,"0–30",IF($K679&lt;=60,"31–60",IF($K679&lt;=90,"61–90","90+"))))))</f>
        <v/>
      </c>
      <c r="M679" s="5" t="n"/>
      <c r="N679" s="4" t="n"/>
      <c r="O679" s="4" t="n"/>
      <c r="P679" s="8">
        <f>IF(OR($F679="",$M679=""),"",IF(AND($M679&lt;'Settings'!$B$6,$J679&gt;0,$O679&lt;&gt;"Written off"),"Overdue",""))</f>
        <v/>
      </c>
      <c r="Q679" s="15">
        <f>IF($E679="","",COUNTIFS('Follow-ups'!$B$3:$B$1002,$E679))</f>
        <v/>
      </c>
      <c r="R679" s="16">
        <f>IF(OR($F679="",$O679="Written off"),0,IF($J679&gt;0,$J679+ROW()/1000000,0))</f>
        <v/>
      </c>
      <c r="S679" s="15">
        <f>IF($P679="Overdue",COUNTIFS($P$3:$P679,"Overdue"),"")</f>
        <v/>
      </c>
    </row>
    <row r="680">
      <c r="A680" s="4" t="n"/>
      <c r="B680" s="4" t="n"/>
      <c r="C680" s="4" t="n"/>
      <c r="D680" s="4" t="n"/>
      <c r="E680" s="4" t="n"/>
      <c r="F680" s="5" t="n"/>
      <c r="G680" s="13" t="n"/>
      <c r="H680" s="13" t="n"/>
      <c r="I680" s="14">
        <f>IF($E680="","",SUMIFS('Follow-ups'!$H$3:$H$1002,'Follow-ups'!$B$3:$B$1002,$E680))</f>
        <v/>
      </c>
      <c r="J680" s="14">
        <f>IF($F680="","",$G680-$H680-$I680)</f>
        <v/>
      </c>
      <c r="K680" s="15">
        <f>IF($F680="","",'Settings'!$B$6-$F680)</f>
        <v/>
      </c>
      <c r="L680" s="8">
        <f>IF($F680="","",IF($J680&lt;=0,"Settled",IF($O680="Written off","Written off",IF($K680&lt;=30,"0–30",IF($K680&lt;=60,"31–60",IF($K680&lt;=90,"61–90","90+"))))))</f>
        <v/>
      </c>
      <c r="M680" s="5" t="n"/>
      <c r="N680" s="4" t="n"/>
      <c r="O680" s="4" t="n"/>
      <c r="P680" s="8">
        <f>IF(OR($F680="",$M680=""),"",IF(AND($M680&lt;'Settings'!$B$6,$J680&gt;0,$O680&lt;&gt;"Written off"),"Overdue",""))</f>
        <v/>
      </c>
      <c r="Q680" s="15">
        <f>IF($E680="","",COUNTIFS('Follow-ups'!$B$3:$B$1002,$E680))</f>
        <v/>
      </c>
      <c r="R680" s="16">
        <f>IF(OR($F680="",$O680="Written off"),0,IF($J680&gt;0,$J680+ROW()/1000000,0))</f>
        <v/>
      </c>
      <c r="S680" s="15">
        <f>IF($P680="Overdue",COUNTIFS($P$3:$P680,"Overdue"),"")</f>
        <v/>
      </c>
    </row>
    <row r="681">
      <c r="A681" s="4" t="n"/>
      <c r="B681" s="4" t="n"/>
      <c r="C681" s="4" t="n"/>
      <c r="D681" s="4" t="n"/>
      <c r="E681" s="4" t="n"/>
      <c r="F681" s="5" t="n"/>
      <c r="G681" s="13" t="n"/>
      <c r="H681" s="13" t="n"/>
      <c r="I681" s="14">
        <f>IF($E681="","",SUMIFS('Follow-ups'!$H$3:$H$1002,'Follow-ups'!$B$3:$B$1002,$E681))</f>
        <v/>
      </c>
      <c r="J681" s="14">
        <f>IF($F681="","",$G681-$H681-$I681)</f>
        <v/>
      </c>
      <c r="K681" s="15">
        <f>IF($F681="","",'Settings'!$B$6-$F681)</f>
        <v/>
      </c>
      <c r="L681" s="8">
        <f>IF($F681="","",IF($J681&lt;=0,"Settled",IF($O681="Written off","Written off",IF($K681&lt;=30,"0–30",IF($K681&lt;=60,"31–60",IF($K681&lt;=90,"61–90","90+"))))))</f>
        <v/>
      </c>
      <c r="M681" s="5" t="n"/>
      <c r="N681" s="4" t="n"/>
      <c r="O681" s="4" t="n"/>
      <c r="P681" s="8">
        <f>IF(OR($F681="",$M681=""),"",IF(AND($M681&lt;'Settings'!$B$6,$J681&gt;0,$O681&lt;&gt;"Written off"),"Overdue",""))</f>
        <v/>
      </c>
      <c r="Q681" s="15">
        <f>IF($E681="","",COUNTIFS('Follow-ups'!$B$3:$B$1002,$E681))</f>
        <v/>
      </c>
      <c r="R681" s="16">
        <f>IF(OR($F681="",$O681="Written off"),0,IF($J681&gt;0,$J681+ROW()/1000000,0))</f>
        <v/>
      </c>
      <c r="S681" s="15">
        <f>IF($P681="Overdue",COUNTIFS($P$3:$P681,"Overdue"),"")</f>
        <v/>
      </c>
    </row>
    <row r="682">
      <c r="A682" s="4" t="n"/>
      <c r="B682" s="4" t="n"/>
      <c r="C682" s="4" t="n"/>
      <c r="D682" s="4" t="n"/>
      <c r="E682" s="4" t="n"/>
      <c r="F682" s="5" t="n"/>
      <c r="G682" s="13" t="n"/>
      <c r="H682" s="13" t="n"/>
      <c r="I682" s="14">
        <f>IF($E682="","",SUMIFS('Follow-ups'!$H$3:$H$1002,'Follow-ups'!$B$3:$B$1002,$E682))</f>
        <v/>
      </c>
      <c r="J682" s="14">
        <f>IF($F682="","",$G682-$H682-$I682)</f>
        <v/>
      </c>
      <c r="K682" s="15">
        <f>IF($F682="","",'Settings'!$B$6-$F682)</f>
        <v/>
      </c>
      <c r="L682" s="8">
        <f>IF($F682="","",IF($J682&lt;=0,"Settled",IF($O682="Written off","Written off",IF($K682&lt;=30,"0–30",IF($K682&lt;=60,"31–60",IF($K682&lt;=90,"61–90","90+"))))))</f>
        <v/>
      </c>
      <c r="M682" s="5" t="n"/>
      <c r="N682" s="4" t="n"/>
      <c r="O682" s="4" t="n"/>
      <c r="P682" s="8">
        <f>IF(OR($F682="",$M682=""),"",IF(AND($M682&lt;'Settings'!$B$6,$J682&gt;0,$O682&lt;&gt;"Written off"),"Overdue",""))</f>
        <v/>
      </c>
      <c r="Q682" s="15">
        <f>IF($E682="","",COUNTIFS('Follow-ups'!$B$3:$B$1002,$E682))</f>
        <v/>
      </c>
      <c r="R682" s="16">
        <f>IF(OR($F682="",$O682="Written off"),0,IF($J682&gt;0,$J682+ROW()/1000000,0))</f>
        <v/>
      </c>
      <c r="S682" s="15">
        <f>IF($P682="Overdue",COUNTIFS($P$3:$P682,"Overdue"),"")</f>
        <v/>
      </c>
    </row>
    <row r="683">
      <c r="A683" s="4" t="n"/>
      <c r="B683" s="4" t="n"/>
      <c r="C683" s="4" t="n"/>
      <c r="D683" s="4" t="n"/>
      <c r="E683" s="4" t="n"/>
      <c r="F683" s="5" t="n"/>
      <c r="G683" s="13" t="n"/>
      <c r="H683" s="13" t="n"/>
      <c r="I683" s="14">
        <f>IF($E683="","",SUMIFS('Follow-ups'!$H$3:$H$1002,'Follow-ups'!$B$3:$B$1002,$E683))</f>
        <v/>
      </c>
      <c r="J683" s="14">
        <f>IF($F683="","",$G683-$H683-$I683)</f>
        <v/>
      </c>
      <c r="K683" s="15">
        <f>IF($F683="","",'Settings'!$B$6-$F683)</f>
        <v/>
      </c>
      <c r="L683" s="8">
        <f>IF($F683="","",IF($J683&lt;=0,"Settled",IF($O683="Written off","Written off",IF($K683&lt;=30,"0–30",IF($K683&lt;=60,"31–60",IF($K683&lt;=90,"61–90","90+"))))))</f>
        <v/>
      </c>
      <c r="M683" s="5" t="n"/>
      <c r="N683" s="4" t="n"/>
      <c r="O683" s="4" t="n"/>
      <c r="P683" s="8">
        <f>IF(OR($F683="",$M683=""),"",IF(AND($M683&lt;'Settings'!$B$6,$J683&gt;0,$O683&lt;&gt;"Written off"),"Overdue",""))</f>
        <v/>
      </c>
      <c r="Q683" s="15">
        <f>IF($E683="","",COUNTIFS('Follow-ups'!$B$3:$B$1002,$E683))</f>
        <v/>
      </c>
      <c r="R683" s="16">
        <f>IF(OR($F683="",$O683="Written off"),0,IF($J683&gt;0,$J683+ROW()/1000000,0))</f>
        <v/>
      </c>
      <c r="S683" s="15">
        <f>IF($P683="Overdue",COUNTIFS($P$3:$P683,"Overdue"),"")</f>
        <v/>
      </c>
    </row>
    <row r="684">
      <c r="A684" s="4" t="n"/>
      <c r="B684" s="4" t="n"/>
      <c r="C684" s="4" t="n"/>
      <c r="D684" s="4" t="n"/>
      <c r="E684" s="4" t="n"/>
      <c r="F684" s="5" t="n"/>
      <c r="G684" s="13" t="n"/>
      <c r="H684" s="13" t="n"/>
      <c r="I684" s="14">
        <f>IF($E684="","",SUMIFS('Follow-ups'!$H$3:$H$1002,'Follow-ups'!$B$3:$B$1002,$E684))</f>
        <v/>
      </c>
      <c r="J684" s="14">
        <f>IF($F684="","",$G684-$H684-$I684)</f>
        <v/>
      </c>
      <c r="K684" s="15">
        <f>IF($F684="","",'Settings'!$B$6-$F684)</f>
        <v/>
      </c>
      <c r="L684" s="8">
        <f>IF($F684="","",IF($J684&lt;=0,"Settled",IF($O684="Written off","Written off",IF($K684&lt;=30,"0–30",IF($K684&lt;=60,"31–60",IF($K684&lt;=90,"61–90","90+"))))))</f>
        <v/>
      </c>
      <c r="M684" s="5" t="n"/>
      <c r="N684" s="4" t="n"/>
      <c r="O684" s="4" t="n"/>
      <c r="P684" s="8">
        <f>IF(OR($F684="",$M684=""),"",IF(AND($M684&lt;'Settings'!$B$6,$J684&gt;0,$O684&lt;&gt;"Written off"),"Overdue",""))</f>
        <v/>
      </c>
      <c r="Q684" s="15">
        <f>IF($E684="","",COUNTIFS('Follow-ups'!$B$3:$B$1002,$E684))</f>
        <v/>
      </c>
      <c r="R684" s="16">
        <f>IF(OR($F684="",$O684="Written off"),0,IF($J684&gt;0,$J684+ROW()/1000000,0))</f>
        <v/>
      </c>
      <c r="S684" s="15">
        <f>IF($P684="Overdue",COUNTIFS($P$3:$P684,"Overdue"),"")</f>
        <v/>
      </c>
    </row>
    <row r="685">
      <c r="A685" s="4" t="n"/>
      <c r="B685" s="4" t="n"/>
      <c r="C685" s="4" t="n"/>
      <c r="D685" s="4" t="n"/>
      <c r="E685" s="4" t="n"/>
      <c r="F685" s="5" t="n"/>
      <c r="G685" s="13" t="n"/>
      <c r="H685" s="13" t="n"/>
      <c r="I685" s="14">
        <f>IF($E685="","",SUMIFS('Follow-ups'!$H$3:$H$1002,'Follow-ups'!$B$3:$B$1002,$E685))</f>
        <v/>
      </c>
      <c r="J685" s="14">
        <f>IF($F685="","",$G685-$H685-$I685)</f>
        <v/>
      </c>
      <c r="K685" s="15">
        <f>IF($F685="","",'Settings'!$B$6-$F685)</f>
        <v/>
      </c>
      <c r="L685" s="8">
        <f>IF($F685="","",IF($J685&lt;=0,"Settled",IF($O685="Written off","Written off",IF($K685&lt;=30,"0–30",IF($K685&lt;=60,"31–60",IF($K685&lt;=90,"61–90","90+"))))))</f>
        <v/>
      </c>
      <c r="M685" s="5" t="n"/>
      <c r="N685" s="4" t="n"/>
      <c r="O685" s="4" t="n"/>
      <c r="P685" s="8">
        <f>IF(OR($F685="",$M685=""),"",IF(AND($M685&lt;'Settings'!$B$6,$J685&gt;0,$O685&lt;&gt;"Written off"),"Overdue",""))</f>
        <v/>
      </c>
      <c r="Q685" s="15">
        <f>IF($E685="","",COUNTIFS('Follow-ups'!$B$3:$B$1002,$E685))</f>
        <v/>
      </c>
      <c r="R685" s="16">
        <f>IF(OR($F685="",$O685="Written off"),0,IF($J685&gt;0,$J685+ROW()/1000000,0))</f>
        <v/>
      </c>
      <c r="S685" s="15">
        <f>IF($P685="Overdue",COUNTIFS($P$3:$P685,"Overdue"),"")</f>
        <v/>
      </c>
    </row>
    <row r="686">
      <c r="A686" s="4" t="n"/>
      <c r="B686" s="4" t="n"/>
      <c r="C686" s="4" t="n"/>
      <c r="D686" s="4" t="n"/>
      <c r="E686" s="4" t="n"/>
      <c r="F686" s="5" t="n"/>
      <c r="G686" s="13" t="n"/>
      <c r="H686" s="13" t="n"/>
      <c r="I686" s="14">
        <f>IF($E686="","",SUMIFS('Follow-ups'!$H$3:$H$1002,'Follow-ups'!$B$3:$B$1002,$E686))</f>
        <v/>
      </c>
      <c r="J686" s="14">
        <f>IF($F686="","",$G686-$H686-$I686)</f>
        <v/>
      </c>
      <c r="K686" s="15">
        <f>IF($F686="","",'Settings'!$B$6-$F686)</f>
        <v/>
      </c>
      <c r="L686" s="8">
        <f>IF($F686="","",IF($J686&lt;=0,"Settled",IF($O686="Written off","Written off",IF($K686&lt;=30,"0–30",IF($K686&lt;=60,"31–60",IF($K686&lt;=90,"61–90","90+"))))))</f>
        <v/>
      </c>
      <c r="M686" s="5" t="n"/>
      <c r="N686" s="4" t="n"/>
      <c r="O686" s="4" t="n"/>
      <c r="P686" s="8">
        <f>IF(OR($F686="",$M686=""),"",IF(AND($M686&lt;'Settings'!$B$6,$J686&gt;0,$O686&lt;&gt;"Written off"),"Overdue",""))</f>
        <v/>
      </c>
      <c r="Q686" s="15">
        <f>IF($E686="","",COUNTIFS('Follow-ups'!$B$3:$B$1002,$E686))</f>
        <v/>
      </c>
      <c r="R686" s="16">
        <f>IF(OR($F686="",$O686="Written off"),0,IF($J686&gt;0,$J686+ROW()/1000000,0))</f>
        <v/>
      </c>
      <c r="S686" s="15">
        <f>IF($P686="Overdue",COUNTIFS($P$3:$P686,"Overdue"),"")</f>
        <v/>
      </c>
    </row>
    <row r="687">
      <c r="A687" s="4" t="n"/>
      <c r="B687" s="4" t="n"/>
      <c r="C687" s="4" t="n"/>
      <c r="D687" s="4" t="n"/>
      <c r="E687" s="4" t="n"/>
      <c r="F687" s="5" t="n"/>
      <c r="G687" s="13" t="n"/>
      <c r="H687" s="13" t="n"/>
      <c r="I687" s="14">
        <f>IF($E687="","",SUMIFS('Follow-ups'!$H$3:$H$1002,'Follow-ups'!$B$3:$B$1002,$E687))</f>
        <v/>
      </c>
      <c r="J687" s="14">
        <f>IF($F687="","",$G687-$H687-$I687)</f>
        <v/>
      </c>
      <c r="K687" s="15">
        <f>IF($F687="","",'Settings'!$B$6-$F687)</f>
        <v/>
      </c>
      <c r="L687" s="8">
        <f>IF($F687="","",IF($J687&lt;=0,"Settled",IF($O687="Written off","Written off",IF($K687&lt;=30,"0–30",IF($K687&lt;=60,"31–60",IF($K687&lt;=90,"61–90","90+"))))))</f>
        <v/>
      </c>
      <c r="M687" s="5" t="n"/>
      <c r="N687" s="4" t="n"/>
      <c r="O687" s="4" t="n"/>
      <c r="P687" s="8">
        <f>IF(OR($F687="",$M687=""),"",IF(AND($M687&lt;'Settings'!$B$6,$J687&gt;0,$O687&lt;&gt;"Written off"),"Overdue",""))</f>
        <v/>
      </c>
      <c r="Q687" s="15">
        <f>IF($E687="","",COUNTIFS('Follow-ups'!$B$3:$B$1002,$E687))</f>
        <v/>
      </c>
      <c r="R687" s="16">
        <f>IF(OR($F687="",$O687="Written off"),0,IF($J687&gt;0,$J687+ROW()/1000000,0))</f>
        <v/>
      </c>
      <c r="S687" s="15">
        <f>IF($P687="Overdue",COUNTIFS($P$3:$P687,"Overdue"),"")</f>
        <v/>
      </c>
    </row>
    <row r="688">
      <c r="A688" s="4" t="n"/>
      <c r="B688" s="4" t="n"/>
      <c r="C688" s="4" t="n"/>
      <c r="D688" s="4" t="n"/>
      <c r="E688" s="4" t="n"/>
      <c r="F688" s="5" t="n"/>
      <c r="G688" s="13" t="n"/>
      <c r="H688" s="13" t="n"/>
      <c r="I688" s="14">
        <f>IF($E688="","",SUMIFS('Follow-ups'!$H$3:$H$1002,'Follow-ups'!$B$3:$B$1002,$E688))</f>
        <v/>
      </c>
      <c r="J688" s="14">
        <f>IF($F688="","",$G688-$H688-$I688)</f>
        <v/>
      </c>
      <c r="K688" s="15">
        <f>IF($F688="","",'Settings'!$B$6-$F688)</f>
        <v/>
      </c>
      <c r="L688" s="8">
        <f>IF($F688="","",IF($J688&lt;=0,"Settled",IF($O688="Written off","Written off",IF($K688&lt;=30,"0–30",IF($K688&lt;=60,"31–60",IF($K688&lt;=90,"61–90","90+"))))))</f>
        <v/>
      </c>
      <c r="M688" s="5" t="n"/>
      <c r="N688" s="4" t="n"/>
      <c r="O688" s="4" t="n"/>
      <c r="P688" s="8">
        <f>IF(OR($F688="",$M688=""),"",IF(AND($M688&lt;'Settings'!$B$6,$J688&gt;0,$O688&lt;&gt;"Written off"),"Overdue",""))</f>
        <v/>
      </c>
      <c r="Q688" s="15">
        <f>IF($E688="","",COUNTIFS('Follow-ups'!$B$3:$B$1002,$E688))</f>
        <v/>
      </c>
      <c r="R688" s="16">
        <f>IF(OR($F688="",$O688="Written off"),0,IF($J688&gt;0,$J688+ROW()/1000000,0))</f>
        <v/>
      </c>
      <c r="S688" s="15">
        <f>IF($P688="Overdue",COUNTIFS($P$3:$P688,"Overdue"),"")</f>
        <v/>
      </c>
    </row>
    <row r="689">
      <c r="A689" s="4" t="n"/>
      <c r="B689" s="4" t="n"/>
      <c r="C689" s="4" t="n"/>
      <c r="D689" s="4" t="n"/>
      <c r="E689" s="4" t="n"/>
      <c r="F689" s="5" t="n"/>
      <c r="G689" s="13" t="n"/>
      <c r="H689" s="13" t="n"/>
      <c r="I689" s="14">
        <f>IF($E689="","",SUMIFS('Follow-ups'!$H$3:$H$1002,'Follow-ups'!$B$3:$B$1002,$E689))</f>
        <v/>
      </c>
      <c r="J689" s="14">
        <f>IF($F689="","",$G689-$H689-$I689)</f>
        <v/>
      </c>
      <c r="K689" s="15">
        <f>IF($F689="","",'Settings'!$B$6-$F689)</f>
        <v/>
      </c>
      <c r="L689" s="8">
        <f>IF($F689="","",IF($J689&lt;=0,"Settled",IF($O689="Written off","Written off",IF($K689&lt;=30,"0–30",IF($K689&lt;=60,"31–60",IF($K689&lt;=90,"61–90","90+"))))))</f>
        <v/>
      </c>
      <c r="M689" s="5" t="n"/>
      <c r="N689" s="4" t="n"/>
      <c r="O689" s="4" t="n"/>
      <c r="P689" s="8">
        <f>IF(OR($F689="",$M689=""),"",IF(AND($M689&lt;'Settings'!$B$6,$J689&gt;0,$O689&lt;&gt;"Written off"),"Overdue",""))</f>
        <v/>
      </c>
      <c r="Q689" s="15">
        <f>IF($E689="","",COUNTIFS('Follow-ups'!$B$3:$B$1002,$E689))</f>
        <v/>
      </c>
      <c r="R689" s="16">
        <f>IF(OR($F689="",$O689="Written off"),0,IF($J689&gt;0,$J689+ROW()/1000000,0))</f>
        <v/>
      </c>
      <c r="S689" s="15">
        <f>IF($P689="Overdue",COUNTIFS($P$3:$P689,"Overdue"),"")</f>
        <v/>
      </c>
    </row>
    <row r="690">
      <c r="A690" s="4" t="n"/>
      <c r="B690" s="4" t="n"/>
      <c r="C690" s="4" t="n"/>
      <c r="D690" s="4" t="n"/>
      <c r="E690" s="4" t="n"/>
      <c r="F690" s="5" t="n"/>
      <c r="G690" s="13" t="n"/>
      <c r="H690" s="13" t="n"/>
      <c r="I690" s="14">
        <f>IF($E690="","",SUMIFS('Follow-ups'!$H$3:$H$1002,'Follow-ups'!$B$3:$B$1002,$E690))</f>
        <v/>
      </c>
      <c r="J690" s="14">
        <f>IF($F690="","",$G690-$H690-$I690)</f>
        <v/>
      </c>
      <c r="K690" s="15">
        <f>IF($F690="","",'Settings'!$B$6-$F690)</f>
        <v/>
      </c>
      <c r="L690" s="8">
        <f>IF($F690="","",IF($J690&lt;=0,"Settled",IF($O690="Written off","Written off",IF($K690&lt;=30,"0–30",IF($K690&lt;=60,"31–60",IF($K690&lt;=90,"61–90","90+"))))))</f>
        <v/>
      </c>
      <c r="M690" s="5" t="n"/>
      <c r="N690" s="4" t="n"/>
      <c r="O690" s="4" t="n"/>
      <c r="P690" s="8">
        <f>IF(OR($F690="",$M690=""),"",IF(AND($M690&lt;'Settings'!$B$6,$J690&gt;0,$O690&lt;&gt;"Written off"),"Overdue",""))</f>
        <v/>
      </c>
      <c r="Q690" s="15">
        <f>IF($E690="","",COUNTIFS('Follow-ups'!$B$3:$B$1002,$E690))</f>
        <v/>
      </c>
      <c r="R690" s="16">
        <f>IF(OR($F690="",$O690="Written off"),0,IF($J690&gt;0,$J690+ROW()/1000000,0))</f>
        <v/>
      </c>
      <c r="S690" s="15">
        <f>IF($P690="Overdue",COUNTIFS($P$3:$P690,"Overdue"),"")</f>
        <v/>
      </c>
    </row>
    <row r="691">
      <c r="A691" s="4" t="n"/>
      <c r="B691" s="4" t="n"/>
      <c r="C691" s="4" t="n"/>
      <c r="D691" s="4" t="n"/>
      <c r="E691" s="4" t="n"/>
      <c r="F691" s="5" t="n"/>
      <c r="G691" s="13" t="n"/>
      <c r="H691" s="13" t="n"/>
      <c r="I691" s="14">
        <f>IF($E691="","",SUMIFS('Follow-ups'!$H$3:$H$1002,'Follow-ups'!$B$3:$B$1002,$E691))</f>
        <v/>
      </c>
      <c r="J691" s="14">
        <f>IF($F691="","",$G691-$H691-$I691)</f>
        <v/>
      </c>
      <c r="K691" s="15">
        <f>IF($F691="","",'Settings'!$B$6-$F691)</f>
        <v/>
      </c>
      <c r="L691" s="8">
        <f>IF($F691="","",IF($J691&lt;=0,"Settled",IF($O691="Written off","Written off",IF($K691&lt;=30,"0–30",IF($K691&lt;=60,"31–60",IF($K691&lt;=90,"61–90","90+"))))))</f>
        <v/>
      </c>
      <c r="M691" s="5" t="n"/>
      <c r="N691" s="4" t="n"/>
      <c r="O691" s="4" t="n"/>
      <c r="P691" s="8">
        <f>IF(OR($F691="",$M691=""),"",IF(AND($M691&lt;'Settings'!$B$6,$J691&gt;0,$O691&lt;&gt;"Written off"),"Overdue",""))</f>
        <v/>
      </c>
      <c r="Q691" s="15">
        <f>IF($E691="","",COUNTIFS('Follow-ups'!$B$3:$B$1002,$E691))</f>
        <v/>
      </c>
      <c r="R691" s="16">
        <f>IF(OR($F691="",$O691="Written off"),0,IF($J691&gt;0,$J691+ROW()/1000000,0))</f>
        <v/>
      </c>
      <c r="S691" s="15">
        <f>IF($P691="Overdue",COUNTIFS($P$3:$P691,"Overdue"),"")</f>
        <v/>
      </c>
    </row>
    <row r="692">
      <c r="A692" s="4" t="n"/>
      <c r="B692" s="4" t="n"/>
      <c r="C692" s="4" t="n"/>
      <c r="D692" s="4" t="n"/>
      <c r="E692" s="4" t="n"/>
      <c r="F692" s="5" t="n"/>
      <c r="G692" s="13" t="n"/>
      <c r="H692" s="13" t="n"/>
      <c r="I692" s="14">
        <f>IF($E692="","",SUMIFS('Follow-ups'!$H$3:$H$1002,'Follow-ups'!$B$3:$B$1002,$E692))</f>
        <v/>
      </c>
      <c r="J692" s="14">
        <f>IF($F692="","",$G692-$H692-$I692)</f>
        <v/>
      </c>
      <c r="K692" s="15">
        <f>IF($F692="","",'Settings'!$B$6-$F692)</f>
        <v/>
      </c>
      <c r="L692" s="8">
        <f>IF($F692="","",IF($J692&lt;=0,"Settled",IF($O692="Written off","Written off",IF($K692&lt;=30,"0–30",IF($K692&lt;=60,"31–60",IF($K692&lt;=90,"61–90","90+"))))))</f>
        <v/>
      </c>
      <c r="M692" s="5" t="n"/>
      <c r="N692" s="4" t="n"/>
      <c r="O692" s="4" t="n"/>
      <c r="P692" s="8">
        <f>IF(OR($F692="",$M692=""),"",IF(AND($M692&lt;'Settings'!$B$6,$J692&gt;0,$O692&lt;&gt;"Written off"),"Overdue",""))</f>
        <v/>
      </c>
      <c r="Q692" s="15">
        <f>IF($E692="","",COUNTIFS('Follow-ups'!$B$3:$B$1002,$E692))</f>
        <v/>
      </c>
      <c r="R692" s="16">
        <f>IF(OR($F692="",$O692="Written off"),0,IF($J692&gt;0,$J692+ROW()/1000000,0))</f>
        <v/>
      </c>
      <c r="S692" s="15">
        <f>IF($P692="Overdue",COUNTIFS($P$3:$P692,"Overdue"),"")</f>
        <v/>
      </c>
    </row>
    <row r="693">
      <c r="A693" s="4" t="n"/>
      <c r="B693" s="4" t="n"/>
      <c r="C693" s="4" t="n"/>
      <c r="D693" s="4" t="n"/>
      <c r="E693" s="4" t="n"/>
      <c r="F693" s="5" t="n"/>
      <c r="G693" s="13" t="n"/>
      <c r="H693" s="13" t="n"/>
      <c r="I693" s="14">
        <f>IF($E693="","",SUMIFS('Follow-ups'!$H$3:$H$1002,'Follow-ups'!$B$3:$B$1002,$E693))</f>
        <v/>
      </c>
      <c r="J693" s="14">
        <f>IF($F693="","",$G693-$H693-$I693)</f>
        <v/>
      </c>
      <c r="K693" s="15">
        <f>IF($F693="","",'Settings'!$B$6-$F693)</f>
        <v/>
      </c>
      <c r="L693" s="8">
        <f>IF($F693="","",IF($J693&lt;=0,"Settled",IF($O693="Written off","Written off",IF($K693&lt;=30,"0–30",IF($K693&lt;=60,"31–60",IF($K693&lt;=90,"61–90","90+"))))))</f>
        <v/>
      </c>
      <c r="M693" s="5" t="n"/>
      <c r="N693" s="4" t="n"/>
      <c r="O693" s="4" t="n"/>
      <c r="P693" s="8">
        <f>IF(OR($F693="",$M693=""),"",IF(AND($M693&lt;'Settings'!$B$6,$J693&gt;0,$O693&lt;&gt;"Written off"),"Overdue",""))</f>
        <v/>
      </c>
      <c r="Q693" s="15">
        <f>IF($E693="","",COUNTIFS('Follow-ups'!$B$3:$B$1002,$E693))</f>
        <v/>
      </c>
      <c r="R693" s="16">
        <f>IF(OR($F693="",$O693="Written off"),0,IF($J693&gt;0,$J693+ROW()/1000000,0))</f>
        <v/>
      </c>
      <c r="S693" s="15">
        <f>IF($P693="Overdue",COUNTIFS($P$3:$P693,"Overdue"),"")</f>
        <v/>
      </c>
    </row>
    <row r="694">
      <c r="A694" s="4" t="n"/>
      <c r="B694" s="4" t="n"/>
      <c r="C694" s="4" t="n"/>
      <c r="D694" s="4" t="n"/>
      <c r="E694" s="4" t="n"/>
      <c r="F694" s="5" t="n"/>
      <c r="G694" s="13" t="n"/>
      <c r="H694" s="13" t="n"/>
      <c r="I694" s="14">
        <f>IF($E694="","",SUMIFS('Follow-ups'!$H$3:$H$1002,'Follow-ups'!$B$3:$B$1002,$E694))</f>
        <v/>
      </c>
      <c r="J694" s="14">
        <f>IF($F694="","",$G694-$H694-$I694)</f>
        <v/>
      </c>
      <c r="K694" s="15">
        <f>IF($F694="","",'Settings'!$B$6-$F694)</f>
        <v/>
      </c>
      <c r="L694" s="8">
        <f>IF($F694="","",IF($J694&lt;=0,"Settled",IF($O694="Written off","Written off",IF($K694&lt;=30,"0–30",IF($K694&lt;=60,"31–60",IF($K694&lt;=90,"61–90","90+"))))))</f>
        <v/>
      </c>
      <c r="M694" s="5" t="n"/>
      <c r="N694" s="4" t="n"/>
      <c r="O694" s="4" t="n"/>
      <c r="P694" s="8">
        <f>IF(OR($F694="",$M694=""),"",IF(AND($M694&lt;'Settings'!$B$6,$J694&gt;0,$O694&lt;&gt;"Written off"),"Overdue",""))</f>
        <v/>
      </c>
      <c r="Q694" s="15">
        <f>IF($E694="","",COUNTIFS('Follow-ups'!$B$3:$B$1002,$E694))</f>
        <v/>
      </c>
      <c r="R694" s="16">
        <f>IF(OR($F694="",$O694="Written off"),0,IF($J694&gt;0,$J694+ROW()/1000000,0))</f>
        <v/>
      </c>
      <c r="S694" s="15">
        <f>IF($P694="Overdue",COUNTIFS($P$3:$P694,"Overdue"),"")</f>
        <v/>
      </c>
    </row>
    <row r="695">
      <c r="A695" s="4" t="n"/>
      <c r="B695" s="4" t="n"/>
      <c r="C695" s="4" t="n"/>
      <c r="D695" s="4" t="n"/>
      <c r="E695" s="4" t="n"/>
      <c r="F695" s="5" t="n"/>
      <c r="G695" s="13" t="n"/>
      <c r="H695" s="13" t="n"/>
      <c r="I695" s="14">
        <f>IF($E695="","",SUMIFS('Follow-ups'!$H$3:$H$1002,'Follow-ups'!$B$3:$B$1002,$E695))</f>
        <v/>
      </c>
      <c r="J695" s="14">
        <f>IF($F695="","",$G695-$H695-$I695)</f>
        <v/>
      </c>
      <c r="K695" s="15">
        <f>IF($F695="","",'Settings'!$B$6-$F695)</f>
        <v/>
      </c>
      <c r="L695" s="8">
        <f>IF($F695="","",IF($J695&lt;=0,"Settled",IF($O695="Written off","Written off",IF($K695&lt;=30,"0–30",IF($K695&lt;=60,"31–60",IF($K695&lt;=90,"61–90","90+"))))))</f>
        <v/>
      </c>
      <c r="M695" s="5" t="n"/>
      <c r="N695" s="4" t="n"/>
      <c r="O695" s="4" t="n"/>
      <c r="P695" s="8">
        <f>IF(OR($F695="",$M695=""),"",IF(AND($M695&lt;'Settings'!$B$6,$J695&gt;0,$O695&lt;&gt;"Written off"),"Overdue",""))</f>
        <v/>
      </c>
      <c r="Q695" s="15">
        <f>IF($E695="","",COUNTIFS('Follow-ups'!$B$3:$B$1002,$E695))</f>
        <v/>
      </c>
      <c r="R695" s="16">
        <f>IF(OR($F695="",$O695="Written off"),0,IF($J695&gt;0,$J695+ROW()/1000000,0))</f>
        <v/>
      </c>
      <c r="S695" s="15">
        <f>IF($P695="Overdue",COUNTIFS($P$3:$P695,"Overdue"),"")</f>
        <v/>
      </c>
    </row>
    <row r="696">
      <c r="A696" s="4" t="n"/>
      <c r="B696" s="4" t="n"/>
      <c r="C696" s="4" t="n"/>
      <c r="D696" s="4" t="n"/>
      <c r="E696" s="4" t="n"/>
      <c r="F696" s="5" t="n"/>
      <c r="G696" s="13" t="n"/>
      <c r="H696" s="13" t="n"/>
      <c r="I696" s="14">
        <f>IF($E696="","",SUMIFS('Follow-ups'!$H$3:$H$1002,'Follow-ups'!$B$3:$B$1002,$E696))</f>
        <v/>
      </c>
      <c r="J696" s="14">
        <f>IF($F696="","",$G696-$H696-$I696)</f>
        <v/>
      </c>
      <c r="K696" s="15">
        <f>IF($F696="","",'Settings'!$B$6-$F696)</f>
        <v/>
      </c>
      <c r="L696" s="8">
        <f>IF($F696="","",IF($J696&lt;=0,"Settled",IF($O696="Written off","Written off",IF($K696&lt;=30,"0–30",IF($K696&lt;=60,"31–60",IF($K696&lt;=90,"61–90","90+"))))))</f>
        <v/>
      </c>
      <c r="M696" s="5" t="n"/>
      <c r="N696" s="4" t="n"/>
      <c r="O696" s="4" t="n"/>
      <c r="P696" s="8">
        <f>IF(OR($F696="",$M696=""),"",IF(AND($M696&lt;'Settings'!$B$6,$J696&gt;0,$O696&lt;&gt;"Written off"),"Overdue",""))</f>
        <v/>
      </c>
      <c r="Q696" s="15">
        <f>IF($E696="","",COUNTIFS('Follow-ups'!$B$3:$B$1002,$E696))</f>
        <v/>
      </c>
      <c r="R696" s="16">
        <f>IF(OR($F696="",$O696="Written off"),0,IF($J696&gt;0,$J696+ROW()/1000000,0))</f>
        <v/>
      </c>
      <c r="S696" s="15">
        <f>IF($P696="Overdue",COUNTIFS($P$3:$P696,"Overdue"),"")</f>
        <v/>
      </c>
    </row>
    <row r="697">
      <c r="A697" s="4" t="n"/>
      <c r="B697" s="4" t="n"/>
      <c r="C697" s="4" t="n"/>
      <c r="D697" s="4" t="n"/>
      <c r="E697" s="4" t="n"/>
      <c r="F697" s="5" t="n"/>
      <c r="G697" s="13" t="n"/>
      <c r="H697" s="13" t="n"/>
      <c r="I697" s="14">
        <f>IF($E697="","",SUMIFS('Follow-ups'!$H$3:$H$1002,'Follow-ups'!$B$3:$B$1002,$E697))</f>
        <v/>
      </c>
      <c r="J697" s="14">
        <f>IF($F697="","",$G697-$H697-$I697)</f>
        <v/>
      </c>
      <c r="K697" s="15">
        <f>IF($F697="","",'Settings'!$B$6-$F697)</f>
        <v/>
      </c>
      <c r="L697" s="8">
        <f>IF($F697="","",IF($J697&lt;=0,"Settled",IF($O697="Written off","Written off",IF($K697&lt;=30,"0–30",IF($K697&lt;=60,"31–60",IF($K697&lt;=90,"61–90","90+"))))))</f>
        <v/>
      </c>
      <c r="M697" s="5" t="n"/>
      <c r="N697" s="4" t="n"/>
      <c r="O697" s="4" t="n"/>
      <c r="P697" s="8">
        <f>IF(OR($F697="",$M697=""),"",IF(AND($M697&lt;'Settings'!$B$6,$J697&gt;0,$O697&lt;&gt;"Written off"),"Overdue",""))</f>
        <v/>
      </c>
      <c r="Q697" s="15">
        <f>IF($E697="","",COUNTIFS('Follow-ups'!$B$3:$B$1002,$E697))</f>
        <v/>
      </c>
      <c r="R697" s="16">
        <f>IF(OR($F697="",$O697="Written off"),0,IF($J697&gt;0,$J697+ROW()/1000000,0))</f>
        <v/>
      </c>
      <c r="S697" s="15">
        <f>IF($P697="Overdue",COUNTIFS($P$3:$P697,"Overdue"),"")</f>
        <v/>
      </c>
    </row>
    <row r="698">
      <c r="A698" s="4" t="n"/>
      <c r="B698" s="4" t="n"/>
      <c r="C698" s="4" t="n"/>
      <c r="D698" s="4" t="n"/>
      <c r="E698" s="4" t="n"/>
      <c r="F698" s="5" t="n"/>
      <c r="G698" s="13" t="n"/>
      <c r="H698" s="13" t="n"/>
      <c r="I698" s="14">
        <f>IF($E698="","",SUMIFS('Follow-ups'!$H$3:$H$1002,'Follow-ups'!$B$3:$B$1002,$E698))</f>
        <v/>
      </c>
      <c r="J698" s="14">
        <f>IF($F698="","",$G698-$H698-$I698)</f>
        <v/>
      </c>
      <c r="K698" s="15">
        <f>IF($F698="","",'Settings'!$B$6-$F698)</f>
        <v/>
      </c>
      <c r="L698" s="8">
        <f>IF($F698="","",IF($J698&lt;=0,"Settled",IF($O698="Written off","Written off",IF($K698&lt;=30,"0–30",IF($K698&lt;=60,"31–60",IF($K698&lt;=90,"61–90","90+"))))))</f>
        <v/>
      </c>
      <c r="M698" s="5" t="n"/>
      <c r="N698" s="4" t="n"/>
      <c r="O698" s="4" t="n"/>
      <c r="P698" s="8">
        <f>IF(OR($F698="",$M698=""),"",IF(AND($M698&lt;'Settings'!$B$6,$J698&gt;0,$O698&lt;&gt;"Written off"),"Overdue",""))</f>
        <v/>
      </c>
      <c r="Q698" s="15">
        <f>IF($E698="","",COUNTIFS('Follow-ups'!$B$3:$B$1002,$E698))</f>
        <v/>
      </c>
      <c r="R698" s="16">
        <f>IF(OR($F698="",$O698="Written off"),0,IF($J698&gt;0,$J698+ROW()/1000000,0))</f>
        <v/>
      </c>
      <c r="S698" s="15">
        <f>IF($P698="Overdue",COUNTIFS($P$3:$P698,"Overdue"),"")</f>
        <v/>
      </c>
    </row>
    <row r="699">
      <c r="A699" s="4" t="n"/>
      <c r="B699" s="4" t="n"/>
      <c r="C699" s="4" t="n"/>
      <c r="D699" s="4" t="n"/>
      <c r="E699" s="4" t="n"/>
      <c r="F699" s="5" t="n"/>
      <c r="G699" s="13" t="n"/>
      <c r="H699" s="13" t="n"/>
      <c r="I699" s="14">
        <f>IF($E699="","",SUMIFS('Follow-ups'!$H$3:$H$1002,'Follow-ups'!$B$3:$B$1002,$E699))</f>
        <v/>
      </c>
      <c r="J699" s="14">
        <f>IF($F699="","",$G699-$H699-$I699)</f>
        <v/>
      </c>
      <c r="K699" s="15">
        <f>IF($F699="","",'Settings'!$B$6-$F699)</f>
        <v/>
      </c>
      <c r="L699" s="8">
        <f>IF($F699="","",IF($J699&lt;=0,"Settled",IF($O699="Written off","Written off",IF($K699&lt;=30,"0–30",IF($K699&lt;=60,"31–60",IF($K699&lt;=90,"61–90","90+"))))))</f>
        <v/>
      </c>
      <c r="M699" s="5" t="n"/>
      <c r="N699" s="4" t="n"/>
      <c r="O699" s="4" t="n"/>
      <c r="P699" s="8">
        <f>IF(OR($F699="",$M699=""),"",IF(AND($M699&lt;'Settings'!$B$6,$J699&gt;0,$O699&lt;&gt;"Written off"),"Overdue",""))</f>
        <v/>
      </c>
      <c r="Q699" s="15">
        <f>IF($E699="","",COUNTIFS('Follow-ups'!$B$3:$B$1002,$E699))</f>
        <v/>
      </c>
      <c r="R699" s="16">
        <f>IF(OR($F699="",$O699="Written off"),0,IF($J699&gt;0,$J699+ROW()/1000000,0))</f>
        <v/>
      </c>
      <c r="S699" s="15">
        <f>IF($P699="Overdue",COUNTIFS($P$3:$P699,"Overdue"),"")</f>
        <v/>
      </c>
    </row>
    <row r="700">
      <c r="A700" s="4" t="n"/>
      <c r="B700" s="4" t="n"/>
      <c r="C700" s="4" t="n"/>
      <c r="D700" s="4" t="n"/>
      <c r="E700" s="4" t="n"/>
      <c r="F700" s="5" t="n"/>
      <c r="G700" s="13" t="n"/>
      <c r="H700" s="13" t="n"/>
      <c r="I700" s="14">
        <f>IF($E700="","",SUMIFS('Follow-ups'!$H$3:$H$1002,'Follow-ups'!$B$3:$B$1002,$E700))</f>
        <v/>
      </c>
      <c r="J700" s="14">
        <f>IF($F700="","",$G700-$H700-$I700)</f>
        <v/>
      </c>
      <c r="K700" s="15">
        <f>IF($F700="","",'Settings'!$B$6-$F700)</f>
        <v/>
      </c>
      <c r="L700" s="8">
        <f>IF($F700="","",IF($J700&lt;=0,"Settled",IF($O700="Written off","Written off",IF($K700&lt;=30,"0–30",IF($K700&lt;=60,"31–60",IF($K700&lt;=90,"61–90","90+"))))))</f>
        <v/>
      </c>
      <c r="M700" s="5" t="n"/>
      <c r="N700" s="4" t="n"/>
      <c r="O700" s="4" t="n"/>
      <c r="P700" s="8">
        <f>IF(OR($F700="",$M700=""),"",IF(AND($M700&lt;'Settings'!$B$6,$J700&gt;0,$O700&lt;&gt;"Written off"),"Overdue",""))</f>
        <v/>
      </c>
      <c r="Q700" s="15">
        <f>IF($E700="","",COUNTIFS('Follow-ups'!$B$3:$B$1002,$E700))</f>
        <v/>
      </c>
      <c r="R700" s="16">
        <f>IF(OR($F700="",$O700="Written off"),0,IF($J700&gt;0,$J700+ROW()/1000000,0))</f>
        <v/>
      </c>
      <c r="S700" s="15">
        <f>IF($P700="Overdue",COUNTIFS($P$3:$P700,"Overdue"),"")</f>
        <v/>
      </c>
    </row>
    <row r="701">
      <c r="A701" s="4" t="n"/>
      <c r="B701" s="4" t="n"/>
      <c r="C701" s="4" t="n"/>
      <c r="D701" s="4" t="n"/>
      <c r="E701" s="4" t="n"/>
      <c r="F701" s="5" t="n"/>
      <c r="G701" s="13" t="n"/>
      <c r="H701" s="13" t="n"/>
      <c r="I701" s="14">
        <f>IF($E701="","",SUMIFS('Follow-ups'!$H$3:$H$1002,'Follow-ups'!$B$3:$B$1002,$E701))</f>
        <v/>
      </c>
      <c r="J701" s="14">
        <f>IF($F701="","",$G701-$H701-$I701)</f>
        <v/>
      </c>
      <c r="K701" s="15">
        <f>IF($F701="","",'Settings'!$B$6-$F701)</f>
        <v/>
      </c>
      <c r="L701" s="8">
        <f>IF($F701="","",IF($J701&lt;=0,"Settled",IF($O701="Written off","Written off",IF($K701&lt;=30,"0–30",IF($K701&lt;=60,"31–60",IF($K701&lt;=90,"61–90","90+"))))))</f>
        <v/>
      </c>
      <c r="M701" s="5" t="n"/>
      <c r="N701" s="4" t="n"/>
      <c r="O701" s="4" t="n"/>
      <c r="P701" s="8">
        <f>IF(OR($F701="",$M701=""),"",IF(AND($M701&lt;'Settings'!$B$6,$J701&gt;0,$O701&lt;&gt;"Written off"),"Overdue",""))</f>
        <v/>
      </c>
      <c r="Q701" s="15">
        <f>IF($E701="","",COUNTIFS('Follow-ups'!$B$3:$B$1002,$E701))</f>
        <v/>
      </c>
      <c r="R701" s="16">
        <f>IF(OR($F701="",$O701="Written off"),0,IF($J701&gt;0,$J701+ROW()/1000000,0))</f>
        <v/>
      </c>
      <c r="S701" s="15">
        <f>IF($P701="Overdue",COUNTIFS($P$3:$P701,"Overdue"),"")</f>
        <v/>
      </c>
    </row>
    <row r="702">
      <c r="A702" s="4" t="n"/>
      <c r="B702" s="4" t="n"/>
      <c r="C702" s="4" t="n"/>
      <c r="D702" s="4" t="n"/>
      <c r="E702" s="4" t="n"/>
      <c r="F702" s="5" t="n"/>
      <c r="G702" s="13" t="n"/>
      <c r="H702" s="13" t="n"/>
      <c r="I702" s="14">
        <f>IF($E702="","",SUMIFS('Follow-ups'!$H$3:$H$1002,'Follow-ups'!$B$3:$B$1002,$E702))</f>
        <v/>
      </c>
      <c r="J702" s="14">
        <f>IF($F702="","",$G702-$H702-$I702)</f>
        <v/>
      </c>
      <c r="K702" s="15">
        <f>IF($F702="","",'Settings'!$B$6-$F702)</f>
        <v/>
      </c>
      <c r="L702" s="8">
        <f>IF($F702="","",IF($J702&lt;=0,"Settled",IF($O702="Written off","Written off",IF($K702&lt;=30,"0–30",IF($K702&lt;=60,"31–60",IF($K702&lt;=90,"61–90","90+"))))))</f>
        <v/>
      </c>
      <c r="M702" s="5" t="n"/>
      <c r="N702" s="4" t="n"/>
      <c r="O702" s="4" t="n"/>
      <c r="P702" s="8">
        <f>IF(OR($F702="",$M702=""),"",IF(AND($M702&lt;'Settings'!$B$6,$J702&gt;0,$O702&lt;&gt;"Written off"),"Overdue",""))</f>
        <v/>
      </c>
      <c r="Q702" s="15">
        <f>IF($E702="","",COUNTIFS('Follow-ups'!$B$3:$B$1002,$E702))</f>
        <v/>
      </c>
      <c r="R702" s="16">
        <f>IF(OR($F702="",$O702="Written off"),0,IF($J702&gt;0,$J702+ROW()/1000000,0))</f>
        <v/>
      </c>
      <c r="S702" s="15">
        <f>IF($P702="Overdue",COUNTIFS($P$3:$P702,"Overdue"),"")</f>
        <v/>
      </c>
    </row>
    <row r="703">
      <c r="A703" s="4" t="n"/>
      <c r="B703" s="4" t="n"/>
      <c r="C703" s="4" t="n"/>
      <c r="D703" s="4" t="n"/>
      <c r="E703" s="4" t="n"/>
      <c r="F703" s="5" t="n"/>
      <c r="G703" s="13" t="n"/>
      <c r="H703" s="13" t="n"/>
      <c r="I703" s="14">
        <f>IF($E703="","",SUMIFS('Follow-ups'!$H$3:$H$1002,'Follow-ups'!$B$3:$B$1002,$E703))</f>
        <v/>
      </c>
      <c r="J703" s="14">
        <f>IF($F703="","",$G703-$H703-$I703)</f>
        <v/>
      </c>
      <c r="K703" s="15">
        <f>IF($F703="","",'Settings'!$B$6-$F703)</f>
        <v/>
      </c>
      <c r="L703" s="8">
        <f>IF($F703="","",IF($J703&lt;=0,"Settled",IF($O703="Written off","Written off",IF($K703&lt;=30,"0–30",IF($K703&lt;=60,"31–60",IF($K703&lt;=90,"61–90","90+"))))))</f>
        <v/>
      </c>
      <c r="M703" s="5" t="n"/>
      <c r="N703" s="4" t="n"/>
      <c r="O703" s="4" t="n"/>
      <c r="P703" s="8">
        <f>IF(OR($F703="",$M703=""),"",IF(AND($M703&lt;'Settings'!$B$6,$J703&gt;0,$O703&lt;&gt;"Written off"),"Overdue",""))</f>
        <v/>
      </c>
      <c r="Q703" s="15">
        <f>IF($E703="","",COUNTIFS('Follow-ups'!$B$3:$B$1002,$E703))</f>
        <v/>
      </c>
      <c r="R703" s="16">
        <f>IF(OR($F703="",$O703="Written off"),0,IF($J703&gt;0,$J703+ROW()/1000000,0))</f>
        <v/>
      </c>
      <c r="S703" s="15">
        <f>IF($P703="Overdue",COUNTIFS($P$3:$P703,"Overdue"),"")</f>
        <v/>
      </c>
    </row>
    <row r="704">
      <c r="A704" s="4" t="n"/>
      <c r="B704" s="4" t="n"/>
      <c r="C704" s="4" t="n"/>
      <c r="D704" s="4" t="n"/>
      <c r="E704" s="4" t="n"/>
      <c r="F704" s="5" t="n"/>
      <c r="G704" s="13" t="n"/>
      <c r="H704" s="13" t="n"/>
      <c r="I704" s="14">
        <f>IF($E704="","",SUMIFS('Follow-ups'!$H$3:$H$1002,'Follow-ups'!$B$3:$B$1002,$E704))</f>
        <v/>
      </c>
      <c r="J704" s="14">
        <f>IF($F704="","",$G704-$H704-$I704)</f>
        <v/>
      </c>
      <c r="K704" s="15">
        <f>IF($F704="","",'Settings'!$B$6-$F704)</f>
        <v/>
      </c>
      <c r="L704" s="8">
        <f>IF($F704="","",IF($J704&lt;=0,"Settled",IF($O704="Written off","Written off",IF($K704&lt;=30,"0–30",IF($K704&lt;=60,"31–60",IF($K704&lt;=90,"61–90","90+"))))))</f>
        <v/>
      </c>
      <c r="M704" s="5" t="n"/>
      <c r="N704" s="4" t="n"/>
      <c r="O704" s="4" t="n"/>
      <c r="P704" s="8">
        <f>IF(OR($F704="",$M704=""),"",IF(AND($M704&lt;'Settings'!$B$6,$J704&gt;0,$O704&lt;&gt;"Written off"),"Overdue",""))</f>
        <v/>
      </c>
      <c r="Q704" s="15">
        <f>IF($E704="","",COUNTIFS('Follow-ups'!$B$3:$B$1002,$E704))</f>
        <v/>
      </c>
      <c r="R704" s="16">
        <f>IF(OR($F704="",$O704="Written off"),0,IF($J704&gt;0,$J704+ROW()/1000000,0))</f>
        <v/>
      </c>
      <c r="S704" s="15">
        <f>IF($P704="Overdue",COUNTIFS($P$3:$P704,"Overdue"),"")</f>
        <v/>
      </c>
    </row>
    <row r="705">
      <c r="A705" s="4" t="n"/>
      <c r="B705" s="4" t="n"/>
      <c r="C705" s="4" t="n"/>
      <c r="D705" s="4" t="n"/>
      <c r="E705" s="4" t="n"/>
      <c r="F705" s="5" t="n"/>
      <c r="G705" s="13" t="n"/>
      <c r="H705" s="13" t="n"/>
      <c r="I705" s="14">
        <f>IF($E705="","",SUMIFS('Follow-ups'!$H$3:$H$1002,'Follow-ups'!$B$3:$B$1002,$E705))</f>
        <v/>
      </c>
      <c r="J705" s="14">
        <f>IF($F705="","",$G705-$H705-$I705)</f>
        <v/>
      </c>
      <c r="K705" s="15">
        <f>IF($F705="","",'Settings'!$B$6-$F705)</f>
        <v/>
      </c>
      <c r="L705" s="8">
        <f>IF($F705="","",IF($J705&lt;=0,"Settled",IF($O705="Written off","Written off",IF($K705&lt;=30,"0–30",IF($K705&lt;=60,"31–60",IF($K705&lt;=90,"61–90","90+"))))))</f>
        <v/>
      </c>
      <c r="M705" s="5" t="n"/>
      <c r="N705" s="4" t="n"/>
      <c r="O705" s="4" t="n"/>
      <c r="P705" s="8">
        <f>IF(OR($F705="",$M705=""),"",IF(AND($M705&lt;'Settings'!$B$6,$J705&gt;0,$O705&lt;&gt;"Written off"),"Overdue",""))</f>
        <v/>
      </c>
      <c r="Q705" s="15">
        <f>IF($E705="","",COUNTIFS('Follow-ups'!$B$3:$B$1002,$E705))</f>
        <v/>
      </c>
      <c r="R705" s="16">
        <f>IF(OR($F705="",$O705="Written off"),0,IF($J705&gt;0,$J705+ROW()/1000000,0))</f>
        <v/>
      </c>
      <c r="S705" s="15">
        <f>IF($P705="Overdue",COUNTIFS($P$3:$P705,"Overdue"),"")</f>
        <v/>
      </c>
    </row>
    <row r="706">
      <c r="A706" s="4" t="n"/>
      <c r="B706" s="4" t="n"/>
      <c r="C706" s="4" t="n"/>
      <c r="D706" s="4" t="n"/>
      <c r="E706" s="4" t="n"/>
      <c r="F706" s="5" t="n"/>
      <c r="G706" s="13" t="n"/>
      <c r="H706" s="13" t="n"/>
      <c r="I706" s="14">
        <f>IF($E706="","",SUMIFS('Follow-ups'!$H$3:$H$1002,'Follow-ups'!$B$3:$B$1002,$E706))</f>
        <v/>
      </c>
      <c r="J706" s="14">
        <f>IF($F706="","",$G706-$H706-$I706)</f>
        <v/>
      </c>
      <c r="K706" s="15">
        <f>IF($F706="","",'Settings'!$B$6-$F706)</f>
        <v/>
      </c>
      <c r="L706" s="8">
        <f>IF($F706="","",IF($J706&lt;=0,"Settled",IF($O706="Written off","Written off",IF($K706&lt;=30,"0–30",IF($K706&lt;=60,"31–60",IF($K706&lt;=90,"61–90","90+"))))))</f>
        <v/>
      </c>
      <c r="M706" s="5" t="n"/>
      <c r="N706" s="4" t="n"/>
      <c r="O706" s="4" t="n"/>
      <c r="P706" s="8">
        <f>IF(OR($F706="",$M706=""),"",IF(AND($M706&lt;'Settings'!$B$6,$J706&gt;0,$O706&lt;&gt;"Written off"),"Overdue",""))</f>
        <v/>
      </c>
      <c r="Q706" s="15">
        <f>IF($E706="","",COUNTIFS('Follow-ups'!$B$3:$B$1002,$E706))</f>
        <v/>
      </c>
      <c r="R706" s="16">
        <f>IF(OR($F706="",$O706="Written off"),0,IF($J706&gt;0,$J706+ROW()/1000000,0))</f>
        <v/>
      </c>
      <c r="S706" s="15">
        <f>IF($P706="Overdue",COUNTIFS($P$3:$P706,"Overdue"),"")</f>
        <v/>
      </c>
    </row>
    <row r="707">
      <c r="A707" s="4" t="n"/>
      <c r="B707" s="4" t="n"/>
      <c r="C707" s="4" t="n"/>
      <c r="D707" s="4" t="n"/>
      <c r="E707" s="4" t="n"/>
      <c r="F707" s="5" t="n"/>
      <c r="G707" s="13" t="n"/>
      <c r="H707" s="13" t="n"/>
      <c r="I707" s="14">
        <f>IF($E707="","",SUMIFS('Follow-ups'!$H$3:$H$1002,'Follow-ups'!$B$3:$B$1002,$E707))</f>
        <v/>
      </c>
      <c r="J707" s="14">
        <f>IF($F707="","",$G707-$H707-$I707)</f>
        <v/>
      </c>
      <c r="K707" s="15">
        <f>IF($F707="","",'Settings'!$B$6-$F707)</f>
        <v/>
      </c>
      <c r="L707" s="8">
        <f>IF($F707="","",IF($J707&lt;=0,"Settled",IF($O707="Written off","Written off",IF($K707&lt;=30,"0–30",IF($K707&lt;=60,"31–60",IF($K707&lt;=90,"61–90","90+"))))))</f>
        <v/>
      </c>
      <c r="M707" s="5" t="n"/>
      <c r="N707" s="4" t="n"/>
      <c r="O707" s="4" t="n"/>
      <c r="P707" s="8">
        <f>IF(OR($F707="",$M707=""),"",IF(AND($M707&lt;'Settings'!$B$6,$J707&gt;0,$O707&lt;&gt;"Written off"),"Overdue",""))</f>
        <v/>
      </c>
      <c r="Q707" s="15">
        <f>IF($E707="","",COUNTIFS('Follow-ups'!$B$3:$B$1002,$E707))</f>
        <v/>
      </c>
      <c r="R707" s="16">
        <f>IF(OR($F707="",$O707="Written off"),0,IF($J707&gt;0,$J707+ROW()/1000000,0))</f>
        <v/>
      </c>
      <c r="S707" s="15">
        <f>IF($P707="Overdue",COUNTIFS($P$3:$P707,"Overdue"),"")</f>
        <v/>
      </c>
    </row>
    <row r="708">
      <c r="A708" s="4" t="n"/>
      <c r="B708" s="4" t="n"/>
      <c r="C708" s="4" t="n"/>
      <c r="D708" s="4" t="n"/>
      <c r="E708" s="4" t="n"/>
      <c r="F708" s="5" t="n"/>
      <c r="G708" s="13" t="n"/>
      <c r="H708" s="13" t="n"/>
      <c r="I708" s="14">
        <f>IF($E708="","",SUMIFS('Follow-ups'!$H$3:$H$1002,'Follow-ups'!$B$3:$B$1002,$E708))</f>
        <v/>
      </c>
      <c r="J708" s="14">
        <f>IF($F708="","",$G708-$H708-$I708)</f>
        <v/>
      </c>
      <c r="K708" s="15">
        <f>IF($F708="","",'Settings'!$B$6-$F708)</f>
        <v/>
      </c>
      <c r="L708" s="8">
        <f>IF($F708="","",IF($J708&lt;=0,"Settled",IF($O708="Written off","Written off",IF($K708&lt;=30,"0–30",IF($K708&lt;=60,"31–60",IF($K708&lt;=90,"61–90","90+"))))))</f>
        <v/>
      </c>
      <c r="M708" s="5" t="n"/>
      <c r="N708" s="4" t="n"/>
      <c r="O708" s="4" t="n"/>
      <c r="P708" s="8">
        <f>IF(OR($F708="",$M708=""),"",IF(AND($M708&lt;'Settings'!$B$6,$J708&gt;0,$O708&lt;&gt;"Written off"),"Overdue",""))</f>
        <v/>
      </c>
      <c r="Q708" s="15">
        <f>IF($E708="","",COUNTIFS('Follow-ups'!$B$3:$B$1002,$E708))</f>
        <v/>
      </c>
      <c r="R708" s="16">
        <f>IF(OR($F708="",$O708="Written off"),0,IF($J708&gt;0,$J708+ROW()/1000000,0))</f>
        <v/>
      </c>
      <c r="S708" s="15">
        <f>IF($P708="Overdue",COUNTIFS($P$3:$P708,"Overdue"),"")</f>
        <v/>
      </c>
    </row>
    <row r="709">
      <c r="A709" s="4" t="n"/>
      <c r="B709" s="4" t="n"/>
      <c r="C709" s="4" t="n"/>
      <c r="D709" s="4" t="n"/>
      <c r="E709" s="4" t="n"/>
      <c r="F709" s="5" t="n"/>
      <c r="G709" s="13" t="n"/>
      <c r="H709" s="13" t="n"/>
      <c r="I709" s="14">
        <f>IF($E709="","",SUMIFS('Follow-ups'!$H$3:$H$1002,'Follow-ups'!$B$3:$B$1002,$E709))</f>
        <v/>
      </c>
      <c r="J709" s="14">
        <f>IF($F709="","",$G709-$H709-$I709)</f>
        <v/>
      </c>
      <c r="K709" s="15">
        <f>IF($F709="","",'Settings'!$B$6-$F709)</f>
        <v/>
      </c>
      <c r="L709" s="8">
        <f>IF($F709="","",IF($J709&lt;=0,"Settled",IF($O709="Written off","Written off",IF($K709&lt;=30,"0–30",IF($K709&lt;=60,"31–60",IF($K709&lt;=90,"61–90","90+"))))))</f>
        <v/>
      </c>
      <c r="M709" s="5" t="n"/>
      <c r="N709" s="4" t="n"/>
      <c r="O709" s="4" t="n"/>
      <c r="P709" s="8">
        <f>IF(OR($F709="",$M709=""),"",IF(AND($M709&lt;'Settings'!$B$6,$J709&gt;0,$O709&lt;&gt;"Written off"),"Overdue",""))</f>
        <v/>
      </c>
      <c r="Q709" s="15">
        <f>IF($E709="","",COUNTIFS('Follow-ups'!$B$3:$B$1002,$E709))</f>
        <v/>
      </c>
      <c r="R709" s="16">
        <f>IF(OR($F709="",$O709="Written off"),0,IF($J709&gt;0,$J709+ROW()/1000000,0))</f>
        <v/>
      </c>
      <c r="S709" s="15">
        <f>IF($P709="Overdue",COUNTIFS($P$3:$P709,"Overdue"),"")</f>
        <v/>
      </c>
    </row>
    <row r="710">
      <c r="A710" s="4" t="n"/>
      <c r="B710" s="4" t="n"/>
      <c r="C710" s="4" t="n"/>
      <c r="D710" s="4" t="n"/>
      <c r="E710" s="4" t="n"/>
      <c r="F710" s="5" t="n"/>
      <c r="G710" s="13" t="n"/>
      <c r="H710" s="13" t="n"/>
      <c r="I710" s="14">
        <f>IF($E710="","",SUMIFS('Follow-ups'!$H$3:$H$1002,'Follow-ups'!$B$3:$B$1002,$E710))</f>
        <v/>
      </c>
      <c r="J710" s="14">
        <f>IF($F710="","",$G710-$H710-$I710)</f>
        <v/>
      </c>
      <c r="K710" s="15">
        <f>IF($F710="","",'Settings'!$B$6-$F710)</f>
        <v/>
      </c>
      <c r="L710" s="8">
        <f>IF($F710="","",IF($J710&lt;=0,"Settled",IF($O710="Written off","Written off",IF($K710&lt;=30,"0–30",IF($K710&lt;=60,"31–60",IF($K710&lt;=90,"61–90","90+"))))))</f>
        <v/>
      </c>
      <c r="M710" s="5" t="n"/>
      <c r="N710" s="4" t="n"/>
      <c r="O710" s="4" t="n"/>
      <c r="P710" s="8">
        <f>IF(OR($F710="",$M710=""),"",IF(AND($M710&lt;'Settings'!$B$6,$J710&gt;0,$O710&lt;&gt;"Written off"),"Overdue",""))</f>
        <v/>
      </c>
      <c r="Q710" s="15">
        <f>IF($E710="","",COUNTIFS('Follow-ups'!$B$3:$B$1002,$E710))</f>
        <v/>
      </c>
      <c r="R710" s="16">
        <f>IF(OR($F710="",$O710="Written off"),0,IF($J710&gt;0,$J710+ROW()/1000000,0))</f>
        <v/>
      </c>
      <c r="S710" s="15">
        <f>IF($P710="Overdue",COUNTIFS($P$3:$P710,"Overdue"),"")</f>
        <v/>
      </c>
    </row>
    <row r="711">
      <c r="A711" s="4" t="n"/>
      <c r="B711" s="4" t="n"/>
      <c r="C711" s="4" t="n"/>
      <c r="D711" s="4" t="n"/>
      <c r="E711" s="4" t="n"/>
      <c r="F711" s="5" t="n"/>
      <c r="G711" s="13" t="n"/>
      <c r="H711" s="13" t="n"/>
      <c r="I711" s="14">
        <f>IF($E711="","",SUMIFS('Follow-ups'!$H$3:$H$1002,'Follow-ups'!$B$3:$B$1002,$E711))</f>
        <v/>
      </c>
      <c r="J711" s="14">
        <f>IF($F711="","",$G711-$H711-$I711)</f>
        <v/>
      </c>
      <c r="K711" s="15">
        <f>IF($F711="","",'Settings'!$B$6-$F711)</f>
        <v/>
      </c>
      <c r="L711" s="8">
        <f>IF($F711="","",IF($J711&lt;=0,"Settled",IF($O711="Written off","Written off",IF($K711&lt;=30,"0–30",IF($K711&lt;=60,"31–60",IF($K711&lt;=90,"61–90","90+"))))))</f>
        <v/>
      </c>
      <c r="M711" s="5" t="n"/>
      <c r="N711" s="4" t="n"/>
      <c r="O711" s="4" t="n"/>
      <c r="P711" s="8">
        <f>IF(OR($F711="",$M711=""),"",IF(AND($M711&lt;'Settings'!$B$6,$J711&gt;0,$O711&lt;&gt;"Written off"),"Overdue",""))</f>
        <v/>
      </c>
      <c r="Q711" s="15">
        <f>IF($E711="","",COUNTIFS('Follow-ups'!$B$3:$B$1002,$E711))</f>
        <v/>
      </c>
      <c r="R711" s="16">
        <f>IF(OR($F711="",$O711="Written off"),0,IF($J711&gt;0,$J711+ROW()/1000000,0))</f>
        <v/>
      </c>
      <c r="S711" s="15">
        <f>IF($P711="Overdue",COUNTIFS($P$3:$P711,"Overdue"),"")</f>
        <v/>
      </c>
    </row>
    <row r="712">
      <c r="A712" s="4" t="n"/>
      <c r="B712" s="4" t="n"/>
      <c r="C712" s="4" t="n"/>
      <c r="D712" s="4" t="n"/>
      <c r="E712" s="4" t="n"/>
      <c r="F712" s="5" t="n"/>
      <c r="G712" s="13" t="n"/>
      <c r="H712" s="13" t="n"/>
      <c r="I712" s="14">
        <f>IF($E712="","",SUMIFS('Follow-ups'!$H$3:$H$1002,'Follow-ups'!$B$3:$B$1002,$E712))</f>
        <v/>
      </c>
      <c r="J712" s="14">
        <f>IF($F712="","",$G712-$H712-$I712)</f>
        <v/>
      </c>
      <c r="K712" s="15">
        <f>IF($F712="","",'Settings'!$B$6-$F712)</f>
        <v/>
      </c>
      <c r="L712" s="8">
        <f>IF($F712="","",IF($J712&lt;=0,"Settled",IF($O712="Written off","Written off",IF($K712&lt;=30,"0–30",IF($K712&lt;=60,"31–60",IF($K712&lt;=90,"61–90","90+"))))))</f>
        <v/>
      </c>
      <c r="M712" s="5" t="n"/>
      <c r="N712" s="4" t="n"/>
      <c r="O712" s="4" t="n"/>
      <c r="P712" s="8">
        <f>IF(OR($F712="",$M712=""),"",IF(AND($M712&lt;'Settings'!$B$6,$J712&gt;0,$O712&lt;&gt;"Written off"),"Overdue",""))</f>
        <v/>
      </c>
      <c r="Q712" s="15">
        <f>IF($E712="","",COUNTIFS('Follow-ups'!$B$3:$B$1002,$E712))</f>
        <v/>
      </c>
      <c r="R712" s="16">
        <f>IF(OR($F712="",$O712="Written off"),0,IF($J712&gt;0,$J712+ROW()/1000000,0))</f>
        <v/>
      </c>
      <c r="S712" s="15">
        <f>IF($P712="Overdue",COUNTIFS($P$3:$P712,"Overdue"),"")</f>
        <v/>
      </c>
    </row>
    <row r="713">
      <c r="A713" s="4" t="n"/>
      <c r="B713" s="4" t="n"/>
      <c r="C713" s="4" t="n"/>
      <c r="D713" s="4" t="n"/>
      <c r="E713" s="4" t="n"/>
      <c r="F713" s="5" t="n"/>
      <c r="G713" s="13" t="n"/>
      <c r="H713" s="13" t="n"/>
      <c r="I713" s="14">
        <f>IF($E713="","",SUMIFS('Follow-ups'!$H$3:$H$1002,'Follow-ups'!$B$3:$B$1002,$E713))</f>
        <v/>
      </c>
      <c r="J713" s="14">
        <f>IF($F713="","",$G713-$H713-$I713)</f>
        <v/>
      </c>
      <c r="K713" s="15">
        <f>IF($F713="","",'Settings'!$B$6-$F713)</f>
        <v/>
      </c>
      <c r="L713" s="8">
        <f>IF($F713="","",IF($J713&lt;=0,"Settled",IF($O713="Written off","Written off",IF($K713&lt;=30,"0–30",IF($K713&lt;=60,"31–60",IF($K713&lt;=90,"61–90","90+"))))))</f>
        <v/>
      </c>
      <c r="M713" s="5" t="n"/>
      <c r="N713" s="4" t="n"/>
      <c r="O713" s="4" t="n"/>
      <c r="P713" s="8">
        <f>IF(OR($F713="",$M713=""),"",IF(AND($M713&lt;'Settings'!$B$6,$J713&gt;0,$O713&lt;&gt;"Written off"),"Overdue",""))</f>
        <v/>
      </c>
      <c r="Q713" s="15">
        <f>IF($E713="","",COUNTIFS('Follow-ups'!$B$3:$B$1002,$E713))</f>
        <v/>
      </c>
      <c r="R713" s="16">
        <f>IF(OR($F713="",$O713="Written off"),0,IF($J713&gt;0,$J713+ROW()/1000000,0))</f>
        <v/>
      </c>
      <c r="S713" s="15">
        <f>IF($P713="Overdue",COUNTIFS($P$3:$P713,"Overdue"),"")</f>
        <v/>
      </c>
    </row>
    <row r="714">
      <c r="A714" s="4" t="n"/>
      <c r="B714" s="4" t="n"/>
      <c r="C714" s="4" t="n"/>
      <c r="D714" s="4" t="n"/>
      <c r="E714" s="4" t="n"/>
      <c r="F714" s="5" t="n"/>
      <c r="G714" s="13" t="n"/>
      <c r="H714" s="13" t="n"/>
      <c r="I714" s="14">
        <f>IF($E714="","",SUMIFS('Follow-ups'!$H$3:$H$1002,'Follow-ups'!$B$3:$B$1002,$E714))</f>
        <v/>
      </c>
      <c r="J714" s="14">
        <f>IF($F714="","",$G714-$H714-$I714)</f>
        <v/>
      </c>
      <c r="K714" s="15">
        <f>IF($F714="","",'Settings'!$B$6-$F714)</f>
        <v/>
      </c>
      <c r="L714" s="8">
        <f>IF($F714="","",IF($J714&lt;=0,"Settled",IF($O714="Written off","Written off",IF($K714&lt;=30,"0–30",IF($K714&lt;=60,"31–60",IF($K714&lt;=90,"61–90","90+"))))))</f>
        <v/>
      </c>
      <c r="M714" s="5" t="n"/>
      <c r="N714" s="4" t="n"/>
      <c r="O714" s="4" t="n"/>
      <c r="P714" s="8">
        <f>IF(OR($F714="",$M714=""),"",IF(AND($M714&lt;'Settings'!$B$6,$J714&gt;0,$O714&lt;&gt;"Written off"),"Overdue",""))</f>
        <v/>
      </c>
      <c r="Q714" s="15">
        <f>IF($E714="","",COUNTIFS('Follow-ups'!$B$3:$B$1002,$E714))</f>
        <v/>
      </c>
      <c r="R714" s="16">
        <f>IF(OR($F714="",$O714="Written off"),0,IF($J714&gt;0,$J714+ROW()/1000000,0))</f>
        <v/>
      </c>
      <c r="S714" s="15">
        <f>IF($P714="Overdue",COUNTIFS($P$3:$P714,"Overdue"),"")</f>
        <v/>
      </c>
    </row>
    <row r="715">
      <c r="A715" s="4" t="n"/>
      <c r="B715" s="4" t="n"/>
      <c r="C715" s="4" t="n"/>
      <c r="D715" s="4" t="n"/>
      <c r="E715" s="4" t="n"/>
      <c r="F715" s="5" t="n"/>
      <c r="G715" s="13" t="n"/>
      <c r="H715" s="13" t="n"/>
      <c r="I715" s="14">
        <f>IF($E715="","",SUMIFS('Follow-ups'!$H$3:$H$1002,'Follow-ups'!$B$3:$B$1002,$E715))</f>
        <v/>
      </c>
      <c r="J715" s="14">
        <f>IF($F715="","",$G715-$H715-$I715)</f>
        <v/>
      </c>
      <c r="K715" s="15">
        <f>IF($F715="","",'Settings'!$B$6-$F715)</f>
        <v/>
      </c>
      <c r="L715" s="8">
        <f>IF($F715="","",IF($J715&lt;=0,"Settled",IF($O715="Written off","Written off",IF($K715&lt;=30,"0–30",IF($K715&lt;=60,"31–60",IF($K715&lt;=90,"61–90","90+"))))))</f>
        <v/>
      </c>
      <c r="M715" s="5" t="n"/>
      <c r="N715" s="4" t="n"/>
      <c r="O715" s="4" t="n"/>
      <c r="P715" s="8">
        <f>IF(OR($F715="",$M715=""),"",IF(AND($M715&lt;'Settings'!$B$6,$J715&gt;0,$O715&lt;&gt;"Written off"),"Overdue",""))</f>
        <v/>
      </c>
      <c r="Q715" s="15">
        <f>IF($E715="","",COUNTIFS('Follow-ups'!$B$3:$B$1002,$E715))</f>
        <v/>
      </c>
      <c r="R715" s="16">
        <f>IF(OR($F715="",$O715="Written off"),0,IF($J715&gt;0,$J715+ROW()/1000000,0))</f>
        <v/>
      </c>
      <c r="S715" s="15">
        <f>IF($P715="Overdue",COUNTIFS($P$3:$P715,"Overdue"),"")</f>
        <v/>
      </c>
    </row>
    <row r="716">
      <c r="A716" s="4" t="n"/>
      <c r="B716" s="4" t="n"/>
      <c r="C716" s="4" t="n"/>
      <c r="D716" s="4" t="n"/>
      <c r="E716" s="4" t="n"/>
      <c r="F716" s="5" t="n"/>
      <c r="G716" s="13" t="n"/>
      <c r="H716" s="13" t="n"/>
      <c r="I716" s="14">
        <f>IF($E716="","",SUMIFS('Follow-ups'!$H$3:$H$1002,'Follow-ups'!$B$3:$B$1002,$E716))</f>
        <v/>
      </c>
      <c r="J716" s="14">
        <f>IF($F716="","",$G716-$H716-$I716)</f>
        <v/>
      </c>
      <c r="K716" s="15">
        <f>IF($F716="","",'Settings'!$B$6-$F716)</f>
        <v/>
      </c>
      <c r="L716" s="8">
        <f>IF($F716="","",IF($J716&lt;=0,"Settled",IF($O716="Written off","Written off",IF($K716&lt;=30,"0–30",IF($K716&lt;=60,"31–60",IF($K716&lt;=90,"61–90","90+"))))))</f>
        <v/>
      </c>
      <c r="M716" s="5" t="n"/>
      <c r="N716" s="4" t="n"/>
      <c r="O716" s="4" t="n"/>
      <c r="P716" s="8">
        <f>IF(OR($F716="",$M716=""),"",IF(AND($M716&lt;'Settings'!$B$6,$J716&gt;0,$O716&lt;&gt;"Written off"),"Overdue",""))</f>
        <v/>
      </c>
      <c r="Q716" s="15">
        <f>IF($E716="","",COUNTIFS('Follow-ups'!$B$3:$B$1002,$E716))</f>
        <v/>
      </c>
      <c r="R716" s="16">
        <f>IF(OR($F716="",$O716="Written off"),0,IF($J716&gt;0,$J716+ROW()/1000000,0))</f>
        <v/>
      </c>
      <c r="S716" s="15">
        <f>IF($P716="Overdue",COUNTIFS($P$3:$P716,"Overdue"),"")</f>
        <v/>
      </c>
    </row>
    <row r="717">
      <c r="A717" s="4" t="n"/>
      <c r="B717" s="4" t="n"/>
      <c r="C717" s="4" t="n"/>
      <c r="D717" s="4" t="n"/>
      <c r="E717" s="4" t="n"/>
      <c r="F717" s="5" t="n"/>
      <c r="G717" s="13" t="n"/>
      <c r="H717" s="13" t="n"/>
      <c r="I717" s="14">
        <f>IF($E717="","",SUMIFS('Follow-ups'!$H$3:$H$1002,'Follow-ups'!$B$3:$B$1002,$E717))</f>
        <v/>
      </c>
      <c r="J717" s="14">
        <f>IF($F717="","",$G717-$H717-$I717)</f>
        <v/>
      </c>
      <c r="K717" s="15">
        <f>IF($F717="","",'Settings'!$B$6-$F717)</f>
        <v/>
      </c>
      <c r="L717" s="8">
        <f>IF($F717="","",IF($J717&lt;=0,"Settled",IF($O717="Written off","Written off",IF($K717&lt;=30,"0–30",IF($K717&lt;=60,"31–60",IF($K717&lt;=90,"61–90","90+"))))))</f>
        <v/>
      </c>
      <c r="M717" s="5" t="n"/>
      <c r="N717" s="4" t="n"/>
      <c r="O717" s="4" t="n"/>
      <c r="P717" s="8">
        <f>IF(OR($F717="",$M717=""),"",IF(AND($M717&lt;'Settings'!$B$6,$J717&gt;0,$O717&lt;&gt;"Written off"),"Overdue",""))</f>
        <v/>
      </c>
      <c r="Q717" s="15">
        <f>IF($E717="","",COUNTIFS('Follow-ups'!$B$3:$B$1002,$E717))</f>
        <v/>
      </c>
      <c r="R717" s="16">
        <f>IF(OR($F717="",$O717="Written off"),0,IF($J717&gt;0,$J717+ROW()/1000000,0))</f>
        <v/>
      </c>
      <c r="S717" s="15">
        <f>IF($P717="Overdue",COUNTIFS($P$3:$P717,"Overdue"),"")</f>
        <v/>
      </c>
    </row>
    <row r="718">
      <c r="A718" s="4" t="n"/>
      <c r="B718" s="4" t="n"/>
      <c r="C718" s="4" t="n"/>
      <c r="D718" s="4" t="n"/>
      <c r="E718" s="4" t="n"/>
      <c r="F718" s="5" t="n"/>
      <c r="G718" s="13" t="n"/>
      <c r="H718" s="13" t="n"/>
      <c r="I718" s="14">
        <f>IF($E718="","",SUMIFS('Follow-ups'!$H$3:$H$1002,'Follow-ups'!$B$3:$B$1002,$E718))</f>
        <v/>
      </c>
      <c r="J718" s="14">
        <f>IF($F718="","",$G718-$H718-$I718)</f>
        <v/>
      </c>
      <c r="K718" s="15">
        <f>IF($F718="","",'Settings'!$B$6-$F718)</f>
        <v/>
      </c>
      <c r="L718" s="8">
        <f>IF($F718="","",IF($J718&lt;=0,"Settled",IF($O718="Written off","Written off",IF($K718&lt;=30,"0–30",IF($K718&lt;=60,"31–60",IF($K718&lt;=90,"61–90","90+"))))))</f>
        <v/>
      </c>
      <c r="M718" s="5" t="n"/>
      <c r="N718" s="4" t="n"/>
      <c r="O718" s="4" t="n"/>
      <c r="P718" s="8">
        <f>IF(OR($F718="",$M718=""),"",IF(AND($M718&lt;'Settings'!$B$6,$J718&gt;0,$O718&lt;&gt;"Written off"),"Overdue",""))</f>
        <v/>
      </c>
      <c r="Q718" s="15">
        <f>IF($E718="","",COUNTIFS('Follow-ups'!$B$3:$B$1002,$E718))</f>
        <v/>
      </c>
      <c r="R718" s="16">
        <f>IF(OR($F718="",$O718="Written off"),0,IF($J718&gt;0,$J718+ROW()/1000000,0))</f>
        <v/>
      </c>
      <c r="S718" s="15">
        <f>IF($P718="Overdue",COUNTIFS($P$3:$P718,"Overdue"),"")</f>
        <v/>
      </c>
    </row>
    <row r="719">
      <c r="A719" s="4" t="n"/>
      <c r="B719" s="4" t="n"/>
      <c r="C719" s="4" t="n"/>
      <c r="D719" s="4" t="n"/>
      <c r="E719" s="4" t="n"/>
      <c r="F719" s="5" t="n"/>
      <c r="G719" s="13" t="n"/>
      <c r="H719" s="13" t="n"/>
      <c r="I719" s="14">
        <f>IF($E719="","",SUMIFS('Follow-ups'!$H$3:$H$1002,'Follow-ups'!$B$3:$B$1002,$E719))</f>
        <v/>
      </c>
      <c r="J719" s="14">
        <f>IF($F719="","",$G719-$H719-$I719)</f>
        <v/>
      </c>
      <c r="K719" s="15">
        <f>IF($F719="","",'Settings'!$B$6-$F719)</f>
        <v/>
      </c>
      <c r="L719" s="8">
        <f>IF($F719="","",IF($J719&lt;=0,"Settled",IF($O719="Written off","Written off",IF($K719&lt;=30,"0–30",IF($K719&lt;=60,"31–60",IF($K719&lt;=90,"61–90","90+"))))))</f>
        <v/>
      </c>
      <c r="M719" s="5" t="n"/>
      <c r="N719" s="4" t="n"/>
      <c r="O719" s="4" t="n"/>
      <c r="P719" s="8">
        <f>IF(OR($F719="",$M719=""),"",IF(AND($M719&lt;'Settings'!$B$6,$J719&gt;0,$O719&lt;&gt;"Written off"),"Overdue",""))</f>
        <v/>
      </c>
      <c r="Q719" s="15">
        <f>IF($E719="","",COUNTIFS('Follow-ups'!$B$3:$B$1002,$E719))</f>
        <v/>
      </c>
      <c r="R719" s="16">
        <f>IF(OR($F719="",$O719="Written off"),0,IF($J719&gt;0,$J719+ROW()/1000000,0))</f>
        <v/>
      </c>
      <c r="S719" s="15">
        <f>IF($P719="Overdue",COUNTIFS($P$3:$P719,"Overdue"),"")</f>
        <v/>
      </c>
    </row>
    <row r="720">
      <c r="A720" s="4" t="n"/>
      <c r="B720" s="4" t="n"/>
      <c r="C720" s="4" t="n"/>
      <c r="D720" s="4" t="n"/>
      <c r="E720" s="4" t="n"/>
      <c r="F720" s="5" t="n"/>
      <c r="G720" s="13" t="n"/>
      <c r="H720" s="13" t="n"/>
      <c r="I720" s="14">
        <f>IF($E720="","",SUMIFS('Follow-ups'!$H$3:$H$1002,'Follow-ups'!$B$3:$B$1002,$E720))</f>
        <v/>
      </c>
      <c r="J720" s="14">
        <f>IF($F720="","",$G720-$H720-$I720)</f>
        <v/>
      </c>
      <c r="K720" s="15">
        <f>IF($F720="","",'Settings'!$B$6-$F720)</f>
        <v/>
      </c>
      <c r="L720" s="8">
        <f>IF($F720="","",IF($J720&lt;=0,"Settled",IF($O720="Written off","Written off",IF($K720&lt;=30,"0–30",IF($K720&lt;=60,"31–60",IF($K720&lt;=90,"61–90","90+"))))))</f>
        <v/>
      </c>
      <c r="M720" s="5" t="n"/>
      <c r="N720" s="4" t="n"/>
      <c r="O720" s="4" t="n"/>
      <c r="P720" s="8">
        <f>IF(OR($F720="",$M720=""),"",IF(AND($M720&lt;'Settings'!$B$6,$J720&gt;0,$O720&lt;&gt;"Written off"),"Overdue",""))</f>
        <v/>
      </c>
      <c r="Q720" s="15">
        <f>IF($E720="","",COUNTIFS('Follow-ups'!$B$3:$B$1002,$E720))</f>
        <v/>
      </c>
      <c r="R720" s="16">
        <f>IF(OR($F720="",$O720="Written off"),0,IF($J720&gt;0,$J720+ROW()/1000000,0))</f>
        <v/>
      </c>
      <c r="S720" s="15">
        <f>IF($P720="Overdue",COUNTIFS($P$3:$P720,"Overdue"),"")</f>
        <v/>
      </c>
    </row>
    <row r="721">
      <c r="A721" s="4" t="n"/>
      <c r="B721" s="4" t="n"/>
      <c r="C721" s="4" t="n"/>
      <c r="D721" s="4" t="n"/>
      <c r="E721" s="4" t="n"/>
      <c r="F721" s="5" t="n"/>
      <c r="G721" s="13" t="n"/>
      <c r="H721" s="13" t="n"/>
      <c r="I721" s="14">
        <f>IF($E721="","",SUMIFS('Follow-ups'!$H$3:$H$1002,'Follow-ups'!$B$3:$B$1002,$E721))</f>
        <v/>
      </c>
      <c r="J721" s="14">
        <f>IF($F721="","",$G721-$H721-$I721)</f>
        <v/>
      </c>
      <c r="K721" s="15">
        <f>IF($F721="","",'Settings'!$B$6-$F721)</f>
        <v/>
      </c>
      <c r="L721" s="8">
        <f>IF($F721="","",IF($J721&lt;=0,"Settled",IF($O721="Written off","Written off",IF($K721&lt;=30,"0–30",IF($K721&lt;=60,"31–60",IF($K721&lt;=90,"61–90","90+"))))))</f>
        <v/>
      </c>
      <c r="M721" s="5" t="n"/>
      <c r="N721" s="4" t="n"/>
      <c r="O721" s="4" t="n"/>
      <c r="P721" s="8">
        <f>IF(OR($F721="",$M721=""),"",IF(AND($M721&lt;'Settings'!$B$6,$J721&gt;0,$O721&lt;&gt;"Written off"),"Overdue",""))</f>
        <v/>
      </c>
      <c r="Q721" s="15">
        <f>IF($E721="","",COUNTIFS('Follow-ups'!$B$3:$B$1002,$E721))</f>
        <v/>
      </c>
      <c r="R721" s="16">
        <f>IF(OR($F721="",$O721="Written off"),0,IF($J721&gt;0,$J721+ROW()/1000000,0))</f>
        <v/>
      </c>
      <c r="S721" s="15">
        <f>IF($P721="Overdue",COUNTIFS($P$3:$P721,"Overdue"),"")</f>
        <v/>
      </c>
    </row>
    <row r="722">
      <c r="A722" s="4" t="n"/>
      <c r="B722" s="4" t="n"/>
      <c r="C722" s="4" t="n"/>
      <c r="D722" s="4" t="n"/>
      <c r="E722" s="4" t="n"/>
      <c r="F722" s="5" t="n"/>
      <c r="G722" s="13" t="n"/>
      <c r="H722" s="13" t="n"/>
      <c r="I722" s="14">
        <f>IF($E722="","",SUMIFS('Follow-ups'!$H$3:$H$1002,'Follow-ups'!$B$3:$B$1002,$E722))</f>
        <v/>
      </c>
      <c r="J722" s="14">
        <f>IF($F722="","",$G722-$H722-$I722)</f>
        <v/>
      </c>
      <c r="K722" s="15">
        <f>IF($F722="","",'Settings'!$B$6-$F722)</f>
        <v/>
      </c>
      <c r="L722" s="8">
        <f>IF($F722="","",IF($J722&lt;=0,"Settled",IF($O722="Written off","Written off",IF($K722&lt;=30,"0–30",IF($K722&lt;=60,"31–60",IF($K722&lt;=90,"61–90","90+"))))))</f>
        <v/>
      </c>
      <c r="M722" s="5" t="n"/>
      <c r="N722" s="4" t="n"/>
      <c r="O722" s="4" t="n"/>
      <c r="P722" s="8">
        <f>IF(OR($F722="",$M722=""),"",IF(AND($M722&lt;'Settings'!$B$6,$J722&gt;0,$O722&lt;&gt;"Written off"),"Overdue",""))</f>
        <v/>
      </c>
      <c r="Q722" s="15">
        <f>IF($E722="","",COUNTIFS('Follow-ups'!$B$3:$B$1002,$E722))</f>
        <v/>
      </c>
      <c r="R722" s="16">
        <f>IF(OR($F722="",$O722="Written off"),0,IF($J722&gt;0,$J722+ROW()/1000000,0))</f>
        <v/>
      </c>
      <c r="S722" s="15">
        <f>IF($P722="Overdue",COUNTIFS($P$3:$P722,"Overdue"),"")</f>
        <v/>
      </c>
    </row>
    <row r="723">
      <c r="A723" s="4" t="n"/>
      <c r="B723" s="4" t="n"/>
      <c r="C723" s="4" t="n"/>
      <c r="D723" s="4" t="n"/>
      <c r="E723" s="4" t="n"/>
      <c r="F723" s="5" t="n"/>
      <c r="G723" s="13" t="n"/>
      <c r="H723" s="13" t="n"/>
      <c r="I723" s="14">
        <f>IF($E723="","",SUMIFS('Follow-ups'!$H$3:$H$1002,'Follow-ups'!$B$3:$B$1002,$E723))</f>
        <v/>
      </c>
      <c r="J723" s="14">
        <f>IF($F723="","",$G723-$H723-$I723)</f>
        <v/>
      </c>
      <c r="K723" s="15">
        <f>IF($F723="","",'Settings'!$B$6-$F723)</f>
        <v/>
      </c>
      <c r="L723" s="8">
        <f>IF($F723="","",IF($J723&lt;=0,"Settled",IF($O723="Written off","Written off",IF($K723&lt;=30,"0–30",IF($K723&lt;=60,"31–60",IF($K723&lt;=90,"61–90","90+"))))))</f>
        <v/>
      </c>
      <c r="M723" s="5" t="n"/>
      <c r="N723" s="4" t="n"/>
      <c r="O723" s="4" t="n"/>
      <c r="P723" s="8">
        <f>IF(OR($F723="",$M723=""),"",IF(AND($M723&lt;'Settings'!$B$6,$J723&gt;0,$O723&lt;&gt;"Written off"),"Overdue",""))</f>
        <v/>
      </c>
      <c r="Q723" s="15">
        <f>IF($E723="","",COUNTIFS('Follow-ups'!$B$3:$B$1002,$E723))</f>
        <v/>
      </c>
      <c r="R723" s="16">
        <f>IF(OR($F723="",$O723="Written off"),0,IF($J723&gt;0,$J723+ROW()/1000000,0))</f>
        <v/>
      </c>
      <c r="S723" s="15">
        <f>IF($P723="Overdue",COUNTIFS($P$3:$P723,"Overdue"),"")</f>
        <v/>
      </c>
    </row>
    <row r="724">
      <c r="A724" s="4" t="n"/>
      <c r="B724" s="4" t="n"/>
      <c r="C724" s="4" t="n"/>
      <c r="D724" s="4" t="n"/>
      <c r="E724" s="4" t="n"/>
      <c r="F724" s="5" t="n"/>
      <c r="G724" s="13" t="n"/>
      <c r="H724" s="13" t="n"/>
      <c r="I724" s="14">
        <f>IF($E724="","",SUMIFS('Follow-ups'!$H$3:$H$1002,'Follow-ups'!$B$3:$B$1002,$E724))</f>
        <v/>
      </c>
      <c r="J724" s="14">
        <f>IF($F724="","",$G724-$H724-$I724)</f>
        <v/>
      </c>
      <c r="K724" s="15">
        <f>IF($F724="","",'Settings'!$B$6-$F724)</f>
        <v/>
      </c>
      <c r="L724" s="8">
        <f>IF($F724="","",IF($J724&lt;=0,"Settled",IF($O724="Written off","Written off",IF($K724&lt;=30,"0–30",IF($K724&lt;=60,"31–60",IF($K724&lt;=90,"61–90","90+"))))))</f>
        <v/>
      </c>
      <c r="M724" s="5" t="n"/>
      <c r="N724" s="4" t="n"/>
      <c r="O724" s="4" t="n"/>
      <c r="P724" s="8">
        <f>IF(OR($F724="",$M724=""),"",IF(AND($M724&lt;'Settings'!$B$6,$J724&gt;0,$O724&lt;&gt;"Written off"),"Overdue",""))</f>
        <v/>
      </c>
      <c r="Q724" s="15">
        <f>IF($E724="","",COUNTIFS('Follow-ups'!$B$3:$B$1002,$E724))</f>
        <v/>
      </c>
      <c r="R724" s="16">
        <f>IF(OR($F724="",$O724="Written off"),0,IF($J724&gt;0,$J724+ROW()/1000000,0))</f>
        <v/>
      </c>
      <c r="S724" s="15">
        <f>IF($P724="Overdue",COUNTIFS($P$3:$P724,"Overdue"),"")</f>
        <v/>
      </c>
    </row>
    <row r="725">
      <c r="A725" s="4" t="n"/>
      <c r="B725" s="4" t="n"/>
      <c r="C725" s="4" t="n"/>
      <c r="D725" s="4" t="n"/>
      <c r="E725" s="4" t="n"/>
      <c r="F725" s="5" t="n"/>
      <c r="G725" s="13" t="n"/>
      <c r="H725" s="13" t="n"/>
      <c r="I725" s="14">
        <f>IF($E725="","",SUMIFS('Follow-ups'!$H$3:$H$1002,'Follow-ups'!$B$3:$B$1002,$E725))</f>
        <v/>
      </c>
      <c r="J725" s="14">
        <f>IF($F725="","",$G725-$H725-$I725)</f>
        <v/>
      </c>
      <c r="K725" s="15">
        <f>IF($F725="","",'Settings'!$B$6-$F725)</f>
        <v/>
      </c>
      <c r="L725" s="8">
        <f>IF($F725="","",IF($J725&lt;=0,"Settled",IF($O725="Written off","Written off",IF($K725&lt;=30,"0–30",IF($K725&lt;=60,"31–60",IF($K725&lt;=90,"61–90","90+"))))))</f>
        <v/>
      </c>
      <c r="M725" s="5" t="n"/>
      <c r="N725" s="4" t="n"/>
      <c r="O725" s="4" t="n"/>
      <c r="P725" s="8">
        <f>IF(OR($F725="",$M725=""),"",IF(AND($M725&lt;'Settings'!$B$6,$J725&gt;0,$O725&lt;&gt;"Written off"),"Overdue",""))</f>
        <v/>
      </c>
      <c r="Q725" s="15">
        <f>IF($E725="","",COUNTIFS('Follow-ups'!$B$3:$B$1002,$E725))</f>
        <v/>
      </c>
      <c r="R725" s="16">
        <f>IF(OR($F725="",$O725="Written off"),0,IF($J725&gt;0,$J725+ROW()/1000000,0))</f>
        <v/>
      </c>
      <c r="S725" s="15">
        <f>IF($P725="Overdue",COUNTIFS($P$3:$P725,"Overdue"),"")</f>
        <v/>
      </c>
    </row>
    <row r="726">
      <c r="A726" s="4" t="n"/>
      <c r="B726" s="4" t="n"/>
      <c r="C726" s="4" t="n"/>
      <c r="D726" s="4" t="n"/>
      <c r="E726" s="4" t="n"/>
      <c r="F726" s="5" t="n"/>
      <c r="G726" s="13" t="n"/>
      <c r="H726" s="13" t="n"/>
      <c r="I726" s="14">
        <f>IF($E726="","",SUMIFS('Follow-ups'!$H$3:$H$1002,'Follow-ups'!$B$3:$B$1002,$E726))</f>
        <v/>
      </c>
      <c r="J726" s="14">
        <f>IF($F726="","",$G726-$H726-$I726)</f>
        <v/>
      </c>
      <c r="K726" s="15">
        <f>IF($F726="","",'Settings'!$B$6-$F726)</f>
        <v/>
      </c>
      <c r="L726" s="8">
        <f>IF($F726="","",IF($J726&lt;=0,"Settled",IF($O726="Written off","Written off",IF($K726&lt;=30,"0–30",IF($K726&lt;=60,"31–60",IF($K726&lt;=90,"61–90","90+"))))))</f>
        <v/>
      </c>
      <c r="M726" s="5" t="n"/>
      <c r="N726" s="4" t="n"/>
      <c r="O726" s="4" t="n"/>
      <c r="P726" s="8">
        <f>IF(OR($F726="",$M726=""),"",IF(AND($M726&lt;'Settings'!$B$6,$J726&gt;0,$O726&lt;&gt;"Written off"),"Overdue",""))</f>
        <v/>
      </c>
      <c r="Q726" s="15">
        <f>IF($E726="","",COUNTIFS('Follow-ups'!$B$3:$B$1002,$E726))</f>
        <v/>
      </c>
      <c r="R726" s="16">
        <f>IF(OR($F726="",$O726="Written off"),0,IF($J726&gt;0,$J726+ROW()/1000000,0))</f>
        <v/>
      </c>
      <c r="S726" s="15">
        <f>IF($P726="Overdue",COUNTIFS($P$3:$P726,"Overdue"),"")</f>
        <v/>
      </c>
    </row>
    <row r="727">
      <c r="A727" s="4" t="n"/>
      <c r="B727" s="4" t="n"/>
      <c r="C727" s="4" t="n"/>
      <c r="D727" s="4" t="n"/>
      <c r="E727" s="4" t="n"/>
      <c r="F727" s="5" t="n"/>
      <c r="G727" s="13" t="n"/>
      <c r="H727" s="13" t="n"/>
      <c r="I727" s="14">
        <f>IF($E727="","",SUMIFS('Follow-ups'!$H$3:$H$1002,'Follow-ups'!$B$3:$B$1002,$E727))</f>
        <v/>
      </c>
      <c r="J727" s="14">
        <f>IF($F727="","",$G727-$H727-$I727)</f>
        <v/>
      </c>
      <c r="K727" s="15">
        <f>IF($F727="","",'Settings'!$B$6-$F727)</f>
        <v/>
      </c>
      <c r="L727" s="8">
        <f>IF($F727="","",IF($J727&lt;=0,"Settled",IF($O727="Written off","Written off",IF($K727&lt;=30,"0–30",IF($K727&lt;=60,"31–60",IF($K727&lt;=90,"61–90","90+"))))))</f>
        <v/>
      </c>
      <c r="M727" s="5" t="n"/>
      <c r="N727" s="4" t="n"/>
      <c r="O727" s="4" t="n"/>
      <c r="P727" s="8">
        <f>IF(OR($F727="",$M727=""),"",IF(AND($M727&lt;'Settings'!$B$6,$J727&gt;0,$O727&lt;&gt;"Written off"),"Overdue",""))</f>
        <v/>
      </c>
      <c r="Q727" s="15">
        <f>IF($E727="","",COUNTIFS('Follow-ups'!$B$3:$B$1002,$E727))</f>
        <v/>
      </c>
      <c r="R727" s="16">
        <f>IF(OR($F727="",$O727="Written off"),0,IF($J727&gt;0,$J727+ROW()/1000000,0))</f>
        <v/>
      </c>
      <c r="S727" s="15">
        <f>IF($P727="Overdue",COUNTIFS($P$3:$P727,"Overdue"),"")</f>
        <v/>
      </c>
    </row>
    <row r="728">
      <c r="A728" s="4" t="n"/>
      <c r="B728" s="4" t="n"/>
      <c r="C728" s="4" t="n"/>
      <c r="D728" s="4" t="n"/>
      <c r="E728" s="4" t="n"/>
      <c r="F728" s="5" t="n"/>
      <c r="G728" s="13" t="n"/>
      <c r="H728" s="13" t="n"/>
      <c r="I728" s="14">
        <f>IF($E728="","",SUMIFS('Follow-ups'!$H$3:$H$1002,'Follow-ups'!$B$3:$B$1002,$E728))</f>
        <v/>
      </c>
      <c r="J728" s="14">
        <f>IF($F728="","",$G728-$H728-$I728)</f>
        <v/>
      </c>
      <c r="K728" s="15">
        <f>IF($F728="","",'Settings'!$B$6-$F728)</f>
        <v/>
      </c>
      <c r="L728" s="8">
        <f>IF($F728="","",IF($J728&lt;=0,"Settled",IF($O728="Written off","Written off",IF($K728&lt;=30,"0–30",IF($K728&lt;=60,"31–60",IF($K728&lt;=90,"61–90","90+"))))))</f>
        <v/>
      </c>
      <c r="M728" s="5" t="n"/>
      <c r="N728" s="4" t="n"/>
      <c r="O728" s="4" t="n"/>
      <c r="P728" s="8">
        <f>IF(OR($F728="",$M728=""),"",IF(AND($M728&lt;'Settings'!$B$6,$J728&gt;0,$O728&lt;&gt;"Written off"),"Overdue",""))</f>
        <v/>
      </c>
      <c r="Q728" s="15">
        <f>IF($E728="","",COUNTIFS('Follow-ups'!$B$3:$B$1002,$E728))</f>
        <v/>
      </c>
      <c r="R728" s="16">
        <f>IF(OR($F728="",$O728="Written off"),0,IF($J728&gt;0,$J728+ROW()/1000000,0))</f>
        <v/>
      </c>
      <c r="S728" s="15">
        <f>IF($P728="Overdue",COUNTIFS($P$3:$P728,"Overdue"),"")</f>
        <v/>
      </c>
    </row>
    <row r="729">
      <c r="A729" s="4" t="n"/>
      <c r="B729" s="4" t="n"/>
      <c r="C729" s="4" t="n"/>
      <c r="D729" s="4" t="n"/>
      <c r="E729" s="4" t="n"/>
      <c r="F729" s="5" t="n"/>
      <c r="G729" s="13" t="n"/>
      <c r="H729" s="13" t="n"/>
      <c r="I729" s="14">
        <f>IF($E729="","",SUMIFS('Follow-ups'!$H$3:$H$1002,'Follow-ups'!$B$3:$B$1002,$E729))</f>
        <v/>
      </c>
      <c r="J729" s="14">
        <f>IF($F729="","",$G729-$H729-$I729)</f>
        <v/>
      </c>
      <c r="K729" s="15">
        <f>IF($F729="","",'Settings'!$B$6-$F729)</f>
        <v/>
      </c>
      <c r="L729" s="8">
        <f>IF($F729="","",IF($J729&lt;=0,"Settled",IF($O729="Written off","Written off",IF($K729&lt;=30,"0–30",IF($K729&lt;=60,"31–60",IF($K729&lt;=90,"61–90","90+"))))))</f>
        <v/>
      </c>
      <c r="M729" s="5" t="n"/>
      <c r="N729" s="4" t="n"/>
      <c r="O729" s="4" t="n"/>
      <c r="P729" s="8">
        <f>IF(OR($F729="",$M729=""),"",IF(AND($M729&lt;'Settings'!$B$6,$J729&gt;0,$O729&lt;&gt;"Written off"),"Overdue",""))</f>
        <v/>
      </c>
      <c r="Q729" s="15">
        <f>IF($E729="","",COUNTIFS('Follow-ups'!$B$3:$B$1002,$E729))</f>
        <v/>
      </c>
      <c r="R729" s="16">
        <f>IF(OR($F729="",$O729="Written off"),0,IF($J729&gt;0,$J729+ROW()/1000000,0))</f>
        <v/>
      </c>
      <c r="S729" s="15">
        <f>IF($P729="Overdue",COUNTIFS($P$3:$P729,"Overdue"),"")</f>
        <v/>
      </c>
    </row>
    <row r="730">
      <c r="A730" s="4" t="n"/>
      <c r="B730" s="4" t="n"/>
      <c r="C730" s="4" t="n"/>
      <c r="D730" s="4" t="n"/>
      <c r="E730" s="4" t="n"/>
      <c r="F730" s="5" t="n"/>
      <c r="G730" s="13" t="n"/>
      <c r="H730" s="13" t="n"/>
      <c r="I730" s="14">
        <f>IF($E730="","",SUMIFS('Follow-ups'!$H$3:$H$1002,'Follow-ups'!$B$3:$B$1002,$E730))</f>
        <v/>
      </c>
      <c r="J730" s="14">
        <f>IF($F730="","",$G730-$H730-$I730)</f>
        <v/>
      </c>
      <c r="K730" s="15">
        <f>IF($F730="","",'Settings'!$B$6-$F730)</f>
        <v/>
      </c>
      <c r="L730" s="8">
        <f>IF($F730="","",IF($J730&lt;=0,"Settled",IF($O730="Written off","Written off",IF($K730&lt;=30,"0–30",IF($K730&lt;=60,"31–60",IF($K730&lt;=90,"61–90","90+"))))))</f>
        <v/>
      </c>
      <c r="M730" s="5" t="n"/>
      <c r="N730" s="4" t="n"/>
      <c r="O730" s="4" t="n"/>
      <c r="P730" s="8">
        <f>IF(OR($F730="",$M730=""),"",IF(AND($M730&lt;'Settings'!$B$6,$J730&gt;0,$O730&lt;&gt;"Written off"),"Overdue",""))</f>
        <v/>
      </c>
      <c r="Q730" s="15">
        <f>IF($E730="","",COUNTIFS('Follow-ups'!$B$3:$B$1002,$E730))</f>
        <v/>
      </c>
      <c r="R730" s="16">
        <f>IF(OR($F730="",$O730="Written off"),0,IF($J730&gt;0,$J730+ROW()/1000000,0))</f>
        <v/>
      </c>
      <c r="S730" s="15">
        <f>IF($P730="Overdue",COUNTIFS($P$3:$P730,"Overdue"),"")</f>
        <v/>
      </c>
    </row>
    <row r="731">
      <c r="A731" s="4" t="n"/>
      <c r="B731" s="4" t="n"/>
      <c r="C731" s="4" t="n"/>
      <c r="D731" s="4" t="n"/>
      <c r="E731" s="4" t="n"/>
      <c r="F731" s="5" t="n"/>
      <c r="G731" s="13" t="n"/>
      <c r="H731" s="13" t="n"/>
      <c r="I731" s="14">
        <f>IF($E731="","",SUMIFS('Follow-ups'!$H$3:$H$1002,'Follow-ups'!$B$3:$B$1002,$E731))</f>
        <v/>
      </c>
      <c r="J731" s="14">
        <f>IF($F731="","",$G731-$H731-$I731)</f>
        <v/>
      </c>
      <c r="K731" s="15">
        <f>IF($F731="","",'Settings'!$B$6-$F731)</f>
        <v/>
      </c>
      <c r="L731" s="8">
        <f>IF($F731="","",IF($J731&lt;=0,"Settled",IF($O731="Written off","Written off",IF($K731&lt;=30,"0–30",IF($K731&lt;=60,"31–60",IF($K731&lt;=90,"61–90","90+"))))))</f>
        <v/>
      </c>
      <c r="M731" s="5" t="n"/>
      <c r="N731" s="4" t="n"/>
      <c r="O731" s="4" t="n"/>
      <c r="P731" s="8">
        <f>IF(OR($F731="",$M731=""),"",IF(AND($M731&lt;'Settings'!$B$6,$J731&gt;0,$O731&lt;&gt;"Written off"),"Overdue",""))</f>
        <v/>
      </c>
      <c r="Q731" s="15">
        <f>IF($E731="","",COUNTIFS('Follow-ups'!$B$3:$B$1002,$E731))</f>
        <v/>
      </c>
      <c r="R731" s="16">
        <f>IF(OR($F731="",$O731="Written off"),0,IF($J731&gt;0,$J731+ROW()/1000000,0))</f>
        <v/>
      </c>
      <c r="S731" s="15">
        <f>IF($P731="Overdue",COUNTIFS($P$3:$P731,"Overdue"),"")</f>
        <v/>
      </c>
    </row>
    <row r="732">
      <c r="A732" s="4" t="n"/>
      <c r="B732" s="4" t="n"/>
      <c r="C732" s="4" t="n"/>
      <c r="D732" s="4" t="n"/>
      <c r="E732" s="4" t="n"/>
      <c r="F732" s="5" t="n"/>
      <c r="G732" s="13" t="n"/>
      <c r="H732" s="13" t="n"/>
      <c r="I732" s="14">
        <f>IF($E732="","",SUMIFS('Follow-ups'!$H$3:$H$1002,'Follow-ups'!$B$3:$B$1002,$E732))</f>
        <v/>
      </c>
      <c r="J732" s="14">
        <f>IF($F732="","",$G732-$H732-$I732)</f>
        <v/>
      </c>
      <c r="K732" s="15">
        <f>IF($F732="","",'Settings'!$B$6-$F732)</f>
        <v/>
      </c>
      <c r="L732" s="8">
        <f>IF($F732="","",IF($J732&lt;=0,"Settled",IF($O732="Written off","Written off",IF($K732&lt;=30,"0–30",IF($K732&lt;=60,"31–60",IF($K732&lt;=90,"61–90","90+"))))))</f>
        <v/>
      </c>
      <c r="M732" s="5" t="n"/>
      <c r="N732" s="4" t="n"/>
      <c r="O732" s="4" t="n"/>
      <c r="P732" s="8">
        <f>IF(OR($F732="",$M732=""),"",IF(AND($M732&lt;'Settings'!$B$6,$J732&gt;0,$O732&lt;&gt;"Written off"),"Overdue",""))</f>
        <v/>
      </c>
      <c r="Q732" s="15">
        <f>IF($E732="","",COUNTIFS('Follow-ups'!$B$3:$B$1002,$E732))</f>
        <v/>
      </c>
      <c r="R732" s="16">
        <f>IF(OR($F732="",$O732="Written off"),0,IF($J732&gt;0,$J732+ROW()/1000000,0))</f>
        <v/>
      </c>
      <c r="S732" s="15">
        <f>IF($P732="Overdue",COUNTIFS($P$3:$P732,"Overdue"),"")</f>
        <v/>
      </c>
    </row>
    <row r="733">
      <c r="A733" s="4" t="n"/>
      <c r="B733" s="4" t="n"/>
      <c r="C733" s="4" t="n"/>
      <c r="D733" s="4" t="n"/>
      <c r="E733" s="4" t="n"/>
      <c r="F733" s="5" t="n"/>
      <c r="G733" s="13" t="n"/>
      <c r="H733" s="13" t="n"/>
      <c r="I733" s="14">
        <f>IF($E733="","",SUMIFS('Follow-ups'!$H$3:$H$1002,'Follow-ups'!$B$3:$B$1002,$E733))</f>
        <v/>
      </c>
      <c r="J733" s="14">
        <f>IF($F733="","",$G733-$H733-$I733)</f>
        <v/>
      </c>
      <c r="K733" s="15">
        <f>IF($F733="","",'Settings'!$B$6-$F733)</f>
        <v/>
      </c>
      <c r="L733" s="8">
        <f>IF($F733="","",IF($J733&lt;=0,"Settled",IF($O733="Written off","Written off",IF($K733&lt;=30,"0–30",IF($K733&lt;=60,"31–60",IF($K733&lt;=90,"61–90","90+"))))))</f>
        <v/>
      </c>
      <c r="M733" s="5" t="n"/>
      <c r="N733" s="4" t="n"/>
      <c r="O733" s="4" t="n"/>
      <c r="P733" s="8">
        <f>IF(OR($F733="",$M733=""),"",IF(AND($M733&lt;'Settings'!$B$6,$J733&gt;0,$O733&lt;&gt;"Written off"),"Overdue",""))</f>
        <v/>
      </c>
      <c r="Q733" s="15">
        <f>IF($E733="","",COUNTIFS('Follow-ups'!$B$3:$B$1002,$E733))</f>
        <v/>
      </c>
      <c r="R733" s="16">
        <f>IF(OR($F733="",$O733="Written off"),0,IF($J733&gt;0,$J733+ROW()/1000000,0))</f>
        <v/>
      </c>
      <c r="S733" s="15">
        <f>IF($P733="Overdue",COUNTIFS($P$3:$P733,"Overdue"),"")</f>
        <v/>
      </c>
    </row>
    <row r="734">
      <c r="A734" s="4" t="n"/>
      <c r="B734" s="4" t="n"/>
      <c r="C734" s="4" t="n"/>
      <c r="D734" s="4" t="n"/>
      <c r="E734" s="4" t="n"/>
      <c r="F734" s="5" t="n"/>
      <c r="G734" s="13" t="n"/>
      <c r="H734" s="13" t="n"/>
      <c r="I734" s="14">
        <f>IF($E734="","",SUMIFS('Follow-ups'!$H$3:$H$1002,'Follow-ups'!$B$3:$B$1002,$E734))</f>
        <v/>
      </c>
      <c r="J734" s="14">
        <f>IF($F734="","",$G734-$H734-$I734)</f>
        <v/>
      </c>
      <c r="K734" s="15">
        <f>IF($F734="","",'Settings'!$B$6-$F734)</f>
        <v/>
      </c>
      <c r="L734" s="8">
        <f>IF($F734="","",IF($J734&lt;=0,"Settled",IF($O734="Written off","Written off",IF($K734&lt;=30,"0–30",IF($K734&lt;=60,"31–60",IF($K734&lt;=90,"61–90","90+"))))))</f>
        <v/>
      </c>
      <c r="M734" s="5" t="n"/>
      <c r="N734" s="4" t="n"/>
      <c r="O734" s="4" t="n"/>
      <c r="P734" s="8">
        <f>IF(OR($F734="",$M734=""),"",IF(AND($M734&lt;'Settings'!$B$6,$J734&gt;0,$O734&lt;&gt;"Written off"),"Overdue",""))</f>
        <v/>
      </c>
      <c r="Q734" s="15">
        <f>IF($E734="","",COUNTIFS('Follow-ups'!$B$3:$B$1002,$E734))</f>
        <v/>
      </c>
      <c r="R734" s="16">
        <f>IF(OR($F734="",$O734="Written off"),0,IF($J734&gt;0,$J734+ROW()/1000000,0))</f>
        <v/>
      </c>
      <c r="S734" s="15">
        <f>IF($P734="Overdue",COUNTIFS($P$3:$P734,"Overdue"),"")</f>
        <v/>
      </c>
    </row>
    <row r="735">
      <c r="A735" s="4" t="n"/>
      <c r="B735" s="4" t="n"/>
      <c r="C735" s="4" t="n"/>
      <c r="D735" s="4" t="n"/>
      <c r="E735" s="4" t="n"/>
      <c r="F735" s="5" t="n"/>
      <c r="G735" s="13" t="n"/>
      <c r="H735" s="13" t="n"/>
      <c r="I735" s="14">
        <f>IF($E735="","",SUMIFS('Follow-ups'!$H$3:$H$1002,'Follow-ups'!$B$3:$B$1002,$E735))</f>
        <v/>
      </c>
      <c r="J735" s="14">
        <f>IF($F735="","",$G735-$H735-$I735)</f>
        <v/>
      </c>
      <c r="K735" s="15">
        <f>IF($F735="","",'Settings'!$B$6-$F735)</f>
        <v/>
      </c>
      <c r="L735" s="8">
        <f>IF($F735="","",IF($J735&lt;=0,"Settled",IF($O735="Written off","Written off",IF($K735&lt;=30,"0–30",IF($K735&lt;=60,"31–60",IF($K735&lt;=90,"61–90","90+"))))))</f>
        <v/>
      </c>
      <c r="M735" s="5" t="n"/>
      <c r="N735" s="4" t="n"/>
      <c r="O735" s="4" t="n"/>
      <c r="P735" s="8">
        <f>IF(OR($F735="",$M735=""),"",IF(AND($M735&lt;'Settings'!$B$6,$J735&gt;0,$O735&lt;&gt;"Written off"),"Overdue",""))</f>
        <v/>
      </c>
      <c r="Q735" s="15">
        <f>IF($E735="","",COUNTIFS('Follow-ups'!$B$3:$B$1002,$E735))</f>
        <v/>
      </c>
      <c r="R735" s="16">
        <f>IF(OR($F735="",$O735="Written off"),0,IF($J735&gt;0,$J735+ROW()/1000000,0))</f>
        <v/>
      </c>
      <c r="S735" s="15">
        <f>IF($P735="Overdue",COUNTIFS($P$3:$P735,"Overdue"),"")</f>
        <v/>
      </c>
    </row>
    <row r="736">
      <c r="A736" s="4" t="n"/>
      <c r="B736" s="4" t="n"/>
      <c r="C736" s="4" t="n"/>
      <c r="D736" s="4" t="n"/>
      <c r="E736" s="4" t="n"/>
      <c r="F736" s="5" t="n"/>
      <c r="G736" s="13" t="n"/>
      <c r="H736" s="13" t="n"/>
      <c r="I736" s="14">
        <f>IF($E736="","",SUMIFS('Follow-ups'!$H$3:$H$1002,'Follow-ups'!$B$3:$B$1002,$E736))</f>
        <v/>
      </c>
      <c r="J736" s="14">
        <f>IF($F736="","",$G736-$H736-$I736)</f>
        <v/>
      </c>
      <c r="K736" s="15">
        <f>IF($F736="","",'Settings'!$B$6-$F736)</f>
        <v/>
      </c>
      <c r="L736" s="8">
        <f>IF($F736="","",IF($J736&lt;=0,"Settled",IF($O736="Written off","Written off",IF($K736&lt;=30,"0–30",IF($K736&lt;=60,"31–60",IF($K736&lt;=90,"61–90","90+"))))))</f>
        <v/>
      </c>
      <c r="M736" s="5" t="n"/>
      <c r="N736" s="4" t="n"/>
      <c r="O736" s="4" t="n"/>
      <c r="P736" s="8">
        <f>IF(OR($F736="",$M736=""),"",IF(AND($M736&lt;'Settings'!$B$6,$J736&gt;0,$O736&lt;&gt;"Written off"),"Overdue",""))</f>
        <v/>
      </c>
      <c r="Q736" s="15">
        <f>IF($E736="","",COUNTIFS('Follow-ups'!$B$3:$B$1002,$E736))</f>
        <v/>
      </c>
      <c r="R736" s="16">
        <f>IF(OR($F736="",$O736="Written off"),0,IF($J736&gt;0,$J736+ROW()/1000000,0))</f>
        <v/>
      </c>
      <c r="S736" s="15">
        <f>IF($P736="Overdue",COUNTIFS($P$3:$P736,"Overdue"),"")</f>
        <v/>
      </c>
    </row>
    <row r="737">
      <c r="A737" s="4" t="n"/>
      <c r="B737" s="4" t="n"/>
      <c r="C737" s="4" t="n"/>
      <c r="D737" s="4" t="n"/>
      <c r="E737" s="4" t="n"/>
      <c r="F737" s="5" t="n"/>
      <c r="G737" s="13" t="n"/>
      <c r="H737" s="13" t="n"/>
      <c r="I737" s="14">
        <f>IF($E737="","",SUMIFS('Follow-ups'!$H$3:$H$1002,'Follow-ups'!$B$3:$B$1002,$E737))</f>
        <v/>
      </c>
      <c r="J737" s="14">
        <f>IF($F737="","",$G737-$H737-$I737)</f>
        <v/>
      </c>
      <c r="K737" s="15">
        <f>IF($F737="","",'Settings'!$B$6-$F737)</f>
        <v/>
      </c>
      <c r="L737" s="8">
        <f>IF($F737="","",IF($J737&lt;=0,"Settled",IF($O737="Written off","Written off",IF($K737&lt;=30,"0–30",IF($K737&lt;=60,"31–60",IF($K737&lt;=90,"61–90","90+"))))))</f>
        <v/>
      </c>
      <c r="M737" s="5" t="n"/>
      <c r="N737" s="4" t="n"/>
      <c r="O737" s="4" t="n"/>
      <c r="P737" s="8">
        <f>IF(OR($F737="",$M737=""),"",IF(AND($M737&lt;'Settings'!$B$6,$J737&gt;0,$O737&lt;&gt;"Written off"),"Overdue",""))</f>
        <v/>
      </c>
      <c r="Q737" s="15">
        <f>IF($E737="","",COUNTIFS('Follow-ups'!$B$3:$B$1002,$E737))</f>
        <v/>
      </c>
      <c r="R737" s="16">
        <f>IF(OR($F737="",$O737="Written off"),0,IF($J737&gt;0,$J737+ROW()/1000000,0))</f>
        <v/>
      </c>
      <c r="S737" s="15">
        <f>IF($P737="Overdue",COUNTIFS($P$3:$P737,"Overdue"),"")</f>
        <v/>
      </c>
    </row>
    <row r="738">
      <c r="A738" s="4" t="n"/>
      <c r="B738" s="4" t="n"/>
      <c r="C738" s="4" t="n"/>
      <c r="D738" s="4" t="n"/>
      <c r="E738" s="4" t="n"/>
      <c r="F738" s="5" t="n"/>
      <c r="G738" s="13" t="n"/>
      <c r="H738" s="13" t="n"/>
      <c r="I738" s="14">
        <f>IF($E738="","",SUMIFS('Follow-ups'!$H$3:$H$1002,'Follow-ups'!$B$3:$B$1002,$E738))</f>
        <v/>
      </c>
      <c r="J738" s="14">
        <f>IF($F738="","",$G738-$H738-$I738)</f>
        <v/>
      </c>
      <c r="K738" s="15">
        <f>IF($F738="","",'Settings'!$B$6-$F738)</f>
        <v/>
      </c>
      <c r="L738" s="8">
        <f>IF($F738="","",IF($J738&lt;=0,"Settled",IF($O738="Written off","Written off",IF($K738&lt;=30,"0–30",IF($K738&lt;=60,"31–60",IF($K738&lt;=90,"61–90","90+"))))))</f>
        <v/>
      </c>
      <c r="M738" s="5" t="n"/>
      <c r="N738" s="4" t="n"/>
      <c r="O738" s="4" t="n"/>
      <c r="P738" s="8">
        <f>IF(OR($F738="",$M738=""),"",IF(AND($M738&lt;'Settings'!$B$6,$J738&gt;0,$O738&lt;&gt;"Written off"),"Overdue",""))</f>
        <v/>
      </c>
      <c r="Q738" s="15">
        <f>IF($E738="","",COUNTIFS('Follow-ups'!$B$3:$B$1002,$E738))</f>
        <v/>
      </c>
      <c r="R738" s="16">
        <f>IF(OR($F738="",$O738="Written off"),0,IF($J738&gt;0,$J738+ROW()/1000000,0))</f>
        <v/>
      </c>
      <c r="S738" s="15">
        <f>IF($P738="Overdue",COUNTIFS($P$3:$P738,"Overdue"),"")</f>
        <v/>
      </c>
    </row>
    <row r="739">
      <c r="A739" s="4" t="n"/>
      <c r="B739" s="4" t="n"/>
      <c r="C739" s="4" t="n"/>
      <c r="D739" s="4" t="n"/>
      <c r="E739" s="4" t="n"/>
      <c r="F739" s="5" t="n"/>
      <c r="G739" s="13" t="n"/>
      <c r="H739" s="13" t="n"/>
      <c r="I739" s="14">
        <f>IF($E739="","",SUMIFS('Follow-ups'!$H$3:$H$1002,'Follow-ups'!$B$3:$B$1002,$E739))</f>
        <v/>
      </c>
      <c r="J739" s="14">
        <f>IF($F739="","",$G739-$H739-$I739)</f>
        <v/>
      </c>
      <c r="K739" s="15">
        <f>IF($F739="","",'Settings'!$B$6-$F739)</f>
        <v/>
      </c>
      <c r="L739" s="8">
        <f>IF($F739="","",IF($J739&lt;=0,"Settled",IF($O739="Written off","Written off",IF($K739&lt;=30,"0–30",IF($K739&lt;=60,"31–60",IF($K739&lt;=90,"61–90","90+"))))))</f>
        <v/>
      </c>
      <c r="M739" s="5" t="n"/>
      <c r="N739" s="4" t="n"/>
      <c r="O739" s="4" t="n"/>
      <c r="P739" s="8">
        <f>IF(OR($F739="",$M739=""),"",IF(AND($M739&lt;'Settings'!$B$6,$J739&gt;0,$O739&lt;&gt;"Written off"),"Overdue",""))</f>
        <v/>
      </c>
      <c r="Q739" s="15">
        <f>IF($E739="","",COUNTIFS('Follow-ups'!$B$3:$B$1002,$E739))</f>
        <v/>
      </c>
      <c r="R739" s="16">
        <f>IF(OR($F739="",$O739="Written off"),0,IF($J739&gt;0,$J739+ROW()/1000000,0))</f>
        <v/>
      </c>
      <c r="S739" s="15">
        <f>IF($P739="Overdue",COUNTIFS($P$3:$P739,"Overdue"),"")</f>
        <v/>
      </c>
    </row>
    <row r="740">
      <c r="A740" s="4" t="n"/>
      <c r="B740" s="4" t="n"/>
      <c r="C740" s="4" t="n"/>
      <c r="D740" s="4" t="n"/>
      <c r="E740" s="4" t="n"/>
      <c r="F740" s="5" t="n"/>
      <c r="G740" s="13" t="n"/>
      <c r="H740" s="13" t="n"/>
      <c r="I740" s="14">
        <f>IF($E740="","",SUMIFS('Follow-ups'!$H$3:$H$1002,'Follow-ups'!$B$3:$B$1002,$E740))</f>
        <v/>
      </c>
      <c r="J740" s="14">
        <f>IF($F740="","",$G740-$H740-$I740)</f>
        <v/>
      </c>
      <c r="K740" s="15">
        <f>IF($F740="","",'Settings'!$B$6-$F740)</f>
        <v/>
      </c>
      <c r="L740" s="8">
        <f>IF($F740="","",IF($J740&lt;=0,"Settled",IF($O740="Written off","Written off",IF($K740&lt;=30,"0–30",IF($K740&lt;=60,"31–60",IF($K740&lt;=90,"61–90","90+"))))))</f>
        <v/>
      </c>
      <c r="M740" s="5" t="n"/>
      <c r="N740" s="4" t="n"/>
      <c r="O740" s="4" t="n"/>
      <c r="P740" s="8">
        <f>IF(OR($F740="",$M740=""),"",IF(AND($M740&lt;'Settings'!$B$6,$J740&gt;0,$O740&lt;&gt;"Written off"),"Overdue",""))</f>
        <v/>
      </c>
      <c r="Q740" s="15">
        <f>IF($E740="","",COUNTIFS('Follow-ups'!$B$3:$B$1002,$E740))</f>
        <v/>
      </c>
      <c r="R740" s="16">
        <f>IF(OR($F740="",$O740="Written off"),0,IF($J740&gt;0,$J740+ROW()/1000000,0))</f>
        <v/>
      </c>
      <c r="S740" s="15">
        <f>IF($P740="Overdue",COUNTIFS($P$3:$P740,"Overdue"),"")</f>
        <v/>
      </c>
    </row>
    <row r="741">
      <c r="A741" s="4" t="n"/>
      <c r="B741" s="4" t="n"/>
      <c r="C741" s="4" t="n"/>
      <c r="D741" s="4" t="n"/>
      <c r="E741" s="4" t="n"/>
      <c r="F741" s="5" t="n"/>
      <c r="G741" s="13" t="n"/>
      <c r="H741" s="13" t="n"/>
      <c r="I741" s="14">
        <f>IF($E741="","",SUMIFS('Follow-ups'!$H$3:$H$1002,'Follow-ups'!$B$3:$B$1002,$E741))</f>
        <v/>
      </c>
      <c r="J741" s="14">
        <f>IF($F741="","",$G741-$H741-$I741)</f>
        <v/>
      </c>
      <c r="K741" s="15">
        <f>IF($F741="","",'Settings'!$B$6-$F741)</f>
        <v/>
      </c>
      <c r="L741" s="8">
        <f>IF($F741="","",IF($J741&lt;=0,"Settled",IF($O741="Written off","Written off",IF($K741&lt;=30,"0–30",IF($K741&lt;=60,"31–60",IF($K741&lt;=90,"61–90","90+"))))))</f>
        <v/>
      </c>
      <c r="M741" s="5" t="n"/>
      <c r="N741" s="4" t="n"/>
      <c r="O741" s="4" t="n"/>
      <c r="P741" s="8">
        <f>IF(OR($F741="",$M741=""),"",IF(AND($M741&lt;'Settings'!$B$6,$J741&gt;0,$O741&lt;&gt;"Written off"),"Overdue",""))</f>
        <v/>
      </c>
      <c r="Q741" s="15">
        <f>IF($E741="","",COUNTIFS('Follow-ups'!$B$3:$B$1002,$E741))</f>
        <v/>
      </c>
      <c r="R741" s="16">
        <f>IF(OR($F741="",$O741="Written off"),0,IF($J741&gt;0,$J741+ROW()/1000000,0))</f>
        <v/>
      </c>
      <c r="S741" s="15">
        <f>IF($P741="Overdue",COUNTIFS($P$3:$P741,"Overdue"),"")</f>
        <v/>
      </c>
    </row>
    <row r="742">
      <c r="A742" s="4" t="n"/>
      <c r="B742" s="4" t="n"/>
      <c r="C742" s="4" t="n"/>
      <c r="D742" s="4" t="n"/>
      <c r="E742" s="4" t="n"/>
      <c r="F742" s="5" t="n"/>
      <c r="G742" s="13" t="n"/>
      <c r="H742" s="13" t="n"/>
      <c r="I742" s="14">
        <f>IF($E742="","",SUMIFS('Follow-ups'!$H$3:$H$1002,'Follow-ups'!$B$3:$B$1002,$E742))</f>
        <v/>
      </c>
      <c r="J742" s="14">
        <f>IF($F742="","",$G742-$H742-$I742)</f>
        <v/>
      </c>
      <c r="K742" s="15">
        <f>IF($F742="","",'Settings'!$B$6-$F742)</f>
        <v/>
      </c>
      <c r="L742" s="8">
        <f>IF($F742="","",IF($J742&lt;=0,"Settled",IF($O742="Written off","Written off",IF($K742&lt;=30,"0–30",IF($K742&lt;=60,"31–60",IF($K742&lt;=90,"61–90","90+"))))))</f>
        <v/>
      </c>
      <c r="M742" s="5" t="n"/>
      <c r="N742" s="4" t="n"/>
      <c r="O742" s="4" t="n"/>
      <c r="P742" s="8">
        <f>IF(OR($F742="",$M742=""),"",IF(AND($M742&lt;'Settings'!$B$6,$J742&gt;0,$O742&lt;&gt;"Written off"),"Overdue",""))</f>
        <v/>
      </c>
      <c r="Q742" s="15">
        <f>IF($E742="","",COUNTIFS('Follow-ups'!$B$3:$B$1002,$E742))</f>
        <v/>
      </c>
      <c r="R742" s="16">
        <f>IF(OR($F742="",$O742="Written off"),0,IF($J742&gt;0,$J742+ROW()/1000000,0))</f>
        <v/>
      </c>
      <c r="S742" s="15">
        <f>IF($P742="Overdue",COUNTIFS($P$3:$P742,"Overdue"),"")</f>
        <v/>
      </c>
    </row>
    <row r="743">
      <c r="A743" s="4" t="n"/>
      <c r="B743" s="4" t="n"/>
      <c r="C743" s="4" t="n"/>
      <c r="D743" s="4" t="n"/>
      <c r="E743" s="4" t="n"/>
      <c r="F743" s="5" t="n"/>
      <c r="G743" s="13" t="n"/>
      <c r="H743" s="13" t="n"/>
      <c r="I743" s="14">
        <f>IF($E743="","",SUMIFS('Follow-ups'!$H$3:$H$1002,'Follow-ups'!$B$3:$B$1002,$E743))</f>
        <v/>
      </c>
      <c r="J743" s="14">
        <f>IF($F743="","",$G743-$H743-$I743)</f>
        <v/>
      </c>
      <c r="K743" s="15">
        <f>IF($F743="","",'Settings'!$B$6-$F743)</f>
        <v/>
      </c>
      <c r="L743" s="8">
        <f>IF($F743="","",IF($J743&lt;=0,"Settled",IF($O743="Written off","Written off",IF($K743&lt;=30,"0–30",IF($K743&lt;=60,"31–60",IF($K743&lt;=90,"61–90","90+"))))))</f>
        <v/>
      </c>
      <c r="M743" s="5" t="n"/>
      <c r="N743" s="4" t="n"/>
      <c r="O743" s="4" t="n"/>
      <c r="P743" s="8">
        <f>IF(OR($F743="",$M743=""),"",IF(AND($M743&lt;'Settings'!$B$6,$J743&gt;0,$O743&lt;&gt;"Written off"),"Overdue",""))</f>
        <v/>
      </c>
      <c r="Q743" s="15">
        <f>IF($E743="","",COUNTIFS('Follow-ups'!$B$3:$B$1002,$E743))</f>
        <v/>
      </c>
      <c r="R743" s="16">
        <f>IF(OR($F743="",$O743="Written off"),0,IF($J743&gt;0,$J743+ROW()/1000000,0))</f>
        <v/>
      </c>
      <c r="S743" s="15">
        <f>IF($P743="Overdue",COUNTIFS($P$3:$P743,"Overdue"),"")</f>
        <v/>
      </c>
    </row>
    <row r="744">
      <c r="A744" s="4" t="n"/>
      <c r="B744" s="4" t="n"/>
      <c r="C744" s="4" t="n"/>
      <c r="D744" s="4" t="n"/>
      <c r="E744" s="4" t="n"/>
      <c r="F744" s="5" t="n"/>
      <c r="G744" s="13" t="n"/>
      <c r="H744" s="13" t="n"/>
      <c r="I744" s="14">
        <f>IF($E744="","",SUMIFS('Follow-ups'!$H$3:$H$1002,'Follow-ups'!$B$3:$B$1002,$E744))</f>
        <v/>
      </c>
      <c r="J744" s="14">
        <f>IF($F744="","",$G744-$H744-$I744)</f>
        <v/>
      </c>
      <c r="K744" s="15">
        <f>IF($F744="","",'Settings'!$B$6-$F744)</f>
        <v/>
      </c>
      <c r="L744" s="8">
        <f>IF($F744="","",IF($J744&lt;=0,"Settled",IF($O744="Written off","Written off",IF($K744&lt;=30,"0–30",IF($K744&lt;=60,"31–60",IF($K744&lt;=90,"61–90","90+"))))))</f>
        <v/>
      </c>
      <c r="M744" s="5" t="n"/>
      <c r="N744" s="4" t="n"/>
      <c r="O744" s="4" t="n"/>
      <c r="P744" s="8">
        <f>IF(OR($F744="",$M744=""),"",IF(AND($M744&lt;'Settings'!$B$6,$J744&gt;0,$O744&lt;&gt;"Written off"),"Overdue",""))</f>
        <v/>
      </c>
      <c r="Q744" s="15">
        <f>IF($E744="","",COUNTIFS('Follow-ups'!$B$3:$B$1002,$E744))</f>
        <v/>
      </c>
      <c r="R744" s="16">
        <f>IF(OR($F744="",$O744="Written off"),0,IF($J744&gt;0,$J744+ROW()/1000000,0))</f>
        <v/>
      </c>
      <c r="S744" s="15">
        <f>IF($P744="Overdue",COUNTIFS($P$3:$P744,"Overdue"),"")</f>
        <v/>
      </c>
    </row>
    <row r="745">
      <c r="A745" s="4" t="n"/>
      <c r="B745" s="4" t="n"/>
      <c r="C745" s="4" t="n"/>
      <c r="D745" s="4" t="n"/>
      <c r="E745" s="4" t="n"/>
      <c r="F745" s="5" t="n"/>
      <c r="G745" s="13" t="n"/>
      <c r="H745" s="13" t="n"/>
      <c r="I745" s="14">
        <f>IF($E745="","",SUMIFS('Follow-ups'!$H$3:$H$1002,'Follow-ups'!$B$3:$B$1002,$E745))</f>
        <v/>
      </c>
      <c r="J745" s="14">
        <f>IF($F745="","",$G745-$H745-$I745)</f>
        <v/>
      </c>
      <c r="K745" s="15">
        <f>IF($F745="","",'Settings'!$B$6-$F745)</f>
        <v/>
      </c>
      <c r="L745" s="8">
        <f>IF($F745="","",IF($J745&lt;=0,"Settled",IF($O745="Written off","Written off",IF($K745&lt;=30,"0–30",IF($K745&lt;=60,"31–60",IF($K745&lt;=90,"61–90","90+"))))))</f>
        <v/>
      </c>
      <c r="M745" s="5" t="n"/>
      <c r="N745" s="4" t="n"/>
      <c r="O745" s="4" t="n"/>
      <c r="P745" s="8">
        <f>IF(OR($F745="",$M745=""),"",IF(AND($M745&lt;'Settings'!$B$6,$J745&gt;0,$O745&lt;&gt;"Written off"),"Overdue",""))</f>
        <v/>
      </c>
      <c r="Q745" s="15">
        <f>IF($E745="","",COUNTIFS('Follow-ups'!$B$3:$B$1002,$E745))</f>
        <v/>
      </c>
      <c r="R745" s="16">
        <f>IF(OR($F745="",$O745="Written off"),0,IF($J745&gt;0,$J745+ROW()/1000000,0))</f>
        <v/>
      </c>
      <c r="S745" s="15">
        <f>IF($P745="Overdue",COUNTIFS($P$3:$P745,"Overdue"),"")</f>
        <v/>
      </c>
    </row>
    <row r="746">
      <c r="A746" s="4" t="n"/>
      <c r="B746" s="4" t="n"/>
      <c r="C746" s="4" t="n"/>
      <c r="D746" s="4" t="n"/>
      <c r="E746" s="4" t="n"/>
      <c r="F746" s="5" t="n"/>
      <c r="G746" s="13" t="n"/>
      <c r="H746" s="13" t="n"/>
      <c r="I746" s="14">
        <f>IF($E746="","",SUMIFS('Follow-ups'!$H$3:$H$1002,'Follow-ups'!$B$3:$B$1002,$E746))</f>
        <v/>
      </c>
      <c r="J746" s="14">
        <f>IF($F746="","",$G746-$H746-$I746)</f>
        <v/>
      </c>
      <c r="K746" s="15">
        <f>IF($F746="","",'Settings'!$B$6-$F746)</f>
        <v/>
      </c>
      <c r="L746" s="8">
        <f>IF($F746="","",IF($J746&lt;=0,"Settled",IF($O746="Written off","Written off",IF($K746&lt;=30,"0–30",IF($K746&lt;=60,"31–60",IF($K746&lt;=90,"61–90","90+"))))))</f>
        <v/>
      </c>
      <c r="M746" s="5" t="n"/>
      <c r="N746" s="4" t="n"/>
      <c r="O746" s="4" t="n"/>
      <c r="P746" s="8">
        <f>IF(OR($F746="",$M746=""),"",IF(AND($M746&lt;'Settings'!$B$6,$J746&gt;0,$O746&lt;&gt;"Written off"),"Overdue",""))</f>
        <v/>
      </c>
      <c r="Q746" s="15">
        <f>IF($E746="","",COUNTIFS('Follow-ups'!$B$3:$B$1002,$E746))</f>
        <v/>
      </c>
      <c r="R746" s="16">
        <f>IF(OR($F746="",$O746="Written off"),0,IF($J746&gt;0,$J746+ROW()/1000000,0))</f>
        <v/>
      </c>
      <c r="S746" s="15">
        <f>IF($P746="Overdue",COUNTIFS($P$3:$P746,"Overdue"),"")</f>
        <v/>
      </c>
    </row>
    <row r="747">
      <c r="A747" s="4" t="n"/>
      <c r="B747" s="4" t="n"/>
      <c r="C747" s="4" t="n"/>
      <c r="D747" s="4" t="n"/>
      <c r="E747" s="4" t="n"/>
      <c r="F747" s="5" t="n"/>
      <c r="G747" s="13" t="n"/>
      <c r="H747" s="13" t="n"/>
      <c r="I747" s="14">
        <f>IF($E747="","",SUMIFS('Follow-ups'!$H$3:$H$1002,'Follow-ups'!$B$3:$B$1002,$E747))</f>
        <v/>
      </c>
      <c r="J747" s="14">
        <f>IF($F747="","",$G747-$H747-$I747)</f>
        <v/>
      </c>
      <c r="K747" s="15">
        <f>IF($F747="","",'Settings'!$B$6-$F747)</f>
        <v/>
      </c>
      <c r="L747" s="8">
        <f>IF($F747="","",IF($J747&lt;=0,"Settled",IF($O747="Written off","Written off",IF($K747&lt;=30,"0–30",IF($K747&lt;=60,"31–60",IF($K747&lt;=90,"61–90","90+"))))))</f>
        <v/>
      </c>
      <c r="M747" s="5" t="n"/>
      <c r="N747" s="4" t="n"/>
      <c r="O747" s="4" t="n"/>
      <c r="P747" s="8">
        <f>IF(OR($F747="",$M747=""),"",IF(AND($M747&lt;'Settings'!$B$6,$J747&gt;0,$O747&lt;&gt;"Written off"),"Overdue",""))</f>
        <v/>
      </c>
      <c r="Q747" s="15">
        <f>IF($E747="","",COUNTIFS('Follow-ups'!$B$3:$B$1002,$E747))</f>
        <v/>
      </c>
      <c r="R747" s="16">
        <f>IF(OR($F747="",$O747="Written off"),0,IF($J747&gt;0,$J747+ROW()/1000000,0))</f>
        <v/>
      </c>
      <c r="S747" s="15">
        <f>IF($P747="Overdue",COUNTIFS($P$3:$P747,"Overdue"),"")</f>
        <v/>
      </c>
    </row>
    <row r="748">
      <c r="A748" s="4" t="n"/>
      <c r="B748" s="4" t="n"/>
      <c r="C748" s="4" t="n"/>
      <c r="D748" s="4" t="n"/>
      <c r="E748" s="4" t="n"/>
      <c r="F748" s="5" t="n"/>
      <c r="G748" s="13" t="n"/>
      <c r="H748" s="13" t="n"/>
      <c r="I748" s="14">
        <f>IF($E748="","",SUMIFS('Follow-ups'!$H$3:$H$1002,'Follow-ups'!$B$3:$B$1002,$E748))</f>
        <v/>
      </c>
      <c r="J748" s="14">
        <f>IF($F748="","",$G748-$H748-$I748)</f>
        <v/>
      </c>
      <c r="K748" s="15">
        <f>IF($F748="","",'Settings'!$B$6-$F748)</f>
        <v/>
      </c>
      <c r="L748" s="8">
        <f>IF($F748="","",IF($J748&lt;=0,"Settled",IF($O748="Written off","Written off",IF($K748&lt;=30,"0–30",IF($K748&lt;=60,"31–60",IF($K748&lt;=90,"61–90","90+"))))))</f>
        <v/>
      </c>
      <c r="M748" s="5" t="n"/>
      <c r="N748" s="4" t="n"/>
      <c r="O748" s="4" t="n"/>
      <c r="P748" s="8">
        <f>IF(OR($F748="",$M748=""),"",IF(AND($M748&lt;'Settings'!$B$6,$J748&gt;0,$O748&lt;&gt;"Written off"),"Overdue",""))</f>
        <v/>
      </c>
      <c r="Q748" s="15">
        <f>IF($E748="","",COUNTIFS('Follow-ups'!$B$3:$B$1002,$E748))</f>
        <v/>
      </c>
      <c r="R748" s="16">
        <f>IF(OR($F748="",$O748="Written off"),0,IF($J748&gt;0,$J748+ROW()/1000000,0))</f>
        <v/>
      </c>
      <c r="S748" s="15">
        <f>IF($P748="Overdue",COUNTIFS($P$3:$P748,"Overdue"),"")</f>
        <v/>
      </c>
    </row>
    <row r="749">
      <c r="A749" s="4" t="n"/>
      <c r="B749" s="4" t="n"/>
      <c r="C749" s="4" t="n"/>
      <c r="D749" s="4" t="n"/>
      <c r="E749" s="4" t="n"/>
      <c r="F749" s="5" t="n"/>
      <c r="G749" s="13" t="n"/>
      <c r="H749" s="13" t="n"/>
      <c r="I749" s="14">
        <f>IF($E749="","",SUMIFS('Follow-ups'!$H$3:$H$1002,'Follow-ups'!$B$3:$B$1002,$E749))</f>
        <v/>
      </c>
      <c r="J749" s="14">
        <f>IF($F749="","",$G749-$H749-$I749)</f>
        <v/>
      </c>
      <c r="K749" s="15">
        <f>IF($F749="","",'Settings'!$B$6-$F749)</f>
        <v/>
      </c>
      <c r="L749" s="8">
        <f>IF($F749="","",IF($J749&lt;=0,"Settled",IF($O749="Written off","Written off",IF($K749&lt;=30,"0–30",IF($K749&lt;=60,"31–60",IF($K749&lt;=90,"61–90","90+"))))))</f>
        <v/>
      </c>
      <c r="M749" s="5" t="n"/>
      <c r="N749" s="4" t="n"/>
      <c r="O749" s="4" t="n"/>
      <c r="P749" s="8">
        <f>IF(OR($F749="",$M749=""),"",IF(AND($M749&lt;'Settings'!$B$6,$J749&gt;0,$O749&lt;&gt;"Written off"),"Overdue",""))</f>
        <v/>
      </c>
      <c r="Q749" s="15">
        <f>IF($E749="","",COUNTIFS('Follow-ups'!$B$3:$B$1002,$E749))</f>
        <v/>
      </c>
      <c r="R749" s="16">
        <f>IF(OR($F749="",$O749="Written off"),0,IF($J749&gt;0,$J749+ROW()/1000000,0))</f>
        <v/>
      </c>
      <c r="S749" s="15">
        <f>IF($P749="Overdue",COUNTIFS($P$3:$P749,"Overdue"),"")</f>
        <v/>
      </c>
    </row>
    <row r="750">
      <c r="A750" s="4" t="n"/>
      <c r="B750" s="4" t="n"/>
      <c r="C750" s="4" t="n"/>
      <c r="D750" s="4" t="n"/>
      <c r="E750" s="4" t="n"/>
      <c r="F750" s="5" t="n"/>
      <c r="G750" s="13" t="n"/>
      <c r="H750" s="13" t="n"/>
      <c r="I750" s="14">
        <f>IF($E750="","",SUMIFS('Follow-ups'!$H$3:$H$1002,'Follow-ups'!$B$3:$B$1002,$E750))</f>
        <v/>
      </c>
      <c r="J750" s="14">
        <f>IF($F750="","",$G750-$H750-$I750)</f>
        <v/>
      </c>
      <c r="K750" s="15">
        <f>IF($F750="","",'Settings'!$B$6-$F750)</f>
        <v/>
      </c>
      <c r="L750" s="8">
        <f>IF($F750="","",IF($J750&lt;=0,"Settled",IF($O750="Written off","Written off",IF($K750&lt;=30,"0–30",IF($K750&lt;=60,"31–60",IF($K750&lt;=90,"61–90","90+"))))))</f>
        <v/>
      </c>
      <c r="M750" s="5" t="n"/>
      <c r="N750" s="4" t="n"/>
      <c r="O750" s="4" t="n"/>
      <c r="P750" s="8">
        <f>IF(OR($F750="",$M750=""),"",IF(AND($M750&lt;'Settings'!$B$6,$J750&gt;0,$O750&lt;&gt;"Written off"),"Overdue",""))</f>
        <v/>
      </c>
      <c r="Q750" s="15">
        <f>IF($E750="","",COUNTIFS('Follow-ups'!$B$3:$B$1002,$E750))</f>
        <v/>
      </c>
      <c r="R750" s="16">
        <f>IF(OR($F750="",$O750="Written off"),0,IF($J750&gt;0,$J750+ROW()/1000000,0))</f>
        <v/>
      </c>
      <c r="S750" s="15">
        <f>IF($P750="Overdue",COUNTIFS($P$3:$P750,"Overdue"),"")</f>
        <v/>
      </c>
    </row>
    <row r="751">
      <c r="A751" s="4" t="n"/>
      <c r="B751" s="4" t="n"/>
      <c r="C751" s="4" t="n"/>
      <c r="D751" s="4" t="n"/>
      <c r="E751" s="4" t="n"/>
      <c r="F751" s="5" t="n"/>
      <c r="G751" s="13" t="n"/>
      <c r="H751" s="13" t="n"/>
      <c r="I751" s="14">
        <f>IF($E751="","",SUMIFS('Follow-ups'!$H$3:$H$1002,'Follow-ups'!$B$3:$B$1002,$E751))</f>
        <v/>
      </c>
      <c r="J751" s="14">
        <f>IF($F751="","",$G751-$H751-$I751)</f>
        <v/>
      </c>
      <c r="K751" s="15">
        <f>IF($F751="","",'Settings'!$B$6-$F751)</f>
        <v/>
      </c>
      <c r="L751" s="8">
        <f>IF($F751="","",IF($J751&lt;=0,"Settled",IF($O751="Written off","Written off",IF($K751&lt;=30,"0–30",IF($K751&lt;=60,"31–60",IF($K751&lt;=90,"61–90","90+"))))))</f>
        <v/>
      </c>
      <c r="M751" s="5" t="n"/>
      <c r="N751" s="4" t="n"/>
      <c r="O751" s="4" t="n"/>
      <c r="P751" s="8">
        <f>IF(OR($F751="",$M751=""),"",IF(AND($M751&lt;'Settings'!$B$6,$J751&gt;0,$O751&lt;&gt;"Written off"),"Overdue",""))</f>
        <v/>
      </c>
      <c r="Q751" s="15">
        <f>IF($E751="","",COUNTIFS('Follow-ups'!$B$3:$B$1002,$E751))</f>
        <v/>
      </c>
      <c r="R751" s="16">
        <f>IF(OR($F751="",$O751="Written off"),0,IF($J751&gt;0,$J751+ROW()/1000000,0))</f>
        <v/>
      </c>
      <c r="S751" s="15">
        <f>IF($P751="Overdue",COUNTIFS($P$3:$P751,"Overdue"),"")</f>
        <v/>
      </c>
    </row>
    <row r="752">
      <c r="A752" s="4" t="n"/>
      <c r="B752" s="4" t="n"/>
      <c r="C752" s="4" t="n"/>
      <c r="D752" s="4" t="n"/>
      <c r="E752" s="4" t="n"/>
      <c r="F752" s="5" t="n"/>
      <c r="G752" s="13" t="n"/>
      <c r="H752" s="13" t="n"/>
      <c r="I752" s="14">
        <f>IF($E752="","",SUMIFS('Follow-ups'!$H$3:$H$1002,'Follow-ups'!$B$3:$B$1002,$E752))</f>
        <v/>
      </c>
      <c r="J752" s="14">
        <f>IF($F752="","",$G752-$H752-$I752)</f>
        <v/>
      </c>
      <c r="K752" s="15">
        <f>IF($F752="","",'Settings'!$B$6-$F752)</f>
        <v/>
      </c>
      <c r="L752" s="8">
        <f>IF($F752="","",IF($J752&lt;=0,"Settled",IF($O752="Written off","Written off",IF($K752&lt;=30,"0–30",IF($K752&lt;=60,"31–60",IF($K752&lt;=90,"61–90","90+"))))))</f>
        <v/>
      </c>
      <c r="M752" s="5" t="n"/>
      <c r="N752" s="4" t="n"/>
      <c r="O752" s="4" t="n"/>
      <c r="P752" s="8">
        <f>IF(OR($F752="",$M752=""),"",IF(AND($M752&lt;'Settings'!$B$6,$J752&gt;0,$O752&lt;&gt;"Written off"),"Overdue",""))</f>
        <v/>
      </c>
      <c r="Q752" s="15">
        <f>IF($E752="","",COUNTIFS('Follow-ups'!$B$3:$B$1002,$E752))</f>
        <v/>
      </c>
      <c r="R752" s="16">
        <f>IF(OR($F752="",$O752="Written off"),0,IF($J752&gt;0,$J752+ROW()/1000000,0))</f>
        <v/>
      </c>
      <c r="S752" s="15">
        <f>IF($P752="Overdue",COUNTIFS($P$3:$P752,"Overdue"),"")</f>
        <v/>
      </c>
    </row>
    <row r="753">
      <c r="A753" s="4" t="n"/>
      <c r="B753" s="4" t="n"/>
      <c r="C753" s="4" t="n"/>
      <c r="D753" s="4" t="n"/>
      <c r="E753" s="4" t="n"/>
      <c r="F753" s="5" t="n"/>
      <c r="G753" s="13" t="n"/>
      <c r="H753" s="13" t="n"/>
      <c r="I753" s="14">
        <f>IF($E753="","",SUMIFS('Follow-ups'!$H$3:$H$1002,'Follow-ups'!$B$3:$B$1002,$E753))</f>
        <v/>
      </c>
      <c r="J753" s="14">
        <f>IF($F753="","",$G753-$H753-$I753)</f>
        <v/>
      </c>
      <c r="K753" s="15">
        <f>IF($F753="","",'Settings'!$B$6-$F753)</f>
        <v/>
      </c>
      <c r="L753" s="8">
        <f>IF($F753="","",IF($J753&lt;=0,"Settled",IF($O753="Written off","Written off",IF($K753&lt;=30,"0–30",IF($K753&lt;=60,"31–60",IF($K753&lt;=90,"61–90","90+"))))))</f>
        <v/>
      </c>
      <c r="M753" s="5" t="n"/>
      <c r="N753" s="4" t="n"/>
      <c r="O753" s="4" t="n"/>
      <c r="P753" s="8">
        <f>IF(OR($F753="",$M753=""),"",IF(AND($M753&lt;'Settings'!$B$6,$J753&gt;0,$O753&lt;&gt;"Written off"),"Overdue",""))</f>
        <v/>
      </c>
      <c r="Q753" s="15">
        <f>IF($E753="","",COUNTIFS('Follow-ups'!$B$3:$B$1002,$E753))</f>
        <v/>
      </c>
      <c r="R753" s="16">
        <f>IF(OR($F753="",$O753="Written off"),0,IF($J753&gt;0,$J753+ROW()/1000000,0))</f>
        <v/>
      </c>
      <c r="S753" s="15">
        <f>IF($P753="Overdue",COUNTIFS($P$3:$P753,"Overdue"),"")</f>
        <v/>
      </c>
    </row>
    <row r="754">
      <c r="A754" s="4" t="n"/>
      <c r="B754" s="4" t="n"/>
      <c r="C754" s="4" t="n"/>
      <c r="D754" s="4" t="n"/>
      <c r="E754" s="4" t="n"/>
      <c r="F754" s="5" t="n"/>
      <c r="G754" s="13" t="n"/>
      <c r="H754" s="13" t="n"/>
      <c r="I754" s="14">
        <f>IF($E754="","",SUMIFS('Follow-ups'!$H$3:$H$1002,'Follow-ups'!$B$3:$B$1002,$E754))</f>
        <v/>
      </c>
      <c r="J754" s="14">
        <f>IF($F754="","",$G754-$H754-$I754)</f>
        <v/>
      </c>
      <c r="K754" s="15">
        <f>IF($F754="","",'Settings'!$B$6-$F754)</f>
        <v/>
      </c>
      <c r="L754" s="8">
        <f>IF($F754="","",IF($J754&lt;=0,"Settled",IF($O754="Written off","Written off",IF($K754&lt;=30,"0–30",IF($K754&lt;=60,"31–60",IF($K754&lt;=90,"61–90","90+"))))))</f>
        <v/>
      </c>
      <c r="M754" s="5" t="n"/>
      <c r="N754" s="4" t="n"/>
      <c r="O754" s="4" t="n"/>
      <c r="P754" s="8">
        <f>IF(OR($F754="",$M754=""),"",IF(AND($M754&lt;'Settings'!$B$6,$J754&gt;0,$O754&lt;&gt;"Written off"),"Overdue",""))</f>
        <v/>
      </c>
      <c r="Q754" s="15">
        <f>IF($E754="","",COUNTIFS('Follow-ups'!$B$3:$B$1002,$E754))</f>
        <v/>
      </c>
      <c r="R754" s="16">
        <f>IF(OR($F754="",$O754="Written off"),0,IF($J754&gt;0,$J754+ROW()/1000000,0))</f>
        <v/>
      </c>
      <c r="S754" s="15">
        <f>IF($P754="Overdue",COUNTIFS($P$3:$P754,"Overdue"),"")</f>
        <v/>
      </c>
    </row>
    <row r="755">
      <c r="A755" s="4" t="n"/>
      <c r="B755" s="4" t="n"/>
      <c r="C755" s="4" t="n"/>
      <c r="D755" s="4" t="n"/>
      <c r="E755" s="4" t="n"/>
      <c r="F755" s="5" t="n"/>
      <c r="G755" s="13" t="n"/>
      <c r="H755" s="13" t="n"/>
      <c r="I755" s="14">
        <f>IF($E755="","",SUMIFS('Follow-ups'!$H$3:$H$1002,'Follow-ups'!$B$3:$B$1002,$E755))</f>
        <v/>
      </c>
      <c r="J755" s="14">
        <f>IF($F755="","",$G755-$H755-$I755)</f>
        <v/>
      </c>
      <c r="K755" s="15">
        <f>IF($F755="","",'Settings'!$B$6-$F755)</f>
        <v/>
      </c>
      <c r="L755" s="8">
        <f>IF($F755="","",IF($J755&lt;=0,"Settled",IF($O755="Written off","Written off",IF($K755&lt;=30,"0–30",IF($K755&lt;=60,"31–60",IF($K755&lt;=90,"61–90","90+"))))))</f>
        <v/>
      </c>
      <c r="M755" s="5" t="n"/>
      <c r="N755" s="4" t="n"/>
      <c r="O755" s="4" t="n"/>
      <c r="P755" s="8">
        <f>IF(OR($F755="",$M755=""),"",IF(AND($M755&lt;'Settings'!$B$6,$J755&gt;0,$O755&lt;&gt;"Written off"),"Overdue",""))</f>
        <v/>
      </c>
      <c r="Q755" s="15">
        <f>IF($E755="","",COUNTIFS('Follow-ups'!$B$3:$B$1002,$E755))</f>
        <v/>
      </c>
      <c r="R755" s="16">
        <f>IF(OR($F755="",$O755="Written off"),0,IF($J755&gt;0,$J755+ROW()/1000000,0))</f>
        <v/>
      </c>
      <c r="S755" s="15">
        <f>IF($P755="Overdue",COUNTIFS($P$3:$P755,"Overdue"),"")</f>
        <v/>
      </c>
    </row>
    <row r="756">
      <c r="A756" s="4" t="n"/>
      <c r="B756" s="4" t="n"/>
      <c r="C756" s="4" t="n"/>
      <c r="D756" s="4" t="n"/>
      <c r="E756" s="4" t="n"/>
      <c r="F756" s="5" t="n"/>
      <c r="G756" s="13" t="n"/>
      <c r="H756" s="13" t="n"/>
      <c r="I756" s="14">
        <f>IF($E756="","",SUMIFS('Follow-ups'!$H$3:$H$1002,'Follow-ups'!$B$3:$B$1002,$E756))</f>
        <v/>
      </c>
      <c r="J756" s="14">
        <f>IF($F756="","",$G756-$H756-$I756)</f>
        <v/>
      </c>
      <c r="K756" s="15">
        <f>IF($F756="","",'Settings'!$B$6-$F756)</f>
        <v/>
      </c>
      <c r="L756" s="8">
        <f>IF($F756="","",IF($J756&lt;=0,"Settled",IF($O756="Written off","Written off",IF($K756&lt;=30,"0–30",IF($K756&lt;=60,"31–60",IF($K756&lt;=90,"61–90","90+"))))))</f>
        <v/>
      </c>
      <c r="M756" s="5" t="n"/>
      <c r="N756" s="4" t="n"/>
      <c r="O756" s="4" t="n"/>
      <c r="P756" s="8">
        <f>IF(OR($F756="",$M756=""),"",IF(AND($M756&lt;'Settings'!$B$6,$J756&gt;0,$O756&lt;&gt;"Written off"),"Overdue",""))</f>
        <v/>
      </c>
      <c r="Q756" s="15">
        <f>IF($E756="","",COUNTIFS('Follow-ups'!$B$3:$B$1002,$E756))</f>
        <v/>
      </c>
      <c r="R756" s="16">
        <f>IF(OR($F756="",$O756="Written off"),0,IF($J756&gt;0,$J756+ROW()/1000000,0))</f>
        <v/>
      </c>
      <c r="S756" s="15">
        <f>IF($P756="Overdue",COUNTIFS($P$3:$P756,"Overdue"),"")</f>
        <v/>
      </c>
    </row>
    <row r="757">
      <c r="A757" s="4" t="n"/>
      <c r="B757" s="4" t="n"/>
      <c r="C757" s="4" t="n"/>
      <c r="D757" s="4" t="n"/>
      <c r="E757" s="4" t="n"/>
      <c r="F757" s="5" t="n"/>
      <c r="G757" s="13" t="n"/>
      <c r="H757" s="13" t="n"/>
      <c r="I757" s="14">
        <f>IF($E757="","",SUMIFS('Follow-ups'!$H$3:$H$1002,'Follow-ups'!$B$3:$B$1002,$E757))</f>
        <v/>
      </c>
      <c r="J757" s="14">
        <f>IF($F757="","",$G757-$H757-$I757)</f>
        <v/>
      </c>
      <c r="K757" s="15">
        <f>IF($F757="","",'Settings'!$B$6-$F757)</f>
        <v/>
      </c>
      <c r="L757" s="8">
        <f>IF($F757="","",IF($J757&lt;=0,"Settled",IF($O757="Written off","Written off",IF($K757&lt;=30,"0–30",IF($K757&lt;=60,"31–60",IF($K757&lt;=90,"61–90","90+"))))))</f>
        <v/>
      </c>
      <c r="M757" s="5" t="n"/>
      <c r="N757" s="4" t="n"/>
      <c r="O757" s="4" t="n"/>
      <c r="P757" s="8">
        <f>IF(OR($F757="",$M757=""),"",IF(AND($M757&lt;'Settings'!$B$6,$J757&gt;0,$O757&lt;&gt;"Written off"),"Overdue",""))</f>
        <v/>
      </c>
      <c r="Q757" s="15">
        <f>IF($E757="","",COUNTIFS('Follow-ups'!$B$3:$B$1002,$E757))</f>
        <v/>
      </c>
      <c r="R757" s="16">
        <f>IF(OR($F757="",$O757="Written off"),0,IF($J757&gt;0,$J757+ROW()/1000000,0))</f>
        <v/>
      </c>
      <c r="S757" s="15">
        <f>IF($P757="Overdue",COUNTIFS($P$3:$P757,"Overdue"),"")</f>
        <v/>
      </c>
    </row>
    <row r="758">
      <c r="A758" s="4" t="n"/>
      <c r="B758" s="4" t="n"/>
      <c r="C758" s="4" t="n"/>
      <c r="D758" s="4" t="n"/>
      <c r="E758" s="4" t="n"/>
      <c r="F758" s="5" t="n"/>
      <c r="G758" s="13" t="n"/>
      <c r="H758" s="13" t="n"/>
      <c r="I758" s="14">
        <f>IF($E758="","",SUMIFS('Follow-ups'!$H$3:$H$1002,'Follow-ups'!$B$3:$B$1002,$E758))</f>
        <v/>
      </c>
      <c r="J758" s="14">
        <f>IF($F758="","",$G758-$H758-$I758)</f>
        <v/>
      </c>
      <c r="K758" s="15">
        <f>IF($F758="","",'Settings'!$B$6-$F758)</f>
        <v/>
      </c>
      <c r="L758" s="8">
        <f>IF($F758="","",IF($J758&lt;=0,"Settled",IF($O758="Written off","Written off",IF($K758&lt;=30,"0–30",IF($K758&lt;=60,"31–60",IF($K758&lt;=90,"61–90","90+"))))))</f>
        <v/>
      </c>
      <c r="M758" s="5" t="n"/>
      <c r="N758" s="4" t="n"/>
      <c r="O758" s="4" t="n"/>
      <c r="P758" s="8">
        <f>IF(OR($F758="",$M758=""),"",IF(AND($M758&lt;'Settings'!$B$6,$J758&gt;0,$O758&lt;&gt;"Written off"),"Overdue",""))</f>
        <v/>
      </c>
      <c r="Q758" s="15">
        <f>IF($E758="","",COUNTIFS('Follow-ups'!$B$3:$B$1002,$E758))</f>
        <v/>
      </c>
      <c r="R758" s="16">
        <f>IF(OR($F758="",$O758="Written off"),0,IF($J758&gt;0,$J758+ROW()/1000000,0))</f>
        <v/>
      </c>
      <c r="S758" s="15">
        <f>IF($P758="Overdue",COUNTIFS($P$3:$P758,"Overdue"),"")</f>
        <v/>
      </c>
    </row>
    <row r="759">
      <c r="A759" s="4" t="n"/>
      <c r="B759" s="4" t="n"/>
      <c r="C759" s="4" t="n"/>
      <c r="D759" s="4" t="n"/>
      <c r="E759" s="4" t="n"/>
      <c r="F759" s="5" t="n"/>
      <c r="G759" s="13" t="n"/>
      <c r="H759" s="13" t="n"/>
      <c r="I759" s="14">
        <f>IF($E759="","",SUMIFS('Follow-ups'!$H$3:$H$1002,'Follow-ups'!$B$3:$B$1002,$E759))</f>
        <v/>
      </c>
      <c r="J759" s="14">
        <f>IF($F759="","",$G759-$H759-$I759)</f>
        <v/>
      </c>
      <c r="K759" s="15">
        <f>IF($F759="","",'Settings'!$B$6-$F759)</f>
        <v/>
      </c>
      <c r="L759" s="8">
        <f>IF($F759="","",IF($J759&lt;=0,"Settled",IF($O759="Written off","Written off",IF($K759&lt;=30,"0–30",IF($K759&lt;=60,"31–60",IF($K759&lt;=90,"61–90","90+"))))))</f>
        <v/>
      </c>
      <c r="M759" s="5" t="n"/>
      <c r="N759" s="4" t="n"/>
      <c r="O759" s="4" t="n"/>
      <c r="P759" s="8">
        <f>IF(OR($F759="",$M759=""),"",IF(AND($M759&lt;'Settings'!$B$6,$J759&gt;0,$O759&lt;&gt;"Written off"),"Overdue",""))</f>
        <v/>
      </c>
      <c r="Q759" s="15">
        <f>IF($E759="","",COUNTIFS('Follow-ups'!$B$3:$B$1002,$E759))</f>
        <v/>
      </c>
      <c r="R759" s="16">
        <f>IF(OR($F759="",$O759="Written off"),0,IF($J759&gt;0,$J759+ROW()/1000000,0))</f>
        <v/>
      </c>
      <c r="S759" s="15">
        <f>IF($P759="Overdue",COUNTIFS($P$3:$P759,"Overdue"),"")</f>
        <v/>
      </c>
    </row>
    <row r="760">
      <c r="A760" s="4" t="n"/>
      <c r="B760" s="4" t="n"/>
      <c r="C760" s="4" t="n"/>
      <c r="D760" s="4" t="n"/>
      <c r="E760" s="4" t="n"/>
      <c r="F760" s="5" t="n"/>
      <c r="G760" s="13" t="n"/>
      <c r="H760" s="13" t="n"/>
      <c r="I760" s="14">
        <f>IF($E760="","",SUMIFS('Follow-ups'!$H$3:$H$1002,'Follow-ups'!$B$3:$B$1002,$E760))</f>
        <v/>
      </c>
      <c r="J760" s="14">
        <f>IF($F760="","",$G760-$H760-$I760)</f>
        <v/>
      </c>
      <c r="K760" s="15">
        <f>IF($F760="","",'Settings'!$B$6-$F760)</f>
        <v/>
      </c>
      <c r="L760" s="8">
        <f>IF($F760="","",IF($J760&lt;=0,"Settled",IF($O760="Written off","Written off",IF($K760&lt;=30,"0–30",IF($K760&lt;=60,"31–60",IF($K760&lt;=90,"61–90","90+"))))))</f>
        <v/>
      </c>
      <c r="M760" s="5" t="n"/>
      <c r="N760" s="4" t="n"/>
      <c r="O760" s="4" t="n"/>
      <c r="P760" s="8">
        <f>IF(OR($F760="",$M760=""),"",IF(AND($M760&lt;'Settings'!$B$6,$J760&gt;0,$O760&lt;&gt;"Written off"),"Overdue",""))</f>
        <v/>
      </c>
      <c r="Q760" s="15">
        <f>IF($E760="","",COUNTIFS('Follow-ups'!$B$3:$B$1002,$E760))</f>
        <v/>
      </c>
      <c r="R760" s="16">
        <f>IF(OR($F760="",$O760="Written off"),0,IF($J760&gt;0,$J760+ROW()/1000000,0))</f>
        <v/>
      </c>
      <c r="S760" s="15">
        <f>IF($P760="Overdue",COUNTIFS($P$3:$P760,"Overdue"),"")</f>
        <v/>
      </c>
    </row>
    <row r="761">
      <c r="A761" s="4" t="n"/>
      <c r="B761" s="4" t="n"/>
      <c r="C761" s="4" t="n"/>
      <c r="D761" s="4" t="n"/>
      <c r="E761" s="4" t="n"/>
      <c r="F761" s="5" t="n"/>
      <c r="G761" s="13" t="n"/>
      <c r="H761" s="13" t="n"/>
      <c r="I761" s="14">
        <f>IF($E761="","",SUMIFS('Follow-ups'!$H$3:$H$1002,'Follow-ups'!$B$3:$B$1002,$E761))</f>
        <v/>
      </c>
      <c r="J761" s="14">
        <f>IF($F761="","",$G761-$H761-$I761)</f>
        <v/>
      </c>
      <c r="K761" s="15">
        <f>IF($F761="","",'Settings'!$B$6-$F761)</f>
        <v/>
      </c>
      <c r="L761" s="8">
        <f>IF($F761="","",IF($J761&lt;=0,"Settled",IF($O761="Written off","Written off",IF($K761&lt;=30,"0–30",IF($K761&lt;=60,"31–60",IF($K761&lt;=90,"61–90","90+"))))))</f>
        <v/>
      </c>
      <c r="M761" s="5" t="n"/>
      <c r="N761" s="4" t="n"/>
      <c r="O761" s="4" t="n"/>
      <c r="P761" s="8">
        <f>IF(OR($F761="",$M761=""),"",IF(AND($M761&lt;'Settings'!$B$6,$J761&gt;0,$O761&lt;&gt;"Written off"),"Overdue",""))</f>
        <v/>
      </c>
      <c r="Q761" s="15">
        <f>IF($E761="","",COUNTIFS('Follow-ups'!$B$3:$B$1002,$E761))</f>
        <v/>
      </c>
      <c r="R761" s="16">
        <f>IF(OR($F761="",$O761="Written off"),0,IF($J761&gt;0,$J761+ROW()/1000000,0))</f>
        <v/>
      </c>
      <c r="S761" s="15">
        <f>IF($P761="Overdue",COUNTIFS($P$3:$P761,"Overdue"),"")</f>
        <v/>
      </c>
    </row>
    <row r="762">
      <c r="A762" s="4" t="n"/>
      <c r="B762" s="4" t="n"/>
      <c r="C762" s="4" t="n"/>
      <c r="D762" s="4" t="n"/>
      <c r="E762" s="4" t="n"/>
      <c r="F762" s="5" t="n"/>
      <c r="G762" s="13" t="n"/>
      <c r="H762" s="13" t="n"/>
      <c r="I762" s="14">
        <f>IF($E762="","",SUMIFS('Follow-ups'!$H$3:$H$1002,'Follow-ups'!$B$3:$B$1002,$E762))</f>
        <v/>
      </c>
      <c r="J762" s="14">
        <f>IF($F762="","",$G762-$H762-$I762)</f>
        <v/>
      </c>
      <c r="K762" s="15">
        <f>IF($F762="","",'Settings'!$B$6-$F762)</f>
        <v/>
      </c>
      <c r="L762" s="8">
        <f>IF($F762="","",IF($J762&lt;=0,"Settled",IF($O762="Written off","Written off",IF($K762&lt;=30,"0–30",IF($K762&lt;=60,"31–60",IF($K762&lt;=90,"61–90","90+"))))))</f>
        <v/>
      </c>
      <c r="M762" s="5" t="n"/>
      <c r="N762" s="4" t="n"/>
      <c r="O762" s="4" t="n"/>
      <c r="P762" s="8">
        <f>IF(OR($F762="",$M762=""),"",IF(AND($M762&lt;'Settings'!$B$6,$J762&gt;0,$O762&lt;&gt;"Written off"),"Overdue",""))</f>
        <v/>
      </c>
      <c r="Q762" s="15">
        <f>IF($E762="","",COUNTIFS('Follow-ups'!$B$3:$B$1002,$E762))</f>
        <v/>
      </c>
      <c r="R762" s="16">
        <f>IF(OR($F762="",$O762="Written off"),0,IF($J762&gt;0,$J762+ROW()/1000000,0))</f>
        <v/>
      </c>
      <c r="S762" s="15">
        <f>IF($P762="Overdue",COUNTIFS($P$3:$P762,"Overdue"),"")</f>
        <v/>
      </c>
    </row>
    <row r="763">
      <c r="A763" s="4" t="n"/>
      <c r="B763" s="4" t="n"/>
      <c r="C763" s="4" t="n"/>
      <c r="D763" s="4" t="n"/>
      <c r="E763" s="4" t="n"/>
      <c r="F763" s="5" t="n"/>
      <c r="G763" s="13" t="n"/>
      <c r="H763" s="13" t="n"/>
      <c r="I763" s="14">
        <f>IF($E763="","",SUMIFS('Follow-ups'!$H$3:$H$1002,'Follow-ups'!$B$3:$B$1002,$E763))</f>
        <v/>
      </c>
      <c r="J763" s="14">
        <f>IF($F763="","",$G763-$H763-$I763)</f>
        <v/>
      </c>
      <c r="K763" s="15">
        <f>IF($F763="","",'Settings'!$B$6-$F763)</f>
        <v/>
      </c>
      <c r="L763" s="8">
        <f>IF($F763="","",IF($J763&lt;=0,"Settled",IF($O763="Written off","Written off",IF($K763&lt;=30,"0–30",IF($K763&lt;=60,"31–60",IF($K763&lt;=90,"61–90","90+"))))))</f>
        <v/>
      </c>
      <c r="M763" s="5" t="n"/>
      <c r="N763" s="4" t="n"/>
      <c r="O763" s="4" t="n"/>
      <c r="P763" s="8">
        <f>IF(OR($F763="",$M763=""),"",IF(AND($M763&lt;'Settings'!$B$6,$J763&gt;0,$O763&lt;&gt;"Written off"),"Overdue",""))</f>
        <v/>
      </c>
      <c r="Q763" s="15">
        <f>IF($E763="","",COUNTIFS('Follow-ups'!$B$3:$B$1002,$E763))</f>
        <v/>
      </c>
      <c r="R763" s="16">
        <f>IF(OR($F763="",$O763="Written off"),0,IF($J763&gt;0,$J763+ROW()/1000000,0))</f>
        <v/>
      </c>
      <c r="S763" s="15">
        <f>IF($P763="Overdue",COUNTIFS($P$3:$P763,"Overdue"),"")</f>
        <v/>
      </c>
    </row>
    <row r="764">
      <c r="A764" s="4" t="n"/>
      <c r="B764" s="4" t="n"/>
      <c r="C764" s="4" t="n"/>
      <c r="D764" s="4" t="n"/>
      <c r="E764" s="4" t="n"/>
      <c r="F764" s="5" t="n"/>
      <c r="G764" s="13" t="n"/>
      <c r="H764" s="13" t="n"/>
      <c r="I764" s="14">
        <f>IF($E764="","",SUMIFS('Follow-ups'!$H$3:$H$1002,'Follow-ups'!$B$3:$B$1002,$E764))</f>
        <v/>
      </c>
      <c r="J764" s="14">
        <f>IF($F764="","",$G764-$H764-$I764)</f>
        <v/>
      </c>
      <c r="K764" s="15">
        <f>IF($F764="","",'Settings'!$B$6-$F764)</f>
        <v/>
      </c>
      <c r="L764" s="8">
        <f>IF($F764="","",IF($J764&lt;=0,"Settled",IF($O764="Written off","Written off",IF($K764&lt;=30,"0–30",IF($K764&lt;=60,"31–60",IF($K764&lt;=90,"61–90","90+"))))))</f>
        <v/>
      </c>
      <c r="M764" s="5" t="n"/>
      <c r="N764" s="4" t="n"/>
      <c r="O764" s="4" t="n"/>
      <c r="P764" s="8">
        <f>IF(OR($F764="",$M764=""),"",IF(AND($M764&lt;'Settings'!$B$6,$J764&gt;0,$O764&lt;&gt;"Written off"),"Overdue",""))</f>
        <v/>
      </c>
      <c r="Q764" s="15">
        <f>IF($E764="","",COUNTIFS('Follow-ups'!$B$3:$B$1002,$E764))</f>
        <v/>
      </c>
      <c r="R764" s="16">
        <f>IF(OR($F764="",$O764="Written off"),0,IF($J764&gt;0,$J764+ROW()/1000000,0))</f>
        <v/>
      </c>
      <c r="S764" s="15">
        <f>IF($P764="Overdue",COUNTIFS($P$3:$P764,"Overdue"),"")</f>
        <v/>
      </c>
    </row>
    <row r="765">
      <c r="A765" s="4" t="n"/>
      <c r="B765" s="4" t="n"/>
      <c r="C765" s="4" t="n"/>
      <c r="D765" s="4" t="n"/>
      <c r="E765" s="4" t="n"/>
      <c r="F765" s="5" t="n"/>
      <c r="G765" s="13" t="n"/>
      <c r="H765" s="13" t="n"/>
      <c r="I765" s="14">
        <f>IF($E765="","",SUMIFS('Follow-ups'!$H$3:$H$1002,'Follow-ups'!$B$3:$B$1002,$E765))</f>
        <v/>
      </c>
      <c r="J765" s="14">
        <f>IF($F765="","",$G765-$H765-$I765)</f>
        <v/>
      </c>
      <c r="K765" s="15">
        <f>IF($F765="","",'Settings'!$B$6-$F765)</f>
        <v/>
      </c>
      <c r="L765" s="8">
        <f>IF($F765="","",IF($J765&lt;=0,"Settled",IF($O765="Written off","Written off",IF($K765&lt;=30,"0–30",IF($K765&lt;=60,"31–60",IF($K765&lt;=90,"61–90","90+"))))))</f>
        <v/>
      </c>
      <c r="M765" s="5" t="n"/>
      <c r="N765" s="4" t="n"/>
      <c r="O765" s="4" t="n"/>
      <c r="P765" s="8">
        <f>IF(OR($F765="",$M765=""),"",IF(AND($M765&lt;'Settings'!$B$6,$J765&gt;0,$O765&lt;&gt;"Written off"),"Overdue",""))</f>
        <v/>
      </c>
      <c r="Q765" s="15">
        <f>IF($E765="","",COUNTIFS('Follow-ups'!$B$3:$B$1002,$E765))</f>
        <v/>
      </c>
      <c r="R765" s="16">
        <f>IF(OR($F765="",$O765="Written off"),0,IF($J765&gt;0,$J765+ROW()/1000000,0))</f>
        <v/>
      </c>
      <c r="S765" s="15">
        <f>IF($P765="Overdue",COUNTIFS($P$3:$P765,"Overdue"),"")</f>
        <v/>
      </c>
    </row>
    <row r="766">
      <c r="A766" s="4" t="n"/>
      <c r="B766" s="4" t="n"/>
      <c r="C766" s="4" t="n"/>
      <c r="D766" s="4" t="n"/>
      <c r="E766" s="4" t="n"/>
      <c r="F766" s="5" t="n"/>
      <c r="G766" s="13" t="n"/>
      <c r="H766" s="13" t="n"/>
      <c r="I766" s="14">
        <f>IF($E766="","",SUMIFS('Follow-ups'!$H$3:$H$1002,'Follow-ups'!$B$3:$B$1002,$E766))</f>
        <v/>
      </c>
      <c r="J766" s="14">
        <f>IF($F766="","",$G766-$H766-$I766)</f>
        <v/>
      </c>
      <c r="K766" s="15">
        <f>IF($F766="","",'Settings'!$B$6-$F766)</f>
        <v/>
      </c>
      <c r="L766" s="8">
        <f>IF($F766="","",IF($J766&lt;=0,"Settled",IF($O766="Written off","Written off",IF($K766&lt;=30,"0–30",IF($K766&lt;=60,"31–60",IF($K766&lt;=90,"61–90","90+"))))))</f>
        <v/>
      </c>
      <c r="M766" s="5" t="n"/>
      <c r="N766" s="4" t="n"/>
      <c r="O766" s="4" t="n"/>
      <c r="P766" s="8">
        <f>IF(OR($F766="",$M766=""),"",IF(AND($M766&lt;'Settings'!$B$6,$J766&gt;0,$O766&lt;&gt;"Written off"),"Overdue",""))</f>
        <v/>
      </c>
      <c r="Q766" s="15">
        <f>IF($E766="","",COUNTIFS('Follow-ups'!$B$3:$B$1002,$E766))</f>
        <v/>
      </c>
      <c r="R766" s="16">
        <f>IF(OR($F766="",$O766="Written off"),0,IF($J766&gt;0,$J766+ROW()/1000000,0))</f>
        <v/>
      </c>
      <c r="S766" s="15">
        <f>IF($P766="Overdue",COUNTIFS($P$3:$P766,"Overdue"),"")</f>
        <v/>
      </c>
    </row>
    <row r="767">
      <c r="A767" s="4" t="n"/>
      <c r="B767" s="4" t="n"/>
      <c r="C767" s="4" t="n"/>
      <c r="D767" s="4" t="n"/>
      <c r="E767" s="4" t="n"/>
      <c r="F767" s="5" t="n"/>
      <c r="G767" s="13" t="n"/>
      <c r="H767" s="13" t="n"/>
      <c r="I767" s="14">
        <f>IF($E767="","",SUMIFS('Follow-ups'!$H$3:$H$1002,'Follow-ups'!$B$3:$B$1002,$E767))</f>
        <v/>
      </c>
      <c r="J767" s="14">
        <f>IF($F767="","",$G767-$H767-$I767)</f>
        <v/>
      </c>
      <c r="K767" s="15">
        <f>IF($F767="","",'Settings'!$B$6-$F767)</f>
        <v/>
      </c>
      <c r="L767" s="8">
        <f>IF($F767="","",IF($J767&lt;=0,"Settled",IF($O767="Written off","Written off",IF($K767&lt;=30,"0–30",IF($K767&lt;=60,"31–60",IF($K767&lt;=90,"61–90","90+"))))))</f>
        <v/>
      </c>
      <c r="M767" s="5" t="n"/>
      <c r="N767" s="4" t="n"/>
      <c r="O767" s="4" t="n"/>
      <c r="P767" s="8">
        <f>IF(OR($F767="",$M767=""),"",IF(AND($M767&lt;'Settings'!$B$6,$J767&gt;0,$O767&lt;&gt;"Written off"),"Overdue",""))</f>
        <v/>
      </c>
      <c r="Q767" s="15">
        <f>IF($E767="","",COUNTIFS('Follow-ups'!$B$3:$B$1002,$E767))</f>
        <v/>
      </c>
      <c r="R767" s="16">
        <f>IF(OR($F767="",$O767="Written off"),0,IF($J767&gt;0,$J767+ROW()/1000000,0))</f>
        <v/>
      </c>
      <c r="S767" s="15">
        <f>IF($P767="Overdue",COUNTIFS($P$3:$P767,"Overdue"),"")</f>
        <v/>
      </c>
    </row>
    <row r="768">
      <c r="A768" s="4" t="n"/>
      <c r="B768" s="4" t="n"/>
      <c r="C768" s="4" t="n"/>
      <c r="D768" s="4" t="n"/>
      <c r="E768" s="4" t="n"/>
      <c r="F768" s="5" t="n"/>
      <c r="G768" s="13" t="n"/>
      <c r="H768" s="13" t="n"/>
      <c r="I768" s="14">
        <f>IF($E768="","",SUMIFS('Follow-ups'!$H$3:$H$1002,'Follow-ups'!$B$3:$B$1002,$E768))</f>
        <v/>
      </c>
      <c r="J768" s="14">
        <f>IF($F768="","",$G768-$H768-$I768)</f>
        <v/>
      </c>
      <c r="K768" s="15">
        <f>IF($F768="","",'Settings'!$B$6-$F768)</f>
        <v/>
      </c>
      <c r="L768" s="8">
        <f>IF($F768="","",IF($J768&lt;=0,"Settled",IF($O768="Written off","Written off",IF($K768&lt;=30,"0–30",IF($K768&lt;=60,"31–60",IF($K768&lt;=90,"61–90","90+"))))))</f>
        <v/>
      </c>
      <c r="M768" s="5" t="n"/>
      <c r="N768" s="4" t="n"/>
      <c r="O768" s="4" t="n"/>
      <c r="P768" s="8">
        <f>IF(OR($F768="",$M768=""),"",IF(AND($M768&lt;'Settings'!$B$6,$J768&gt;0,$O768&lt;&gt;"Written off"),"Overdue",""))</f>
        <v/>
      </c>
      <c r="Q768" s="15">
        <f>IF($E768="","",COUNTIFS('Follow-ups'!$B$3:$B$1002,$E768))</f>
        <v/>
      </c>
      <c r="R768" s="16">
        <f>IF(OR($F768="",$O768="Written off"),0,IF($J768&gt;0,$J768+ROW()/1000000,0))</f>
        <v/>
      </c>
      <c r="S768" s="15">
        <f>IF($P768="Overdue",COUNTIFS($P$3:$P768,"Overdue"),"")</f>
        <v/>
      </c>
    </row>
    <row r="769">
      <c r="A769" s="4" t="n"/>
      <c r="B769" s="4" t="n"/>
      <c r="C769" s="4" t="n"/>
      <c r="D769" s="4" t="n"/>
      <c r="E769" s="4" t="n"/>
      <c r="F769" s="5" t="n"/>
      <c r="G769" s="13" t="n"/>
      <c r="H769" s="13" t="n"/>
      <c r="I769" s="14">
        <f>IF($E769="","",SUMIFS('Follow-ups'!$H$3:$H$1002,'Follow-ups'!$B$3:$B$1002,$E769))</f>
        <v/>
      </c>
      <c r="J769" s="14">
        <f>IF($F769="","",$G769-$H769-$I769)</f>
        <v/>
      </c>
      <c r="K769" s="15">
        <f>IF($F769="","",'Settings'!$B$6-$F769)</f>
        <v/>
      </c>
      <c r="L769" s="8">
        <f>IF($F769="","",IF($J769&lt;=0,"Settled",IF($O769="Written off","Written off",IF($K769&lt;=30,"0–30",IF($K769&lt;=60,"31–60",IF($K769&lt;=90,"61–90","90+"))))))</f>
        <v/>
      </c>
      <c r="M769" s="5" t="n"/>
      <c r="N769" s="4" t="n"/>
      <c r="O769" s="4" t="n"/>
      <c r="P769" s="8">
        <f>IF(OR($F769="",$M769=""),"",IF(AND($M769&lt;'Settings'!$B$6,$J769&gt;0,$O769&lt;&gt;"Written off"),"Overdue",""))</f>
        <v/>
      </c>
      <c r="Q769" s="15">
        <f>IF($E769="","",COUNTIFS('Follow-ups'!$B$3:$B$1002,$E769))</f>
        <v/>
      </c>
      <c r="R769" s="16">
        <f>IF(OR($F769="",$O769="Written off"),0,IF($J769&gt;0,$J769+ROW()/1000000,0))</f>
        <v/>
      </c>
      <c r="S769" s="15">
        <f>IF($P769="Overdue",COUNTIFS($P$3:$P769,"Overdue"),"")</f>
        <v/>
      </c>
    </row>
    <row r="770">
      <c r="A770" s="4" t="n"/>
      <c r="B770" s="4" t="n"/>
      <c r="C770" s="4" t="n"/>
      <c r="D770" s="4" t="n"/>
      <c r="E770" s="4" t="n"/>
      <c r="F770" s="5" t="n"/>
      <c r="G770" s="13" t="n"/>
      <c r="H770" s="13" t="n"/>
      <c r="I770" s="14">
        <f>IF($E770="","",SUMIFS('Follow-ups'!$H$3:$H$1002,'Follow-ups'!$B$3:$B$1002,$E770))</f>
        <v/>
      </c>
      <c r="J770" s="14">
        <f>IF($F770="","",$G770-$H770-$I770)</f>
        <v/>
      </c>
      <c r="K770" s="15">
        <f>IF($F770="","",'Settings'!$B$6-$F770)</f>
        <v/>
      </c>
      <c r="L770" s="8">
        <f>IF($F770="","",IF($J770&lt;=0,"Settled",IF($O770="Written off","Written off",IF($K770&lt;=30,"0–30",IF($K770&lt;=60,"31–60",IF($K770&lt;=90,"61–90","90+"))))))</f>
        <v/>
      </c>
      <c r="M770" s="5" t="n"/>
      <c r="N770" s="4" t="n"/>
      <c r="O770" s="4" t="n"/>
      <c r="P770" s="8">
        <f>IF(OR($F770="",$M770=""),"",IF(AND($M770&lt;'Settings'!$B$6,$J770&gt;0,$O770&lt;&gt;"Written off"),"Overdue",""))</f>
        <v/>
      </c>
      <c r="Q770" s="15">
        <f>IF($E770="","",COUNTIFS('Follow-ups'!$B$3:$B$1002,$E770))</f>
        <v/>
      </c>
      <c r="R770" s="16">
        <f>IF(OR($F770="",$O770="Written off"),0,IF($J770&gt;0,$J770+ROW()/1000000,0))</f>
        <v/>
      </c>
      <c r="S770" s="15">
        <f>IF($P770="Overdue",COUNTIFS($P$3:$P770,"Overdue"),"")</f>
        <v/>
      </c>
    </row>
    <row r="771">
      <c r="A771" s="4" t="n"/>
      <c r="B771" s="4" t="n"/>
      <c r="C771" s="4" t="n"/>
      <c r="D771" s="4" t="n"/>
      <c r="E771" s="4" t="n"/>
      <c r="F771" s="5" t="n"/>
      <c r="G771" s="13" t="n"/>
      <c r="H771" s="13" t="n"/>
      <c r="I771" s="14">
        <f>IF($E771="","",SUMIFS('Follow-ups'!$H$3:$H$1002,'Follow-ups'!$B$3:$B$1002,$E771))</f>
        <v/>
      </c>
      <c r="J771" s="14">
        <f>IF($F771="","",$G771-$H771-$I771)</f>
        <v/>
      </c>
      <c r="K771" s="15">
        <f>IF($F771="","",'Settings'!$B$6-$F771)</f>
        <v/>
      </c>
      <c r="L771" s="8">
        <f>IF($F771="","",IF($J771&lt;=0,"Settled",IF($O771="Written off","Written off",IF($K771&lt;=30,"0–30",IF($K771&lt;=60,"31–60",IF($K771&lt;=90,"61–90","90+"))))))</f>
        <v/>
      </c>
      <c r="M771" s="5" t="n"/>
      <c r="N771" s="4" t="n"/>
      <c r="O771" s="4" t="n"/>
      <c r="P771" s="8">
        <f>IF(OR($F771="",$M771=""),"",IF(AND($M771&lt;'Settings'!$B$6,$J771&gt;0,$O771&lt;&gt;"Written off"),"Overdue",""))</f>
        <v/>
      </c>
      <c r="Q771" s="15">
        <f>IF($E771="","",COUNTIFS('Follow-ups'!$B$3:$B$1002,$E771))</f>
        <v/>
      </c>
      <c r="R771" s="16">
        <f>IF(OR($F771="",$O771="Written off"),0,IF($J771&gt;0,$J771+ROW()/1000000,0))</f>
        <v/>
      </c>
      <c r="S771" s="15">
        <f>IF($P771="Overdue",COUNTIFS($P$3:$P771,"Overdue"),"")</f>
        <v/>
      </c>
    </row>
    <row r="772">
      <c r="A772" s="4" t="n"/>
      <c r="B772" s="4" t="n"/>
      <c r="C772" s="4" t="n"/>
      <c r="D772" s="4" t="n"/>
      <c r="E772" s="4" t="n"/>
      <c r="F772" s="5" t="n"/>
      <c r="G772" s="13" t="n"/>
      <c r="H772" s="13" t="n"/>
      <c r="I772" s="14">
        <f>IF($E772="","",SUMIFS('Follow-ups'!$H$3:$H$1002,'Follow-ups'!$B$3:$B$1002,$E772))</f>
        <v/>
      </c>
      <c r="J772" s="14">
        <f>IF($F772="","",$G772-$H772-$I772)</f>
        <v/>
      </c>
      <c r="K772" s="15">
        <f>IF($F772="","",'Settings'!$B$6-$F772)</f>
        <v/>
      </c>
      <c r="L772" s="8">
        <f>IF($F772="","",IF($J772&lt;=0,"Settled",IF($O772="Written off","Written off",IF($K772&lt;=30,"0–30",IF($K772&lt;=60,"31–60",IF($K772&lt;=90,"61–90","90+"))))))</f>
        <v/>
      </c>
      <c r="M772" s="5" t="n"/>
      <c r="N772" s="4" t="n"/>
      <c r="O772" s="4" t="n"/>
      <c r="P772" s="8">
        <f>IF(OR($F772="",$M772=""),"",IF(AND($M772&lt;'Settings'!$B$6,$J772&gt;0,$O772&lt;&gt;"Written off"),"Overdue",""))</f>
        <v/>
      </c>
      <c r="Q772" s="15">
        <f>IF($E772="","",COUNTIFS('Follow-ups'!$B$3:$B$1002,$E772))</f>
        <v/>
      </c>
      <c r="R772" s="16">
        <f>IF(OR($F772="",$O772="Written off"),0,IF($J772&gt;0,$J772+ROW()/1000000,0))</f>
        <v/>
      </c>
      <c r="S772" s="15">
        <f>IF($P772="Overdue",COUNTIFS($P$3:$P772,"Overdue"),"")</f>
        <v/>
      </c>
    </row>
    <row r="773">
      <c r="A773" s="4" t="n"/>
      <c r="B773" s="4" t="n"/>
      <c r="C773" s="4" t="n"/>
      <c r="D773" s="4" t="n"/>
      <c r="E773" s="4" t="n"/>
      <c r="F773" s="5" t="n"/>
      <c r="G773" s="13" t="n"/>
      <c r="H773" s="13" t="n"/>
      <c r="I773" s="14">
        <f>IF($E773="","",SUMIFS('Follow-ups'!$H$3:$H$1002,'Follow-ups'!$B$3:$B$1002,$E773))</f>
        <v/>
      </c>
      <c r="J773" s="14">
        <f>IF($F773="","",$G773-$H773-$I773)</f>
        <v/>
      </c>
      <c r="K773" s="15">
        <f>IF($F773="","",'Settings'!$B$6-$F773)</f>
        <v/>
      </c>
      <c r="L773" s="8">
        <f>IF($F773="","",IF($J773&lt;=0,"Settled",IF($O773="Written off","Written off",IF($K773&lt;=30,"0–30",IF($K773&lt;=60,"31–60",IF($K773&lt;=90,"61–90","90+"))))))</f>
        <v/>
      </c>
      <c r="M773" s="5" t="n"/>
      <c r="N773" s="4" t="n"/>
      <c r="O773" s="4" t="n"/>
      <c r="P773" s="8">
        <f>IF(OR($F773="",$M773=""),"",IF(AND($M773&lt;'Settings'!$B$6,$J773&gt;0,$O773&lt;&gt;"Written off"),"Overdue",""))</f>
        <v/>
      </c>
      <c r="Q773" s="15">
        <f>IF($E773="","",COUNTIFS('Follow-ups'!$B$3:$B$1002,$E773))</f>
        <v/>
      </c>
      <c r="R773" s="16">
        <f>IF(OR($F773="",$O773="Written off"),0,IF($J773&gt;0,$J773+ROW()/1000000,0))</f>
        <v/>
      </c>
      <c r="S773" s="15">
        <f>IF($P773="Overdue",COUNTIFS($P$3:$P773,"Overdue"),"")</f>
        <v/>
      </c>
    </row>
    <row r="774">
      <c r="A774" s="4" t="n"/>
      <c r="B774" s="4" t="n"/>
      <c r="C774" s="4" t="n"/>
      <c r="D774" s="4" t="n"/>
      <c r="E774" s="4" t="n"/>
      <c r="F774" s="5" t="n"/>
      <c r="G774" s="13" t="n"/>
      <c r="H774" s="13" t="n"/>
      <c r="I774" s="14">
        <f>IF($E774="","",SUMIFS('Follow-ups'!$H$3:$H$1002,'Follow-ups'!$B$3:$B$1002,$E774))</f>
        <v/>
      </c>
      <c r="J774" s="14">
        <f>IF($F774="","",$G774-$H774-$I774)</f>
        <v/>
      </c>
      <c r="K774" s="15">
        <f>IF($F774="","",'Settings'!$B$6-$F774)</f>
        <v/>
      </c>
      <c r="L774" s="8">
        <f>IF($F774="","",IF($J774&lt;=0,"Settled",IF($O774="Written off","Written off",IF($K774&lt;=30,"0–30",IF($K774&lt;=60,"31–60",IF($K774&lt;=90,"61–90","90+"))))))</f>
        <v/>
      </c>
      <c r="M774" s="5" t="n"/>
      <c r="N774" s="4" t="n"/>
      <c r="O774" s="4" t="n"/>
      <c r="P774" s="8">
        <f>IF(OR($F774="",$M774=""),"",IF(AND($M774&lt;'Settings'!$B$6,$J774&gt;0,$O774&lt;&gt;"Written off"),"Overdue",""))</f>
        <v/>
      </c>
      <c r="Q774" s="15">
        <f>IF($E774="","",COUNTIFS('Follow-ups'!$B$3:$B$1002,$E774))</f>
        <v/>
      </c>
      <c r="R774" s="16">
        <f>IF(OR($F774="",$O774="Written off"),0,IF($J774&gt;0,$J774+ROW()/1000000,0))</f>
        <v/>
      </c>
      <c r="S774" s="15">
        <f>IF($P774="Overdue",COUNTIFS($P$3:$P774,"Overdue"),"")</f>
        <v/>
      </c>
    </row>
    <row r="775">
      <c r="A775" s="4" t="n"/>
      <c r="B775" s="4" t="n"/>
      <c r="C775" s="4" t="n"/>
      <c r="D775" s="4" t="n"/>
      <c r="E775" s="4" t="n"/>
      <c r="F775" s="5" t="n"/>
      <c r="G775" s="13" t="n"/>
      <c r="H775" s="13" t="n"/>
      <c r="I775" s="14">
        <f>IF($E775="","",SUMIFS('Follow-ups'!$H$3:$H$1002,'Follow-ups'!$B$3:$B$1002,$E775))</f>
        <v/>
      </c>
      <c r="J775" s="14">
        <f>IF($F775="","",$G775-$H775-$I775)</f>
        <v/>
      </c>
      <c r="K775" s="15">
        <f>IF($F775="","",'Settings'!$B$6-$F775)</f>
        <v/>
      </c>
      <c r="L775" s="8">
        <f>IF($F775="","",IF($J775&lt;=0,"Settled",IF($O775="Written off","Written off",IF($K775&lt;=30,"0–30",IF($K775&lt;=60,"31–60",IF($K775&lt;=90,"61–90","90+"))))))</f>
        <v/>
      </c>
      <c r="M775" s="5" t="n"/>
      <c r="N775" s="4" t="n"/>
      <c r="O775" s="4" t="n"/>
      <c r="P775" s="8">
        <f>IF(OR($F775="",$M775=""),"",IF(AND($M775&lt;'Settings'!$B$6,$J775&gt;0,$O775&lt;&gt;"Written off"),"Overdue",""))</f>
        <v/>
      </c>
      <c r="Q775" s="15">
        <f>IF($E775="","",COUNTIFS('Follow-ups'!$B$3:$B$1002,$E775))</f>
        <v/>
      </c>
      <c r="R775" s="16">
        <f>IF(OR($F775="",$O775="Written off"),0,IF($J775&gt;0,$J775+ROW()/1000000,0))</f>
        <v/>
      </c>
      <c r="S775" s="15">
        <f>IF($P775="Overdue",COUNTIFS($P$3:$P775,"Overdue"),"")</f>
        <v/>
      </c>
    </row>
    <row r="776">
      <c r="A776" s="4" t="n"/>
      <c r="B776" s="4" t="n"/>
      <c r="C776" s="4" t="n"/>
      <c r="D776" s="4" t="n"/>
      <c r="E776" s="4" t="n"/>
      <c r="F776" s="5" t="n"/>
      <c r="G776" s="13" t="n"/>
      <c r="H776" s="13" t="n"/>
      <c r="I776" s="14">
        <f>IF($E776="","",SUMIFS('Follow-ups'!$H$3:$H$1002,'Follow-ups'!$B$3:$B$1002,$E776))</f>
        <v/>
      </c>
      <c r="J776" s="14">
        <f>IF($F776="","",$G776-$H776-$I776)</f>
        <v/>
      </c>
      <c r="K776" s="15">
        <f>IF($F776="","",'Settings'!$B$6-$F776)</f>
        <v/>
      </c>
      <c r="L776" s="8">
        <f>IF($F776="","",IF($J776&lt;=0,"Settled",IF($O776="Written off","Written off",IF($K776&lt;=30,"0–30",IF($K776&lt;=60,"31–60",IF($K776&lt;=90,"61–90","90+"))))))</f>
        <v/>
      </c>
      <c r="M776" s="5" t="n"/>
      <c r="N776" s="4" t="n"/>
      <c r="O776" s="4" t="n"/>
      <c r="P776" s="8">
        <f>IF(OR($F776="",$M776=""),"",IF(AND($M776&lt;'Settings'!$B$6,$J776&gt;0,$O776&lt;&gt;"Written off"),"Overdue",""))</f>
        <v/>
      </c>
      <c r="Q776" s="15">
        <f>IF($E776="","",COUNTIFS('Follow-ups'!$B$3:$B$1002,$E776))</f>
        <v/>
      </c>
      <c r="R776" s="16">
        <f>IF(OR($F776="",$O776="Written off"),0,IF($J776&gt;0,$J776+ROW()/1000000,0))</f>
        <v/>
      </c>
      <c r="S776" s="15">
        <f>IF($P776="Overdue",COUNTIFS($P$3:$P776,"Overdue"),"")</f>
        <v/>
      </c>
    </row>
    <row r="777">
      <c r="A777" s="4" t="n"/>
      <c r="B777" s="4" t="n"/>
      <c r="C777" s="4" t="n"/>
      <c r="D777" s="4" t="n"/>
      <c r="E777" s="4" t="n"/>
      <c r="F777" s="5" t="n"/>
      <c r="G777" s="13" t="n"/>
      <c r="H777" s="13" t="n"/>
      <c r="I777" s="14">
        <f>IF($E777="","",SUMIFS('Follow-ups'!$H$3:$H$1002,'Follow-ups'!$B$3:$B$1002,$E777))</f>
        <v/>
      </c>
      <c r="J777" s="14">
        <f>IF($F777="","",$G777-$H777-$I777)</f>
        <v/>
      </c>
      <c r="K777" s="15">
        <f>IF($F777="","",'Settings'!$B$6-$F777)</f>
        <v/>
      </c>
      <c r="L777" s="8">
        <f>IF($F777="","",IF($J777&lt;=0,"Settled",IF($O777="Written off","Written off",IF($K777&lt;=30,"0–30",IF($K777&lt;=60,"31–60",IF($K777&lt;=90,"61–90","90+"))))))</f>
        <v/>
      </c>
      <c r="M777" s="5" t="n"/>
      <c r="N777" s="4" t="n"/>
      <c r="O777" s="4" t="n"/>
      <c r="P777" s="8">
        <f>IF(OR($F777="",$M777=""),"",IF(AND($M777&lt;'Settings'!$B$6,$J777&gt;0,$O777&lt;&gt;"Written off"),"Overdue",""))</f>
        <v/>
      </c>
      <c r="Q777" s="15">
        <f>IF($E777="","",COUNTIFS('Follow-ups'!$B$3:$B$1002,$E777))</f>
        <v/>
      </c>
      <c r="R777" s="16">
        <f>IF(OR($F777="",$O777="Written off"),0,IF($J777&gt;0,$J777+ROW()/1000000,0))</f>
        <v/>
      </c>
      <c r="S777" s="15">
        <f>IF($P777="Overdue",COUNTIFS($P$3:$P777,"Overdue"),"")</f>
        <v/>
      </c>
    </row>
    <row r="778">
      <c r="A778" s="4" t="n"/>
      <c r="B778" s="4" t="n"/>
      <c r="C778" s="4" t="n"/>
      <c r="D778" s="4" t="n"/>
      <c r="E778" s="4" t="n"/>
      <c r="F778" s="5" t="n"/>
      <c r="G778" s="13" t="n"/>
      <c r="H778" s="13" t="n"/>
      <c r="I778" s="14">
        <f>IF($E778="","",SUMIFS('Follow-ups'!$H$3:$H$1002,'Follow-ups'!$B$3:$B$1002,$E778))</f>
        <v/>
      </c>
      <c r="J778" s="14">
        <f>IF($F778="","",$G778-$H778-$I778)</f>
        <v/>
      </c>
      <c r="K778" s="15">
        <f>IF($F778="","",'Settings'!$B$6-$F778)</f>
        <v/>
      </c>
      <c r="L778" s="8">
        <f>IF($F778="","",IF($J778&lt;=0,"Settled",IF($O778="Written off","Written off",IF($K778&lt;=30,"0–30",IF($K778&lt;=60,"31–60",IF($K778&lt;=90,"61–90","90+"))))))</f>
        <v/>
      </c>
      <c r="M778" s="5" t="n"/>
      <c r="N778" s="4" t="n"/>
      <c r="O778" s="4" t="n"/>
      <c r="P778" s="8">
        <f>IF(OR($F778="",$M778=""),"",IF(AND($M778&lt;'Settings'!$B$6,$J778&gt;0,$O778&lt;&gt;"Written off"),"Overdue",""))</f>
        <v/>
      </c>
      <c r="Q778" s="15">
        <f>IF($E778="","",COUNTIFS('Follow-ups'!$B$3:$B$1002,$E778))</f>
        <v/>
      </c>
      <c r="R778" s="16">
        <f>IF(OR($F778="",$O778="Written off"),0,IF($J778&gt;0,$J778+ROW()/1000000,0))</f>
        <v/>
      </c>
      <c r="S778" s="15">
        <f>IF($P778="Overdue",COUNTIFS($P$3:$P778,"Overdue"),"")</f>
        <v/>
      </c>
    </row>
    <row r="779">
      <c r="A779" s="4" t="n"/>
      <c r="B779" s="4" t="n"/>
      <c r="C779" s="4" t="n"/>
      <c r="D779" s="4" t="n"/>
      <c r="E779" s="4" t="n"/>
      <c r="F779" s="5" t="n"/>
      <c r="G779" s="13" t="n"/>
      <c r="H779" s="13" t="n"/>
      <c r="I779" s="14">
        <f>IF($E779="","",SUMIFS('Follow-ups'!$H$3:$H$1002,'Follow-ups'!$B$3:$B$1002,$E779))</f>
        <v/>
      </c>
      <c r="J779" s="14">
        <f>IF($F779="","",$G779-$H779-$I779)</f>
        <v/>
      </c>
      <c r="K779" s="15">
        <f>IF($F779="","",'Settings'!$B$6-$F779)</f>
        <v/>
      </c>
      <c r="L779" s="8">
        <f>IF($F779="","",IF($J779&lt;=0,"Settled",IF($O779="Written off","Written off",IF($K779&lt;=30,"0–30",IF($K779&lt;=60,"31–60",IF($K779&lt;=90,"61–90","90+"))))))</f>
        <v/>
      </c>
      <c r="M779" s="5" t="n"/>
      <c r="N779" s="4" t="n"/>
      <c r="O779" s="4" t="n"/>
      <c r="P779" s="8">
        <f>IF(OR($F779="",$M779=""),"",IF(AND($M779&lt;'Settings'!$B$6,$J779&gt;0,$O779&lt;&gt;"Written off"),"Overdue",""))</f>
        <v/>
      </c>
      <c r="Q779" s="15">
        <f>IF($E779="","",COUNTIFS('Follow-ups'!$B$3:$B$1002,$E779))</f>
        <v/>
      </c>
      <c r="R779" s="16">
        <f>IF(OR($F779="",$O779="Written off"),0,IF($J779&gt;0,$J779+ROW()/1000000,0))</f>
        <v/>
      </c>
      <c r="S779" s="15">
        <f>IF($P779="Overdue",COUNTIFS($P$3:$P779,"Overdue"),"")</f>
        <v/>
      </c>
    </row>
    <row r="780">
      <c r="A780" s="4" t="n"/>
      <c r="B780" s="4" t="n"/>
      <c r="C780" s="4" t="n"/>
      <c r="D780" s="4" t="n"/>
      <c r="E780" s="4" t="n"/>
      <c r="F780" s="5" t="n"/>
      <c r="G780" s="13" t="n"/>
      <c r="H780" s="13" t="n"/>
      <c r="I780" s="14">
        <f>IF($E780="","",SUMIFS('Follow-ups'!$H$3:$H$1002,'Follow-ups'!$B$3:$B$1002,$E780))</f>
        <v/>
      </c>
      <c r="J780" s="14">
        <f>IF($F780="","",$G780-$H780-$I780)</f>
        <v/>
      </c>
      <c r="K780" s="15">
        <f>IF($F780="","",'Settings'!$B$6-$F780)</f>
        <v/>
      </c>
      <c r="L780" s="8">
        <f>IF($F780="","",IF($J780&lt;=0,"Settled",IF($O780="Written off","Written off",IF($K780&lt;=30,"0–30",IF($K780&lt;=60,"31–60",IF($K780&lt;=90,"61–90","90+"))))))</f>
        <v/>
      </c>
      <c r="M780" s="5" t="n"/>
      <c r="N780" s="4" t="n"/>
      <c r="O780" s="4" t="n"/>
      <c r="P780" s="8">
        <f>IF(OR($F780="",$M780=""),"",IF(AND($M780&lt;'Settings'!$B$6,$J780&gt;0,$O780&lt;&gt;"Written off"),"Overdue",""))</f>
        <v/>
      </c>
      <c r="Q780" s="15">
        <f>IF($E780="","",COUNTIFS('Follow-ups'!$B$3:$B$1002,$E780))</f>
        <v/>
      </c>
      <c r="R780" s="16">
        <f>IF(OR($F780="",$O780="Written off"),0,IF($J780&gt;0,$J780+ROW()/1000000,0))</f>
        <v/>
      </c>
      <c r="S780" s="15">
        <f>IF($P780="Overdue",COUNTIFS($P$3:$P780,"Overdue"),"")</f>
        <v/>
      </c>
    </row>
    <row r="781">
      <c r="A781" s="4" t="n"/>
      <c r="B781" s="4" t="n"/>
      <c r="C781" s="4" t="n"/>
      <c r="D781" s="4" t="n"/>
      <c r="E781" s="4" t="n"/>
      <c r="F781" s="5" t="n"/>
      <c r="G781" s="13" t="n"/>
      <c r="H781" s="13" t="n"/>
      <c r="I781" s="14">
        <f>IF($E781="","",SUMIFS('Follow-ups'!$H$3:$H$1002,'Follow-ups'!$B$3:$B$1002,$E781))</f>
        <v/>
      </c>
      <c r="J781" s="14">
        <f>IF($F781="","",$G781-$H781-$I781)</f>
        <v/>
      </c>
      <c r="K781" s="15">
        <f>IF($F781="","",'Settings'!$B$6-$F781)</f>
        <v/>
      </c>
      <c r="L781" s="8">
        <f>IF($F781="","",IF($J781&lt;=0,"Settled",IF($O781="Written off","Written off",IF($K781&lt;=30,"0–30",IF($K781&lt;=60,"31–60",IF($K781&lt;=90,"61–90","90+"))))))</f>
        <v/>
      </c>
      <c r="M781" s="5" t="n"/>
      <c r="N781" s="4" t="n"/>
      <c r="O781" s="4" t="n"/>
      <c r="P781" s="8">
        <f>IF(OR($F781="",$M781=""),"",IF(AND($M781&lt;'Settings'!$B$6,$J781&gt;0,$O781&lt;&gt;"Written off"),"Overdue",""))</f>
        <v/>
      </c>
      <c r="Q781" s="15">
        <f>IF($E781="","",COUNTIFS('Follow-ups'!$B$3:$B$1002,$E781))</f>
        <v/>
      </c>
      <c r="R781" s="16">
        <f>IF(OR($F781="",$O781="Written off"),0,IF($J781&gt;0,$J781+ROW()/1000000,0))</f>
        <v/>
      </c>
      <c r="S781" s="15">
        <f>IF($P781="Overdue",COUNTIFS($P$3:$P781,"Overdue"),"")</f>
        <v/>
      </c>
    </row>
    <row r="782">
      <c r="A782" s="4" t="n"/>
      <c r="B782" s="4" t="n"/>
      <c r="C782" s="4" t="n"/>
      <c r="D782" s="4" t="n"/>
      <c r="E782" s="4" t="n"/>
      <c r="F782" s="5" t="n"/>
      <c r="G782" s="13" t="n"/>
      <c r="H782" s="13" t="n"/>
      <c r="I782" s="14">
        <f>IF($E782="","",SUMIFS('Follow-ups'!$H$3:$H$1002,'Follow-ups'!$B$3:$B$1002,$E782))</f>
        <v/>
      </c>
      <c r="J782" s="14">
        <f>IF($F782="","",$G782-$H782-$I782)</f>
        <v/>
      </c>
      <c r="K782" s="15">
        <f>IF($F782="","",'Settings'!$B$6-$F782)</f>
        <v/>
      </c>
      <c r="L782" s="8">
        <f>IF($F782="","",IF($J782&lt;=0,"Settled",IF($O782="Written off","Written off",IF($K782&lt;=30,"0–30",IF($K782&lt;=60,"31–60",IF($K782&lt;=90,"61–90","90+"))))))</f>
        <v/>
      </c>
      <c r="M782" s="5" t="n"/>
      <c r="N782" s="4" t="n"/>
      <c r="O782" s="4" t="n"/>
      <c r="P782" s="8">
        <f>IF(OR($F782="",$M782=""),"",IF(AND($M782&lt;'Settings'!$B$6,$J782&gt;0,$O782&lt;&gt;"Written off"),"Overdue",""))</f>
        <v/>
      </c>
      <c r="Q782" s="15">
        <f>IF($E782="","",COUNTIFS('Follow-ups'!$B$3:$B$1002,$E782))</f>
        <v/>
      </c>
      <c r="R782" s="16">
        <f>IF(OR($F782="",$O782="Written off"),0,IF($J782&gt;0,$J782+ROW()/1000000,0))</f>
        <v/>
      </c>
      <c r="S782" s="15">
        <f>IF($P782="Overdue",COUNTIFS($P$3:$P782,"Overdue"),"")</f>
        <v/>
      </c>
    </row>
    <row r="783">
      <c r="A783" s="4" t="n"/>
      <c r="B783" s="4" t="n"/>
      <c r="C783" s="4" t="n"/>
      <c r="D783" s="4" t="n"/>
      <c r="E783" s="4" t="n"/>
      <c r="F783" s="5" t="n"/>
      <c r="G783" s="13" t="n"/>
      <c r="H783" s="13" t="n"/>
      <c r="I783" s="14">
        <f>IF($E783="","",SUMIFS('Follow-ups'!$H$3:$H$1002,'Follow-ups'!$B$3:$B$1002,$E783))</f>
        <v/>
      </c>
      <c r="J783" s="14">
        <f>IF($F783="","",$G783-$H783-$I783)</f>
        <v/>
      </c>
      <c r="K783" s="15">
        <f>IF($F783="","",'Settings'!$B$6-$F783)</f>
        <v/>
      </c>
      <c r="L783" s="8">
        <f>IF($F783="","",IF($J783&lt;=0,"Settled",IF($O783="Written off","Written off",IF($K783&lt;=30,"0–30",IF($K783&lt;=60,"31–60",IF($K783&lt;=90,"61–90","90+"))))))</f>
        <v/>
      </c>
      <c r="M783" s="5" t="n"/>
      <c r="N783" s="4" t="n"/>
      <c r="O783" s="4" t="n"/>
      <c r="P783" s="8">
        <f>IF(OR($F783="",$M783=""),"",IF(AND($M783&lt;'Settings'!$B$6,$J783&gt;0,$O783&lt;&gt;"Written off"),"Overdue",""))</f>
        <v/>
      </c>
      <c r="Q783" s="15">
        <f>IF($E783="","",COUNTIFS('Follow-ups'!$B$3:$B$1002,$E783))</f>
        <v/>
      </c>
      <c r="R783" s="16">
        <f>IF(OR($F783="",$O783="Written off"),0,IF($J783&gt;0,$J783+ROW()/1000000,0))</f>
        <v/>
      </c>
      <c r="S783" s="15">
        <f>IF($P783="Overdue",COUNTIFS($P$3:$P783,"Overdue"),"")</f>
        <v/>
      </c>
    </row>
    <row r="784">
      <c r="A784" s="4" t="n"/>
      <c r="B784" s="4" t="n"/>
      <c r="C784" s="4" t="n"/>
      <c r="D784" s="4" t="n"/>
      <c r="E784" s="4" t="n"/>
      <c r="F784" s="5" t="n"/>
      <c r="G784" s="13" t="n"/>
      <c r="H784" s="13" t="n"/>
      <c r="I784" s="14">
        <f>IF($E784="","",SUMIFS('Follow-ups'!$H$3:$H$1002,'Follow-ups'!$B$3:$B$1002,$E784))</f>
        <v/>
      </c>
      <c r="J784" s="14">
        <f>IF($F784="","",$G784-$H784-$I784)</f>
        <v/>
      </c>
      <c r="K784" s="15">
        <f>IF($F784="","",'Settings'!$B$6-$F784)</f>
        <v/>
      </c>
      <c r="L784" s="8">
        <f>IF($F784="","",IF($J784&lt;=0,"Settled",IF($O784="Written off","Written off",IF($K784&lt;=30,"0–30",IF($K784&lt;=60,"31–60",IF($K784&lt;=90,"61–90","90+"))))))</f>
        <v/>
      </c>
      <c r="M784" s="5" t="n"/>
      <c r="N784" s="4" t="n"/>
      <c r="O784" s="4" t="n"/>
      <c r="P784" s="8">
        <f>IF(OR($F784="",$M784=""),"",IF(AND($M784&lt;'Settings'!$B$6,$J784&gt;0,$O784&lt;&gt;"Written off"),"Overdue",""))</f>
        <v/>
      </c>
      <c r="Q784" s="15">
        <f>IF($E784="","",COUNTIFS('Follow-ups'!$B$3:$B$1002,$E784))</f>
        <v/>
      </c>
      <c r="R784" s="16">
        <f>IF(OR($F784="",$O784="Written off"),0,IF($J784&gt;0,$J784+ROW()/1000000,0))</f>
        <v/>
      </c>
      <c r="S784" s="15">
        <f>IF($P784="Overdue",COUNTIFS($P$3:$P784,"Overdue"),"")</f>
        <v/>
      </c>
    </row>
    <row r="785">
      <c r="A785" s="4" t="n"/>
      <c r="B785" s="4" t="n"/>
      <c r="C785" s="4" t="n"/>
      <c r="D785" s="4" t="n"/>
      <c r="E785" s="4" t="n"/>
      <c r="F785" s="5" t="n"/>
      <c r="G785" s="13" t="n"/>
      <c r="H785" s="13" t="n"/>
      <c r="I785" s="14">
        <f>IF($E785="","",SUMIFS('Follow-ups'!$H$3:$H$1002,'Follow-ups'!$B$3:$B$1002,$E785))</f>
        <v/>
      </c>
      <c r="J785" s="14">
        <f>IF($F785="","",$G785-$H785-$I785)</f>
        <v/>
      </c>
      <c r="K785" s="15">
        <f>IF($F785="","",'Settings'!$B$6-$F785)</f>
        <v/>
      </c>
      <c r="L785" s="8">
        <f>IF($F785="","",IF($J785&lt;=0,"Settled",IF($O785="Written off","Written off",IF($K785&lt;=30,"0–30",IF($K785&lt;=60,"31–60",IF($K785&lt;=90,"61–90","90+"))))))</f>
        <v/>
      </c>
      <c r="M785" s="5" t="n"/>
      <c r="N785" s="4" t="n"/>
      <c r="O785" s="4" t="n"/>
      <c r="P785" s="8">
        <f>IF(OR($F785="",$M785=""),"",IF(AND($M785&lt;'Settings'!$B$6,$J785&gt;0,$O785&lt;&gt;"Written off"),"Overdue",""))</f>
        <v/>
      </c>
      <c r="Q785" s="15">
        <f>IF($E785="","",COUNTIFS('Follow-ups'!$B$3:$B$1002,$E785))</f>
        <v/>
      </c>
      <c r="R785" s="16">
        <f>IF(OR($F785="",$O785="Written off"),0,IF($J785&gt;0,$J785+ROW()/1000000,0))</f>
        <v/>
      </c>
      <c r="S785" s="15">
        <f>IF($P785="Overdue",COUNTIFS($P$3:$P785,"Overdue"),"")</f>
        <v/>
      </c>
    </row>
    <row r="786">
      <c r="A786" s="4" t="n"/>
      <c r="B786" s="4" t="n"/>
      <c r="C786" s="4" t="n"/>
      <c r="D786" s="4" t="n"/>
      <c r="E786" s="4" t="n"/>
      <c r="F786" s="5" t="n"/>
      <c r="G786" s="13" t="n"/>
      <c r="H786" s="13" t="n"/>
      <c r="I786" s="14">
        <f>IF($E786="","",SUMIFS('Follow-ups'!$H$3:$H$1002,'Follow-ups'!$B$3:$B$1002,$E786))</f>
        <v/>
      </c>
      <c r="J786" s="14">
        <f>IF($F786="","",$G786-$H786-$I786)</f>
        <v/>
      </c>
      <c r="K786" s="15">
        <f>IF($F786="","",'Settings'!$B$6-$F786)</f>
        <v/>
      </c>
      <c r="L786" s="8">
        <f>IF($F786="","",IF($J786&lt;=0,"Settled",IF($O786="Written off","Written off",IF($K786&lt;=30,"0–30",IF($K786&lt;=60,"31–60",IF($K786&lt;=90,"61–90","90+"))))))</f>
        <v/>
      </c>
      <c r="M786" s="5" t="n"/>
      <c r="N786" s="4" t="n"/>
      <c r="O786" s="4" t="n"/>
      <c r="P786" s="8">
        <f>IF(OR($F786="",$M786=""),"",IF(AND($M786&lt;'Settings'!$B$6,$J786&gt;0,$O786&lt;&gt;"Written off"),"Overdue",""))</f>
        <v/>
      </c>
      <c r="Q786" s="15">
        <f>IF($E786="","",COUNTIFS('Follow-ups'!$B$3:$B$1002,$E786))</f>
        <v/>
      </c>
      <c r="R786" s="16">
        <f>IF(OR($F786="",$O786="Written off"),0,IF($J786&gt;0,$J786+ROW()/1000000,0))</f>
        <v/>
      </c>
      <c r="S786" s="15">
        <f>IF($P786="Overdue",COUNTIFS($P$3:$P786,"Overdue"),"")</f>
        <v/>
      </c>
    </row>
    <row r="787">
      <c r="A787" s="4" t="n"/>
      <c r="B787" s="4" t="n"/>
      <c r="C787" s="4" t="n"/>
      <c r="D787" s="4" t="n"/>
      <c r="E787" s="4" t="n"/>
      <c r="F787" s="5" t="n"/>
      <c r="G787" s="13" t="n"/>
      <c r="H787" s="13" t="n"/>
      <c r="I787" s="14">
        <f>IF($E787="","",SUMIFS('Follow-ups'!$H$3:$H$1002,'Follow-ups'!$B$3:$B$1002,$E787))</f>
        <v/>
      </c>
      <c r="J787" s="14">
        <f>IF($F787="","",$G787-$H787-$I787)</f>
        <v/>
      </c>
      <c r="K787" s="15">
        <f>IF($F787="","",'Settings'!$B$6-$F787)</f>
        <v/>
      </c>
      <c r="L787" s="8">
        <f>IF($F787="","",IF($J787&lt;=0,"Settled",IF($O787="Written off","Written off",IF($K787&lt;=30,"0–30",IF($K787&lt;=60,"31–60",IF($K787&lt;=90,"61–90","90+"))))))</f>
        <v/>
      </c>
      <c r="M787" s="5" t="n"/>
      <c r="N787" s="4" t="n"/>
      <c r="O787" s="4" t="n"/>
      <c r="P787" s="8">
        <f>IF(OR($F787="",$M787=""),"",IF(AND($M787&lt;'Settings'!$B$6,$J787&gt;0,$O787&lt;&gt;"Written off"),"Overdue",""))</f>
        <v/>
      </c>
      <c r="Q787" s="15">
        <f>IF($E787="","",COUNTIFS('Follow-ups'!$B$3:$B$1002,$E787))</f>
        <v/>
      </c>
      <c r="R787" s="16">
        <f>IF(OR($F787="",$O787="Written off"),0,IF($J787&gt;0,$J787+ROW()/1000000,0))</f>
        <v/>
      </c>
      <c r="S787" s="15">
        <f>IF($P787="Overdue",COUNTIFS($P$3:$P787,"Overdue"),"")</f>
        <v/>
      </c>
    </row>
    <row r="788">
      <c r="A788" s="4" t="n"/>
      <c r="B788" s="4" t="n"/>
      <c r="C788" s="4" t="n"/>
      <c r="D788" s="4" t="n"/>
      <c r="E788" s="4" t="n"/>
      <c r="F788" s="5" t="n"/>
      <c r="G788" s="13" t="n"/>
      <c r="H788" s="13" t="n"/>
      <c r="I788" s="14">
        <f>IF($E788="","",SUMIFS('Follow-ups'!$H$3:$H$1002,'Follow-ups'!$B$3:$B$1002,$E788))</f>
        <v/>
      </c>
      <c r="J788" s="14">
        <f>IF($F788="","",$G788-$H788-$I788)</f>
        <v/>
      </c>
      <c r="K788" s="15">
        <f>IF($F788="","",'Settings'!$B$6-$F788)</f>
        <v/>
      </c>
      <c r="L788" s="8">
        <f>IF($F788="","",IF($J788&lt;=0,"Settled",IF($O788="Written off","Written off",IF($K788&lt;=30,"0–30",IF($K788&lt;=60,"31–60",IF($K788&lt;=90,"61–90","90+"))))))</f>
        <v/>
      </c>
      <c r="M788" s="5" t="n"/>
      <c r="N788" s="4" t="n"/>
      <c r="O788" s="4" t="n"/>
      <c r="P788" s="8">
        <f>IF(OR($F788="",$M788=""),"",IF(AND($M788&lt;'Settings'!$B$6,$J788&gt;0,$O788&lt;&gt;"Written off"),"Overdue",""))</f>
        <v/>
      </c>
      <c r="Q788" s="15">
        <f>IF($E788="","",COUNTIFS('Follow-ups'!$B$3:$B$1002,$E788))</f>
        <v/>
      </c>
      <c r="R788" s="16">
        <f>IF(OR($F788="",$O788="Written off"),0,IF($J788&gt;0,$J788+ROW()/1000000,0))</f>
        <v/>
      </c>
      <c r="S788" s="15">
        <f>IF($P788="Overdue",COUNTIFS($P$3:$P788,"Overdue"),"")</f>
        <v/>
      </c>
    </row>
    <row r="789">
      <c r="A789" s="4" t="n"/>
      <c r="B789" s="4" t="n"/>
      <c r="C789" s="4" t="n"/>
      <c r="D789" s="4" t="n"/>
      <c r="E789" s="4" t="n"/>
      <c r="F789" s="5" t="n"/>
      <c r="G789" s="13" t="n"/>
      <c r="H789" s="13" t="n"/>
      <c r="I789" s="14">
        <f>IF($E789="","",SUMIFS('Follow-ups'!$H$3:$H$1002,'Follow-ups'!$B$3:$B$1002,$E789))</f>
        <v/>
      </c>
      <c r="J789" s="14">
        <f>IF($F789="","",$G789-$H789-$I789)</f>
        <v/>
      </c>
      <c r="K789" s="15">
        <f>IF($F789="","",'Settings'!$B$6-$F789)</f>
        <v/>
      </c>
      <c r="L789" s="8">
        <f>IF($F789="","",IF($J789&lt;=0,"Settled",IF($O789="Written off","Written off",IF($K789&lt;=30,"0–30",IF($K789&lt;=60,"31–60",IF($K789&lt;=90,"61–90","90+"))))))</f>
        <v/>
      </c>
      <c r="M789" s="5" t="n"/>
      <c r="N789" s="4" t="n"/>
      <c r="O789" s="4" t="n"/>
      <c r="P789" s="8">
        <f>IF(OR($F789="",$M789=""),"",IF(AND($M789&lt;'Settings'!$B$6,$J789&gt;0,$O789&lt;&gt;"Written off"),"Overdue",""))</f>
        <v/>
      </c>
      <c r="Q789" s="15">
        <f>IF($E789="","",COUNTIFS('Follow-ups'!$B$3:$B$1002,$E789))</f>
        <v/>
      </c>
      <c r="R789" s="16">
        <f>IF(OR($F789="",$O789="Written off"),0,IF($J789&gt;0,$J789+ROW()/1000000,0))</f>
        <v/>
      </c>
      <c r="S789" s="15">
        <f>IF($P789="Overdue",COUNTIFS($P$3:$P789,"Overdue"),"")</f>
        <v/>
      </c>
    </row>
    <row r="790">
      <c r="A790" s="4" t="n"/>
      <c r="B790" s="4" t="n"/>
      <c r="C790" s="4" t="n"/>
      <c r="D790" s="4" t="n"/>
      <c r="E790" s="4" t="n"/>
      <c r="F790" s="5" t="n"/>
      <c r="G790" s="13" t="n"/>
      <c r="H790" s="13" t="n"/>
      <c r="I790" s="14">
        <f>IF($E790="","",SUMIFS('Follow-ups'!$H$3:$H$1002,'Follow-ups'!$B$3:$B$1002,$E790))</f>
        <v/>
      </c>
      <c r="J790" s="14">
        <f>IF($F790="","",$G790-$H790-$I790)</f>
        <v/>
      </c>
      <c r="K790" s="15">
        <f>IF($F790="","",'Settings'!$B$6-$F790)</f>
        <v/>
      </c>
      <c r="L790" s="8">
        <f>IF($F790="","",IF($J790&lt;=0,"Settled",IF($O790="Written off","Written off",IF($K790&lt;=30,"0–30",IF($K790&lt;=60,"31–60",IF($K790&lt;=90,"61–90","90+"))))))</f>
        <v/>
      </c>
      <c r="M790" s="5" t="n"/>
      <c r="N790" s="4" t="n"/>
      <c r="O790" s="4" t="n"/>
      <c r="P790" s="8">
        <f>IF(OR($F790="",$M790=""),"",IF(AND($M790&lt;'Settings'!$B$6,$J790&gt;0,$O790&lt;&gt;"Written off"),"Overdue",""))</f>
        <v/>
      </c>
      <c r="Q790" s="15">
        <f>IF($E790="","",COUNTIFS('Follow-ups'!$B$3:$B$1002,$E790))</f>
        <v/>
      </c>
      <c r="R790" s="16">
        <f>IF(OR($F790="",$O790="Written off"),0,IF($J790&gt;0,$J790+ROW()/1000000,0))</f>
        <v/>
      </c>
      <c r="S790" s="15">
        <f>IF($P790="Overdue",COUNTIFS($P$3:$P790,"Overdue"),"")</f>
        <v/>
      </c>
    </row>
    <row r="791">
      <c r="A791" s="4" t="n"/>
      <c r="B791" s="4" t="n"/>
      <c r="C791" s="4" t="n"/>
      <c r="D791" s="4" t="n"/>
      <c r="E791" s="4" t="n"/>
      <c r="F791" s="5" t="n"/>
      <c r="G791" s="13" t="n"/>
      <c r="H791" s="13" t="n"/>
      <c r="I791" s="14">
        <f>IF($E791="","",SUMIFS('Follow-ups'!$H$3:$H$1002,'Follow-ups'!$B$3:$B$1002,$E791))</f>
        <v/>
      </c>
      <c r="J791" s="14">
        <f>IF($F791="","",$G791-$H791-$I791)</f>
        <v/>
      </c>
      <c r="K791" s="15">
        <f>IF($F791="","",'Settings'!$B$6-$F791)</f>
        <v/>
      </c>
      <c r="L791" s="8">
        <f>IF($F791="","",IF($J791&lt;=0,"Settled",IF($O791="Written off","Written off",IF($K791&lt;=30,"0–30",IF($K791&lt;=60,"31–60",IF($K791&lt;=90,"61–90","90+"))))))</f>
        <v/>
      </c>
      <c r="M791" s="5" t="n"/>
      <c r="N791" s="4" t="n"/>
      <c r="O791" s="4" t="n"/>
      <c r="P791" s="8">
        <f>IF(OR($F791="",$M791=""),"",IF(AND($M791&lt;'Settings'!$B$6,$J791&gt;0,$O791&lt;&gt;"Written off"),"Overdue",""))</f>
        <v/>
      </c>
      <c r="Q791" s="15">
        <f>IF($E791="","",COUNTIFS('Follow-ups'!$B$3:$B$1002,$E791))</f>
        <v/>
      </c>
      <c r="R791" s="16">
        <f>IF(OR($F791="",$O791="Written off"),0,IF($J791&gt;0,$J791+ROW()/1000000,0))</f>
        <v/>
      </c>
      <c r="S791" s="15">
        <f>IF($P791="Overdue",COUNTIFS($P$3:$P791,"Overdue"),"")</f>
        <v/>
      </c>
    </row>
    <row r="792">
      <c r="A792" s="4" t="n"/>
      <c r="B792" s="4" t="n"/>
      <c r="C792" s="4" t="n"/>
      <c r="D792" s="4" t="n"/>
      <c r="E792" s="4" t="n"/>
      <c r="F792" s="5" t="n"/>
      <c r="G792" s="13" t="n"/>
      <c r="H792" s="13" t="n"/>
      <c r="I792" s="14">
        <f>IF($E792="","",SUMIFS('Follow-ups'!$H$3:$H$1002,'Follow-ups'!$B$3:$B$1002,$E792))</f>
        <v/>
      </c>
      <c r="J792" s="14">
        <f>IF($F792="","",$G792-$H792-$I792)</f>
        <v/>
      </c>
      <c r="K792" s="15">
        <f>IF($F792="","",'Settings'!$B$6-$F792)</f>
        <v/>
      </c>
      <c r="L792" s="8">
        <f>IF($F792="","",IF($J792&lt;=0,"Settled",IF($O792="Written off","Written off",IF($K792&lt;=30,"0–30",IF($K792&lt;=60,"31–60",IF($K792&lt;=90,"61–90","90+"))))))</f>
        <v/>
      </c>
      <c r="M792" s="5" t="n"/>
      <c r="N792" s="4" t="n"/>
      <c r="O792" s="4" t="n"/>
      <c r="P792" s="8">
        <f>IF(OR($F792="",$M792=""),"",IF(AND($M792&lt;'Settings'!$B$6,$J792&gt;0,$O792&lt;&gt;"Written off"),"Overdue",""))</f>
        <v/>
      </c>
      <c r="Q792" s="15">
        <f>IF($E792="","",COUNTIFS('Follow-ups'!$B$3:$B$1002,$E792))</f>
        <v/>
      </c>
      <c r="R792" s="16">
        <f>IF(OR($F792="",$O792="Written off"),0,IF($J792&gt;0,$J792+ROW()/1000000,0))</f>
        <v/>
      </c>
      <c r="S792" s="15">
        <f>IF($P792="Overdue",COUNTIFS($P$3:$P792,"Overdue"),"")</f>
        <v/>
      </c>
    </row>
    <row r="793">
      <c r="A793" s="4" t="n"/>
      <c r="B793" s="4" t="n"/>
      <c r="C793" s="4" t="n"/>
      <c r="D793" s="4" t="n"/>
      <c r="E793" s="4" t="n"/>
      <c r="F793" s="5" t="n"/>
      <c r="G793" s="13" t="n"/>
      <c r="H793" s="13" t="n"/>
      <c r="I793" s="14">
        <f>IF($E793="","",SUMIFS('Follow-ups'!$H$3:$H$1002,'Follow-ups'!$B$3:$B$1002,$E793))</f>
        <v/>
      </c>
      <c r="J793" s="14">
        <f>IF($F793="","",$G793-$H793-$I793)</f>
        <v/>
      </c>
      <c r="K793" s="15">
        <f>IF($F793="","",'Settings'!$B$6-$F793)</f>
        <v/>
      </c>
      <c r="L793" s="8">
        <f>IF($F793="","",IF($J793&lt;=0,"Settled",IF($O793="Written off","Written off",IF($K793&lt;=30,"0–30",IF($K793&lt;=60,"31–60",IF($K793&lt;=90,"61–90","90+"))))))</f>
        <v/>
      </c>
      <c r="M793" s="5" t="n"/>
      <c r="N793" s="4" t="n"/>
      <c r="O793" s="4" t="n"/>
      <c r="P793" s="8">
        <f>IF(OR($F793="",$M793=""),"",IF(AND($M793&lt;'Settings'!$B$6,$J793&gt;0,$O793&lt;&gt;"Written off"),"Overdue",""))</f>
        <v/>
      </c>
      <c r="Q793" s="15">
        <f>IF($E793="","",COUNTIFS('Follow-ups'!$B$3:$B$1002,$E793))</f>
        <v/>
      </c>
      <c r="R793" s="16">
        <f>IF(OR($F793="",$O793="Written off"),0,IF($J793&gt;0,$J793+ROW()/1000000,0))</f>
        <v/>
      </c>
      <c r="S793" s="15">
        <f>IF($P793="Overdue",COUNTIFS($P$3:$P793,"Overdue"),"")</f>
        <v/>
      </c>
    </row>
    <row r="794">
      <c r="A794" s="4" t="n"/>
      <c r="B794" s="4" t="n"/>
      <c r="C794" s="4" t="n"/>
      <c r="D794" s="4" t="n"/>
      <c r="E794" s="4" t="n"/>
      <c r="F794" s="5" t="n"/>
      <c r="G794" s="13" t="n"/>
      <c r="H794" s="13" t="n"/>
      <c r="I794" s="14">
        <f>IF($E794="","",SUMIFS('Follow-ups'!$H$3:$H$1002,'Follow-ups'!$B$3:$B$1002,$E794))</f>
        <v/>
      </c>
      <c r="J794" s="14">
        <f>IF($F794="","",$G794-$H794-$I794)</f>
        <v/>
      </c>
      <c r="K794" s="15">
        <f>IF($F794="","",'Settings'!$B$6-$F794)</f>
        <v/>
      </c>
      <c r="L794" s="8">
        <f>IF($F794="","",IF($J794&lt;=0,"Settled",IF($O794="Written off","Written off",IF($K794&lt;=30,"0–30",IF($K794&lt;=60,"31–60",IF($K794&lt;=90,"61–90","90+"))))))</f>
        <v/>
      </c>
      <c r="M794" s="5" t="n"/>
      <c r="N794" s="4" t="n"/>
      <c r="O794" s="4" t="n"/>
      <c r="P794" s="8">
        <f>IF(OR($F794="",$M794=""),"",IF(AND($M794&lt;'Settings'!$B$6,$J794&gt;0,$O794&lt;&gt;"Written off"),"Overdue",""))</f>
        <v/>
      </c>
      <c r="Q794" s="15">
        <f>IF($E794="","",COUNTIFS('Follow-ups'!$B$3:$B$1002,$E794))</f>
        <v/>
      </c>
      <c r="R794" s="16">
        <f>IF(OR($F794="",$O794="Written off"),0,IF($J794&gt;0,$J794+ROW()/1000000,0))</f>
        <v/>
      </c>
      <c r="S794" s="15">
        <f>IF($P794="Overdue",COUNTIFS($P$3:$P794,"Overdue"),"")</f>
        <v/>
      </c>
    </row>
    <row r="795">
      <c r="A795" s="4" t="n"/>
      <c r="B795" s="4" t="n"/>
      <c r="C795" s="4" t="n"/>
      <c r="D795" s="4" t="n"/>
      <c r="E795" s="4" t="n"/>
      <c r="F795" s="5" t="n"/>
      <c r="G795" s="13" t="n"/>
      <c r="H795" s="13" t="n"/>
      <c r="I795" s="14">
        <f>IF($E795="","",SUMIFS('Follow-ups'!$H$3:$H$1002,'Follow-ups'!$B$3:$B$1002,$E795))</f>
        <v/>
      </c>
      <c r="J795" s="14">
        <f>IF($F795="","",$G795-$H795-$I795)</f>
        <v/>
      </c>
      <c r="K795" s="15">
        <f>IF($F795="","",'Settings'!$B$6-$F795)</f>
        <v/>
      </c>
      <c r="L795" s="8">
        <f>IF($F795="","",IF($J795&lt;=0,"Settled",IF($O795="Written off","Written off",IF($K795&lt;=30,"0–30",IF($K795&lt;=60,"31–60",IF($K795&lt;=90,"61–90","90+"))))))</f>
        <v/>
      </c>
      <c r="M795" s="5" t="n"/>
      <c r="N795" s="4" t="n"/>
      <c r="O795" s="4" t="n"/>
      <c r="P795" s="8">
        <f>IF(OR($F795="",$M795=""),"",IF(AND($M795&lt;'Settings'!$B$6,$J795&gt;0,$O795&lt;&gt;"Written off"),"Overdue",""))</f>
        <v/>
      </c>
      <c r="Q795" s="15">
        <f>IF($E795="","",COUNTIFS('Follow-ups'!$B$3:$B$1002,$E795))</f>
        <v/>
      </c>
      <c r="R795" s="16">
        <f>IF(OR($F795="",$O795="Written off"),0,IF($J795&gt;0,$J795+ROW()/1000000,0))</f>
        <v/>
      </c>
      <c r="S795" s="15">
        <f>IF($P795="Overdue",COUNTIFS($P$3:$P795,"Overdue"),"")</f>
        <v/>
      </c>
    </row>
    <row r="796">
      <c r="A796" s="4" t="n"/>
      <c r="B796" s="4" t="n"/>
      <c r="C796" s="4" t="n"/>
      <c r="D796" s="4" t="n"/>
      <c r="E796" s="4" t="n"/>
      <c r="F796" s="5" t="n"/>
      <c r="G796" s="13" t="n"/>
      <c r="H796" s="13" t="n"/>
      <c r="I796" s="14">
        <f>IF($E796="","",SUMIFS('Follow-ups'!$H$3:$H$1002,'Follow-ups'!$B$3:$B$1002,$E796))</f>
        <v/>
      </c>
      <c r="J796" s="14">
        <f>IF($F796="","",$G796-$H796-$I796)</f>
        <v/>
      </c>
      <c r="K796" s="15">
        <f>IF($F796="","",'Settings'!$B$6-$F796)</f>
        <v/>
      </c>
      <c r="L796" s="8">
        <f>IF($F796="","",IF($J796&lt;=0,"Settled",IF($O796="Written off","Written off",IF($K796&lt;=30,"0–30",IF($K796&lt;=60,"31–60",IF($K796&lt;=90,"61–90","90+"))))))</f>
        <v/>
      </c>
      <c r="M796" s="5" t="n"/>
      <c r="N796" s="4" t="n"/>
      <c r="O796" s="4" t="n"/>
      <c r="P796" s="8">
        <f>IF(OR($F796="",$M796=""),"",IF(AND($M796&lt;'Settings'!$B$6,$J796&gt;0,$O796&lt;&gt;"Written off"),"Overdue",""))</f>
        <v/>
      </c>
      <c r="Q796" s="15">
        <f>IF($E796="","",COUNTIFS('Follow-ups'!$B$3:$B$1002,$E796))</f>
        <v/>
      </c>
      <c r="R796" s="16">
        <f>IF(OR($F796="",$O796="Written off"),0,IF($J796&gt;0,$J796+ROW()/1000000,0))</f>
        <v/>
      </c>
      <c r="S796" s="15">
        <f>IF($P796="Overdue",COUNTIFS($P$3:$P796,"Overdue"),"")</f>
        <v/>
      </c>
    </row>
    <row r="797">
      <c r="A797" s="4" t="n"/>
      <c r="B797" s="4" t="n"/>
      <c r="C797" s="4" t="n"/>
      <c r="D797" s="4" t="n"/>
      <c r="E797" s="4" t="n"/>
      <c r="F797" s="5" t="n"/>
      <c r="G797" s="13" t="n"/>
      <c r="H797" s="13" t="n"/>
      <c r="I797" s="14">
        <f>IF($E797="","",SUMIFS('Follow-ups'!$H$3:$H$1002,'Follow-ups'!$B$3:$B$1002,$E797))</f>
        <v/>
      </c>
      <c r="J797" s="14">
        <f>IF($F797="","",$G797-$H797-$I797)</f>
        <v/>
      </c>
      <c r="K797" s="15">
        <f>IF($F797="","",'Settings'!$B$6-$F797)</f>
        <v/>
      </c>
      <c r="L797" s="8">
        <f>IF($F797="","",IF($J797&lt;=0,"Settled",IF($O797="Written off","Written off",IF($K797&lt;=30,"0–30",IF($K797&lt;=60,"31–60",IF($K797&lt;=90,"61–90","90+"))))))</f>
        <v/>
      </c>
      <c r="M797" s="5" t="n"/>
      <c r="N797" s="4" t="n"/>
      <c r="O797" s="4" t="n"/>
      <c r="P797" s="8">
        <f>IF(OR($F797="",$M797=""),"",IF(AND($M797&lt;'Settings'!$B$6,$J797&gt;0,$O797&lt;&gt;"Written off"),"Overdue",""))</f>
        <v/>
      </c>
      <c r="Q797" s="15">
        <f>IF($E797="","",COUNTIFS('Follow-ups'!$B$3:$B$1002,$E797))</f>
        <v/>
      </c>
      <c r="R797" s="16">
        <f>IF(OR($F797="",$O797="Written off"),0,IF($J797&gt;0,$J797+ROW()/1000000,0))</f>
        <v/>
      </c>
      <c r="S797" s="15">
        <f>IF($P797="Overdue",COUNTIFS($P$3:$P797,"Overdue"),"")</f>
        <v/>
      </c>
    </row>
    <row r="798">
      <c r="A798" s="4" t="n"/>
      <c r="B798" s="4" t="n"/>
      <c r="C798" s="4" t="n"/>
      <c r="D798" s="4" t="n"/>
      <c r="E798" s="4" t="n"/>
      <c r="F798" s="5" t="n"/>
      <c r="G798" s="13" t="n"/>
      <c r="H798" s="13" t="n"/>
      <c r="I798" s="14">
        <f>IF($E798="","",SUMIFS('Follow-ups'!$H$3:$H$1002,'Follow-ups'!$B$3:$B$1002,$E798))</f>
        <v/>
      </c>
      <c r="J798" s="14">
        <f>IF($F798="","",$G798-$H798-$I798)</f>
        <v/>
      </c>
      <c r="K798" s="15">
        <f>IF($F798="","",'Settings'!$B$6-$F798)</f>
        <v/>
      </c>
      <c r="L798" s="8">
        <f>IF($F798="","",IF($J798&lt;=0,"Settled",IF($O798="Written off","Written off",IF($K798&lt;=30,"0–30",IF($K798&lt;=60,"31–60",IF($K798&lt;=90,"61–90","90+"))))))</f>
        <v/>
      </c>
      <c r="M798" s="5" t="n"/>
      <c r="N798" s="4" t="n"/>
      <c r="O798" s="4" t="n"/>
      <c r="P798" s="8">
        <f>IF(OR($F798="",$M798=""),"",IF(AND($M798&lt;'Settings'!$B$6,$J798&gt;0,$O798&lt;&gt;"Written off"),"Overdue",""))</f>
        <v/>
      </c>
      <c r="Q798" s="15">
        <f>IF($E798="","",COUNTIFS('Follow-ups'!$B$3:$B$1002,$E798))</f>
        <v/>
      </c>
      <c r="R798" s="16">
        <f>IF(OR($F798="",$O798="Written off"),0,IF($J798&gt;0,$J798+ROW()/1000000,0))</f>
        <v/>
      </c>
      <c r="S798" s="15">
        <f>IF($P798="Overdue",COUNTIFS($P$3:$P798,"Overdue"),"")</f>
        <v/>
      </c>
    </row>
    <row r="799">
      <c r="A799" s="4" t="n"/>
      <c r="B799" s="4" t="n"/>
      <c r="C799" s="4" t="n"/>
      <c r="D799" s="4" t="n"/>
      <c r="E799" s="4" t="n"/>
      <c r="F799" s="5" t="n"/>
      <c r="G799" s="13" t="n"/>
      <c r="H799" s="13" t="n"/>
      <c r="I799" s="14">
        <f>IF($E799="","",SUMIFS('Follow-ups'!$H$3:$H$1002,'Follow-ups'!$B$3:$B$1002,$E799))</f>
        <v/>
      </c>
      <c r="J799" s="14">
        <f>IF($F799="","",$G799-$H799-$I799)</f>
        <v/>
      </c>
      <c r="K799" s="15">
        <f>IF($F799="","",'Settings'!$B$6-$F799)</f>
        <v/>
      </c>
      <c r="L799" s="8">
        <f>IF($F799="","",IF($J799&lt;=0,"Settled",IF($O799="Written off","Written off",IF($K799&lt;=30,"0–30",IF($K799&lt;=60,"31–60",IF($K799&lt;=90,"61–90","90+"))))))</f>
        <v/>
      </c>
      <c r="M799" s="5" t="n"/>
      <c r="N799" s="4" t="n"/>
      <c r="O799" s="4" t="n"/>
      <c r="P799" s="8">
        <f>IF(OR($F799="",$M799=""),"",IF(AND($M799&lt;'Settings'!$B$6,$J799&gt;0,$O799&lt;&gt;"Written off"),"Overdue",""))</f>
        <v/>
      </c>
      <c r="Q799" s="15">
        <f>IF($E799="","",COUNTIFS('Follow-ups'!$B$3:$B$1002,$E799))</f>
        <v/>
      </c>
      <c r="R799" s="16">
        <f>IF(OR($F799="",$O799="Written off"),0,IF($J799&gt;0,$J799+ROW()/1000000,0))</f>
        <v/>
      </c>
      <c r="S799" s="15">
        <f>IF($P799="Overdue",COUNTIFS($P$3:$P799,"Overdue"),"")</f>
        <v/>
      </c>
    </row>
    <row r="800">
      <c r="A800" s="4" t="n"/>
      <c r="B800" s="4" t="n"/>
      <c r="C800" s="4" t="n"/>
      <c r="D800" s="4" t="n"/>
      <c r="E800" s="4" t="n"/>
      <c r="F800" s="5" t="n"/>
      <c r="G800" s="13" t="n"/>
      <c r="H800" s="13" t="n"/>
      <c r="I800" s="14">
        <f>IF($E800="","",SUMIFS('Follow-ups'!$H$3:$H$1002,'Follow-ups'!$B$3:$B$1002,$E800))</f>
        <v/>
      </c>
      <c r="J800" s="14">
        <f>IF($F800="","",$G800-$H800-$I800)</f>
        <v/>
      </c>
      <c r="K800" s="15">
        <f>IF($F800="","",'Settings'!$B$6-$F800)</f>
        <v/>
      </c>
      <c r="L800" s="8">
        <f>IF($F800="","",IF($J800&lt;=0,"Settled",IF($O800="Written off","Written off",IF($K800&lt;=30,"0–30",IF($K800&lt;=60,"31–60",IF($K800&lt;=90,"61–90","90+"))))))</f>
        <v/>
      </c>
      <c r="M800" s="5" t="n"/>
      <c r="N800" s="4" t="n"/>
      <c r="O800" s="4" t="n"/>
      <c r="P800" s="8">
        <f>IF(OR($F800="",$M800=""),"",IF(AND($M800&lt;'Settings'!$B$6,$J800&gt;0,$O800&lt;&gt;"Written off"),"Overdue",""))</f>
        <v/>
      </c>
      <c r="Q800" s="15">
        <f>IF($E800="","",COUNTIFS('Follow-ups'!$B$3:$B$1002,$E800))</f>
        <v/>
      </c>
      <c r="R800" s="16">
        <f>IF(OR($F800="",$O800="Written off"),0,IF($J800&gt;0,$J800+ROW()/1000000,0))</f>
        <v/>
      </c>
      <c r="S800" s="15">
        <f>IF($P800="Overdue",COUNTIFS($P$3:$P800,"Overdue"),"")</f>
        <v/>
      </c>
    </row>
    <row r="801">
      <c r="A801" s="4" t="n"/>
      <c r="B801" s="4" t="n"/>
      <c r="C801" s="4" t="n"/>
      <c r="D801" s="4" t="n"/>
      <c r="E801" s="4" t="n"/>
      <c r="F801" s="5" t="n"/>
      <c r="G801" s="13" t="n"/>
      <c r="H801" s="13" t="n"/>
      <c r="I801" s="14">
        <f>IF($E801="","",SUMIFS('Follow-ups'!$H$3:$H$1002,'Follow-ups'!$B$3:$B$1002,$E801))</f>
        <v/>
      </c>
      <c r="J801" s="14">
        <f>IF($F801="","",$G801-$H801-$I801)</f>
        <v/>
      </c>
      <c r="K801" s="15">
        <f>IF($F801="","",'Settings'!$B$6-$F801)</f>
        <v/>
      </c>
      <c r="L801" s="8">
        <f>IF($F801="","",IF($J801&lt;=0,"Settled",IF($O801="Written off","Written off",IF($K801&lt;=30,"0–30",IF($K801&lt;=60,"31–60",IF($K801&lt;=90,"61–90","90+"))))))</f>
        <v/>
      </c>
      <c r="M801" s="5" t="n"/>
      <c r="N801" s="4" t="n"/>
      <c r="O801" s="4" t="n"/>
      <c r="P801" s="8">
        <f>IF(OR($F801="",$M801=""),"",IF(AND($M801&lt;'Settings'!$B$6,$J801&gt;0,$O801&lt;&gt;"Written off"),"Overdue",""))</f>
        <v/>
      </c>
      <c r="Q801" s="15">
        <f>IF($E801="","",COUNTIFS('Follow-ups'!$B$3:$B$1002,$E801))</f>
        <v/>
      </c>
      <c r="R801" s="16">
        <f>IF(OR($F801="",$O801="Written off"),0,IF($J801&gt;0,$J801+ROW()/1000000,0))</f>
        <v/>
      </c>
      <c r="S801" s="15">
        <f>IF($P801="Overdue",COUNTIFS($P$3:$P801,"Overdue"),"")</f>
        <v/>
      </c>
    </row>
    <row r="802">
      <c r="A802" s="4" t="n"/>
      <c r="B802" s="4" t="n"/>
      <c r="C802" s="4" t="n"/>
      <c r="D802" s="4" t="n"/>
      <c r="E802" s="4" t="n"/>
      <c r="F802" s="5" t="n"/>
      <c r="G802" s="13" t="n"/>
      <c r="H802" s="13" t="n"/>
      <c r="I802" s="14">
        <f>IF($E802="","",SUMIFS('Follow-ups'!$H$3:$H$1002,'Follow-ups'!$B$3:$B$1002,$E802))</f>
        <v/>
      </c>
      <c r="J802" s="14">
        <f>IF($F802="","",$G802-$H802-$I802)</f>
        <v/>
      </c>
      <c r="K802" s="15">
        <f>IF($F802="","",'Settings'!$B$6-$F802)</f>
        <v/>
      </c>
      <c r="L802" s="8">
        <f>IF($F802="","",IF($J802&lt;=0,"Settled",IF($O802="Written off","Written off",IF($K802&lt;=30,"0–30",IF($K802&lt;=60,"31–60",IF($K802&lt;=90,"61–90","90+"))))))</f>
        <v/>
      </c>
      <c r="M802" s="5" t="n"/>
      <c r="N802" s="4" t="n"/>
      <c r="O802" s="4" t="n"/>
      <c r="P802" s="8">
        <f>IF(OR($F802="",$M802=""),"",IF(AND($M802&lt;'Settings'!$B$6,$J802&gt;0,$O802&lt;&gt;"Written off"),"Overdue",""))</f>
        <v/>
      </c>
      <c r="Q802" s="15">
        <f>IF($E802="","",COUNTIFS('Follow-ups'!$B$3:$B$1002,$E802))</f>
        <v/>
      </c>
      <c r="R802" s="16">
        <f>IF(OR($F802="",$O802="Written off"),0,IF($J802&gt;0,$J802+ROW()/1000000,0))</f>
        <v/>
      </c>
      <c r="S802" s="15">
        <f>IF($P802="Overdue",COUNTIFS($P$3:$P802,"Overdue"),"")</f>
        <v/>
      </c>
    </row>
    <row r="803">
      <c r="A803" s="4" t="n"/>
      <c r="B803" s="4" t="n"/>
      <c r="C803" s="4" t="n"/>
      <c r="D803" s="4" t="n"/>
      <c r="E803" s="4" t="n"/>
      <c r="F803" s="5" t="n"/>
      <c r="G803" s="13" t="n"/>
      <c r="H803" s="13" t="n"/>
      <c r="I803" s="14">
        <f>IF($E803="","",SUMIFS('Follow-ups'!$H$3:$H$1002,'Follow-ups'!$B$3:$B$1002,$E803))</f>
        <v/>
      </c>
      <c r="J803" s="14">
        <f>IF($F803="","",$G803-$H803-$I803)</f>
        <v/>
      </c>
      <c r="K803" s="15">
        <f>IF($F803="","",'Settings'!$B$6-$F803)</f>
        <v/>
      </c>
      <c r="L803" s="8">
        <f>IF($F803="","",IF($J803&lt;=0,"Settled",IF($O803="Written off","Written off",IF($K803&lt;=30,"0–30",IF($K803&lt;=60,"31–60",IF($K803&lt;=90,"61–90","90+"))))))</f>
        <v/>
      </c>
      <c r="M803" s="5" t="n"/>
      <c r="N803" s="4" t="n"/>
      <c r="O803" s="4" t="n"/>
      <c r="P803" s="8">
        <f>IF(OR($F803="",$M803=""),"",IF(AND($M803&lt;'Settings'!$B$6,$J803&gt;0,$O803&lt;&gt;"Written off"),"Overdue",""))</f>
        <v/>
      </c>
      <c r="Q803" s="15">
        <f>IF($E803="","",COUNTIFS('Follow-ups'!$B$3:$B$1002,$E803))</f>
        <v/>
      </c>
      <c r="R803" s="16">
        <f>IF(OR($F803="",$O803="Written off"),0,IF($J803&gt;0,$J803+ROW()/1000000,0))</f>
        <v/>
      </c>
      <c r="S803" s="15">
        <f>IF($P803="Overdue",COUNTIFS($P$3:$P803,"Overdue"),"")</f>
        <v/>
      </c>
    </row>
    <row r="804">
      <c r="A804" s="4" t="n"/>
      <c r="B804" s="4" t="n"/>
      <c r="C804" s="4" t="n"/>
      <c r="D804" s="4" t="n"/>
      <c r="E804" s="4" t="n"/>
      <c r="F804" s="5" t="n"/>
      <c r="G804" s="13" t="n"/>
      <c r="H804" s="13" t="n"/>
      <c r="I804" s="14">
        <f>IF($E804="","",SUMIFS('Follow-ups'!$H$3:$H$1002,'Follow-ups'!$B$3:$B$1002,$E804))</f>
        <v/>
      </c>
      <c r="J804" s="14">
        <f>IF($F804="","",$G804-$H804-$I804)</f>
        <v/>
      </c>
      <c r="K804" s="15">
        <f>IF($F804="","",'Settings'!$B$6-$F804)</f>
        <v/>
      </c>
      <c r="L804" s="8">
        <f>IF($F804="","",IF($J804&lt;=0,"Settled",IF($O804="Written off","Written off",IF($K804&lt;=30,"0–30",IF($K804&lt;=60,"31–60",IF($K804&lt;=90,"61–90","90+"))))))</f>
        <v/>
      </c>
      <c r="M804" s="5" t="n"/>
      <c r="N804" s="4" t="n"/>
      <c r="O804" s="4" t="n"/>
      <c r="P804" s="8">
        <f>IF(OR($F804="",$M804=""),"",IF(AND($M804&lt;'Settings'!$B$6,$J804&gt;0,$O804&lt;&gt;"Written off"),"Overdue",""))</f>
        <v/>
      </c>
      <c r="Q804" s="15">
        <f>IF($E804="","",COUNTIFS('Follow-ups'!$B$3:$B$1002,$E804))</f>
        <v/>
      </c>
      <c r="R804" s="16">
        <f>IF(OR($F804="",$O804="Written off"),0,IF($J804&gt;0,$J804+ROW()/1000000,0))</f>
        <v/>
      </c>
      <c r="S804" s="15">
        <f>IF($P804="Overdue",COUNTIFS($P$3:$P804,"Overdue"),"")</f>
        <v/>
      </c>
    </row>
    <row r="805">
      <c r="A805" s="4" t="n"/>
      <c r="B805" s="4" t="n"/>
      <c r="C805" s="4" t="n"/>
      <c r="D805" s="4" t="n"/>
      <c r="E805" s="4" t="n"/>
      <c r="F805" s="5" t="n"/>
      <c r="G805" s="13" t="n"/>
      <c r="H805" s="13" t="n"/>
      <c r="I805" s="14">
        <f>IF($E805="","",SUMIFS('Follow-ups'!$H$3:$H$1002,'Follow-ups'!$B$3:$B$1002,$E805))</f>
        <v/>
      </c>
      <c r="J805" s="14">
        <f>IF($F805="","",$G805-$H805-$I805)</f>
        <v/>
      </c>
      <c r="K805" s="15">
        <f>IF($F805="","",'Settings'!$B$6-$F805)</f>
        <v/>
      </c>
      <c r="L805" s="8">
        <f>IF($F805="","",IF($J805&lt;=0,"Settled",IF($O805="Written off","Written off",IF($K805&lt;=30,"0–30",IF($K805&lt;=60,"31–60",IF($K805&lt;=90,"61–90","90+"))))))</f>
        <v/>
      </c>
      <c r="M805" s="5" t="n"/>
      <c r="N805" s="4" t="n"/>
      <c r="O805" s="4" t="n"/>
      <c r="P805" s="8">
        <f>IF(OR($F805="",$M805=""),"",IF(AND($M805&lt;'Settings'!$B$6,$J805&gt;0,$O805&lt;&gt;"Written off"),"Overdue",""))</f>
        <v/>
      </c>
      <c r="Q805" s="15">
        <f>IF($E805="","",COUNTIFS('Follow-ups'!$B$3:$B$1002,$E805))</f>
        <v/>
      </c>
      <c r="R805" s="16">
        <f>IF(OR($F805="",$O805="Written off"),0,IF($J805&gt;0,$J805+ROW()/1000000,0))</f>
        <v/>
      </c>
      <c r="S805" s="15">
        <f>IF($P805="Overdue",COUNTIFS($P$3:$P805,"Overdue"),"")</f>
        <v/>
      </c>
    </row>
    <row r="806">
      <c r="A806" s="4" t="n"/>
      <c r="B806" s="4" t="n"/>
      <c r="C806" s="4" t="n"/>
      <c r="D806" s="4" t="n"/>
      <c r="E806" s="4" t="n"/>
      <c r="F806" s="5" t="n"/>
      <c r="G806" s="13" t="n"/>
      <c r="H806" s="13" t="n"/>
      <c r="I806" s="14">
        <f>IF($E806="","",SUMIFS('Follow-ups'!$H$3:$H$1002,'Follow-ups'!$B$3:$B$1002,$E806))</f>
        <v/>
      </c>
      <c r="J806" s="14">
        <f>IF($F806="","",$G806-$H806-$I806)</f>
        <v/>
      </c>
      <c r="K806" s="15">
        <f>IF($F806="","",'Settings'!$B$6-$F806)</f>
        <v/>
      </c>
      <c r="L806" s="8">
        <f>IF($F806="","",IF($J806&lt;=0,"Settled",IF($O806="Written off","Written off",IF($K806&lt;=30,"0–30",IF($K806&lt;=60,"31–60",IF($K806&lt;=90,"61–90","90+"))))))</f>
        <v/>
      </c>
      <c r="M806" s="5" t="n"/>
      <c r="N806" s="4" t="n"/>
      <c r="O806" s="4" t="n"/>
      <c r="P806" s="8">
        <f>IF(OR($F806="",$M806=""),"",IF(AND($M806&lt;'Settings'!$B$6,$J806&gt;0,$O806&lt;&gt;"Written off"),"Overdue",""))</f>
        <v/>
      </c>
      <c r="Q806" s="15">
        <f>IF($E806="","",COUNTIFS('Follow-ups'!$B$3:$B$1002,$E806))</f>
        <v/>
      </c>
      <c r="R806" s="16">
        <f>IF(OR($F806="",$O806="Written off"),0,IF($J806&gt;0,$J806+ROW()/1000000,0))</f>
        <v/>
      </c>
      <c r="S806" s="15">
        <f>IF($P806="Overdue",COUNTIFS($P$3:$P806,"Overdue"),"")</f>
        <v/>
      </c>
    </row>
    <row r="807">
      <c r="A807" s="4" t="n"/>
      <c r="B807" s="4" t="n"/>
      <c r="C807" s="4" t="n"/>
      <c r="D807" s="4" t="n"/>
      <c r="E807" s="4" t="n"/>
      <c r="F807" s="5" t="n"/>
      <c r="G807" s="13" t="n"/>
      <c r="H807" s="13" t="n"/>
      <c r="I807" s="14">
        <f>IF($E807="","",SUMIFS('Follow-ups'!$H$3:$H$1002,'Follow-ups'!$B$3:$B$1002,$E807))</f>
        <v/>
      </c>
      <c r="J807" s="14">
        <f>IF($F807="","",$G807-$H807-$I807)</f>
        <v/>
      </c>
      <c r="K807" s="15">
        <f>IF($F807="","",'Settings'!$B$6-$F807)</f>
        <v/>
      </c>
      <c r="L807" s="8">
        <f>IF($F807="","",IF($J807&lt;=0,"Settled",IF($O807="Written off","Written off",IF($K807&lt;=30,"0–30",IF($K807&lt;=60,"31–60",IF($K807&lt;=90,"61–90","90+"))))))</f>
        <v/>
      </c>
      <c r="M807" s="5" t="n"/>
      <c r="N807" s="4" t="n"/>
      <c r="O807" s="4" t="n"/>
      <c r="P807" s="8">
        <f>IF(OR($F807="",$M807=""),"",IF(AND($M807&lt;'Settings'!$B$6,$J807&gt;0,$O807&lt;&gt;"Written off"),"Overdue",""))</f>
        <v/>
      </c>
      <c r="Q807" s="15">
        <f>IF($E807="","",COUNTIFS('Follow-ups'!$B$3:$B$1002,$E807))</f>
        <v/>
      </c>
      <c r="R807" s="16">
        <f>IF(OR($F807="",$O807="Written off"),0,IF($J807&gt;0,$J807+ROW()/1000000,0))</f>
        <v/>
      </c>
      <c r="S807" s="15">
        <f>IF($P807="Overdue",COUNTIFS($P$3:$P807,"Overdue"),"")</f>
        <v/>
      </c>
    </row>
    <row r="808">
      <c r="A808" s="4" t="n"/>
      <c r="B808" s="4" t="n"/>
      <c r="C808" s="4" t="n"/>
      <c r="D808" s="4" t="n"/>
      <c r="E808" s="4" t="n"/>
      <c r="F808" s="5" t="n"/>
      <c r="G808" s="13" t="n"/>
      <c r="H808" s="13" t="n"/>
      <c r="I808" s="14">
        <f>IF($E808="","",SUMIFS('Follow-ups'!$H$3:$H$1002,'Follow-ups'!$B$3:$B$1002,$E808))</f>
        <v/>
      </c>
      <c r="J808" s="14">
        <f>IF($F808="","",$G808-$H808-$I808)</f>
        <v/>
      </c>
      <c r="K808" s="15">
        <f>IF($F808="","",'Settings'!$B$6-$F808)</f>
        <v/>
      </c>
      <c r="L808" s="8">
        <f>IF($F808="","",IF($J808&lt;=0,"Settled",IF($O808="Written off","Written off",IF($K808&lt;=30,"0–30",IF($K808&lt;=60,"31–60",IF($K808&lt;=90,"61–90","90+"))))))</f>
        <v/>
      </c>
      <c r="M808" s="5" t="n"/>
      <c r="N808" s="4" t="n"/>
      <c r="O808" s="4" t="n"/>
      <c r="P808" s="8">
        <f>IF(OR($F808="",$M808=""),"",IF(AND($M808&lt;'Settings'!$B$6,$J808&gt;0,$O808&lt;&gt;"Written off"),"Overdue",""))</f>
        <v/>
      </c>
      <c r="Q808" s="15">
        <f>IF($E808="","",COUNTIFS('Follow-ups'!$B$3:$B$1002,$E808))</f>
        <v/>
      </c>
      <c r="R808" s="16">
        <f>IF(OR($F808="",$O808="Written off"),0,IF($J808&gt;0,$J808+ROW()/1000000,0))</f>
        <v/>
      </c>
      <c r="S808" s="15">
        <f>IF($P808="Overdue",COUNTIFS($P$3:$P808,"Overdue"),"")</f>
        <v/>
      </c>
    </row>
    <row r="809">
      <c r="A809" s="4" t="n"/>
      <c r="B809" s="4" t="n"/>
      <c r="C809" s="4" t="n"/>
      <c r="D809" s="4" t="n"/>
      <c r="E809" s="4" t="n"/>
      <c r="F809" s="5" t="n"/>
      <c r="G809" s="13" t="n"/>
      <c r="H809" s="13" t="n"/>
      <c r="I809" s="14">
        <f>IF($E809="","",SUMIFS('Follow-ups'!$H$3:$H$1002,'Follow-ups'!$B$3:$B$1002,$E809))</f>
        <v/>
      </c>
      <c r="J809" s="14">
        <f>IF($F809="","",$G809-$H809-$I809)</f>
        <v/>
      </c>
      <c r="K809" s="15">
        <f>IF($F809="","",'Settings'!$B$6-$F809)</f>
        <v/>
      </c>
      <c r="L809" s="8">
        <f>IF($F809="","",IF($J809&lt;=0,"Settled",IF($O809="Written off","Written off",IF($K809&lt;=30,"0–30",IF($K809&lt;=60,"31–60",IF($K809&lt;=90,"61–90","90+"))))))</f>
        <v/>
      </c>
      <c r="M809" s="5" t="n"/>
      <c r="N809" s="4" t="n"/>
      <c r="O809" s="4" t="n"/>
      <c r="P809" s="8">
        <f>IF(OR($F809="",$M809=""),"",IF(AND($M809&lt;'Settings'!$B$6,$J809&gt;0,$O809&lt;&gt;"Written off"),"Overdue",""))</f>
        <v/>
      </c>
      <c r="Q809" s="15">
        <f>IF($E809="","",COUNTIFS('Follow-ups'!$B$3:$B$1002,$E809))</f>
        <v/>
      </c>
      <c r="R809" s="16">
        <f>IF(OR($F809="",$O809="Written off"),0,IF($J809&gt;0,$J809+ROW()/1000000,0))</f>
        <v/>
      </c>
      <c r="S809" s="15">
        <f>IF($P809="Overdue",COUNTIFS($P$3:$P809,"Overdue"),"")</f>
        <v/>
      </c>
    </row>
    <row r="810">
      <c r="A810" s="4" t="n"/>
      <c r="B810" s="4" t="n"/>
      <c r="C810" s="4" t="n"/>
      <c r="D810" s="4" t="n"/>
      <c r="E810" s="4" t="n"/>
      <c r="F810" s="5" t="n"/>
      <c r="G810" s="13" t="n"/>
      <c r="H810" s="13" t="n"/>
      <c r="I810" s="14">
        <f>IF($E810="","",SUMIFS('Follow-ups'!$H$3:$H$1002,'Follow-ups'!$B$3:$B$1002,$E810))</f>
        <v/>
      </c>
      <c r="J810" s="14">
        <f>IF($F810="","",$G810-$H810-$I810)</f>
        <v/>
      </c>
      <c r="K810" s="15">
        <f>IF($F810="","",'Settings'!$B$6-$F810)</f>
        <v/>
      </c>
      <c r="L810" s="8">
        <f>IF($F810="","",IF($J810&lt;=0,"Settled",IF($O810="Written off","Written off",IF($K810&lt;=30,"0–30",IF($K810&lt;=60,"31–60",IF($K810&lt;=90,"61–90","90+"))))))</f>
        <v/>
      </c>
      <c r="M810" s="5" t="n"/>
      <c r="N810" s="4" t="n"/>
      <c r="O810" s="4" t="n"/>
      <c r="P810" s="8">
        <f>IF(OR($F810="",$M810=""),"",IF(AND($M810&lt;'Settings'!$B$6,$J810&gt;0,$O810&lt;&gt;"Written off"),"Overdue",""))</f>
        <v/>
      </c>
      <c r="Q810" s="15">
        <f>IF($E810="","",COUNTIFS('Follow-ups'!$B$3:$B$1002,$E810))</f>
        <v/>
      </c>
      <c r="R810" s="16">
        <f>IF(OR($F810="",$O810="Written off"),0,IF($J810&gt;0,$J810+ROW()/1000000,0))</f>
        <v/>
      </c>
      <c r="S810" s="15">
        <f>IF($P810="Overdue",COUNTIFS($P$3:$P810,"Overdue"),"")</f>
        <v/>
      </c>
    </row>
    <row r="811">
      <c r="A811" s="4" t="n"/>
      <c r="B811" s="4" t="n"/>
      <c r="C811" s="4" t="n"/>
      <c r="D811" s="4" t="n"/>
      <c r="E811" s="4" t="n"/>
      <c r="F811" s="5" t="n"/>
      <c r="G811" s="13" t="n"/>
      <c r="H811" s="13" t="n"/>
      <c r="I811" s="14">
        <f>IF($E811="","",SUMIFS('Follow-ups'!$H$3:$H$1002,'Follow-ups'!$B$3:$B$1002,$E811))</f>
        <v/>
      </c>
      <c r="J811" s="14">
        <f>IF($F811="","",$G811-$H811-$I811)</f>
        <v/>
      </c>
      <c r="K811" s="15">
        <f>IF($F811="","",'Settings'!$B$6-$F811)</f>
        <v/>
      </c>
      <c r="L811" s="8">
        <f>IF($F811="","",IF($J811&lt;=0,"Settled",IF($O811="Written off","Written off",IF($K811&lt;=30,"0–30",IF($K811&lt;=60,"31–60",IF($K811&lt;=90,"61–90","90+"))))))</f>
        <v/>
      </c>
      <c r="M811" s="5" t="n"/>
      <c r="N811" s="4" t="n"/>
      <c r="O811" s="4" t="n"/>
      <c r="P811" s="8">
        <f>IF(OR($F811="",$M811=""),"",IF(AND($M811&lt;'Settings'!$B$6,$J811&gt;0,$O811&lt;&gt;"Written off"),"Overdue",""))</f>
        <v/>
      </c>
      <c r="Q811" s="15">
        <f>IF($E811="","",COUNTIFS('Follow-ups'!$B$3:$B$1002,$E811))</f>
        <v/>
      </c>
      <c r="R811" s="16">
        <f>IF(OR($F811="",$O811="Written off"),0,IF($J811&gt;0,$J811+ROW()/1000000,0))</f>
        <v/>
      </c>
      <c r="S811" s="15">
        <f>IF($P811="Overdue",COUNTIFS($P$3:$P811,"Overdue"),"")</f>
        <v/>
      </c>
    </row>
    <row r="812">
      <c r="A812" s="4" t="n"/>
      <c r="B812" s="4" t="n"/>
      <c r="C812" s="4" t="n"/>
      <c r="D812" s="4" t="n"/>
      <c r="E812" s="4" t="n"/>
      <c r="F812" s="5" t="n"/>
      <c r="G812" s="13" t="n"/>
      <c r="H812" s="13" t="n"/>
      <c r="I812" s="14">
        <f>IF($E812="","",SUMIFS('Follow-ups'!$H$3:$H$1002,'Follow-ups'!$B$3:$B$1002,$E812))</f>
        <v/>
      </c>
      <c r="J812" s="14">
        <f>IF($F812="","",$G812-$H812-$I812)</f>
        <v/>
      </c>
      <c r="K812" s="15">
        <f>IF($F812="","",'Settings'!$B$6-$F812)</f>
        <v/>
      </c>
      <c r="L812" s="8">
        <f>IF($F812="","",IF($J812&lt;=0,"Settled",IF($O812="Written off","Written off",IF($K812&lt;=30,"0–30",IF($K812&lt;=60,"31–60",IF($K812&lt;=90,"61–90","90+"))))))</f>
        <v/>
      </c>
      <c r="M812" s="5" t="n"/>
      <c r="N812" s="4" t="n"/>
      <c r="O812" s="4" t="n"/>
      <c r="P812" s="8">
        <f>IF(OR($F812="",$M812=""),"",IF(AND($M812&lt;'Settings'!$B$6,$J812&gt;0,$O812&lt;&gt;"Written off"),"Overdue",""))</f>
        <v/>
      </c>
      <c r="Q812" s="15">
        <f>IF($E812="","",COUNTIFS('Follow-ups'!$B$3:$B$1002,$E812))</f>
        <v/>
      </c>
      <c r="R812" s="16">
        <f>IF(OR($F812="",$O812="Written off"),0,IF($J812&gt;0,$J812+ROW()/1000000,0))</f>
        <v/>
      </c>
      <c r="S812" s="15">
        <f>IF($P812="Overdue",COUNTIFS($P$3:$P812,"Overdue"),"")</f>
        <v/>
      </c>
    </row>
    <row r="813">
      <c r="A813" s="4" t="n"/>
      <c r="B813" s="4" t="n"/>
      <c r="C813" s="4" t="n"/>
      <c r="D813" s="4" t="n"/>
      <c r="E813" s="4" t="n"/>
      <c r="F813" s="5" t="n"/>
      <c r="G813" s="13" t="n"/>
      <c r="H813" s="13" t="n"/>
      <c r="I813" s="14">
        <f>IF($E813="","",SUMIFS('Follow-ups'!$H$3:$H$1002,'Follow-ups'!$B$3:$B$1002,$E813))</f>
        <v/>
      </c>
      <c r="J813" s="14">
        <f>IF($F813="","",$G813-$H813-$I813)</f>
        <v/>
      </c>
      <c r="K813" s="15">
        <f>IF($F813="","",'Settings'!$B$6-$F813)</f>
        <v/>
      </c>
      <c r="L813" s="8">
        <f>IF($F813="","",IF($J813&lt;=0,"Settled",IF($O813="Written off","Written off",IF($K813&lt;=30,"0–30",IF($K813&lt;=60,"31–60",IF($K813&lt;=90,"61–90","90+"))))))</f>
        <v/>
      </c>
      <c r="M813" s="5" t="n"/>
      <c r="N813" s="4" t="n"/>
      <c r="O813" s="4" t="n"/>
      <c r="P813" s="8">
        <f>IF(OR($F813="",$M813=""),"",IF(AND($M813&lt;'Settings'!$B$6,$J813&gt;0,$O813&lt;&gt;"Written off"),"Overdue",""))</f>
        <v/>
      </c>
      <c r="Q813" s="15">
        <f>IF($E813="","",COUNTIFS('Follow-ups'!$B$3:$B$1002,$E813))</f>
        <v/>
      </c>
      <c r="R813" s="16">
        <f>IF(OR($F813="",$O813="Written off"),0,IF($J813&gt;0,$J813+ROW()/1000000,0))</f>
        <v/>
      </c>
      <c r="S813" s="15">
        <f>IF($P813="Overdue",COUNTIFS($P$3:$P813,"Overdue"),"")</f>
        <v/>
      </c>
    </row>
    <row r="814">
      <c r="A814" s="4" t="n"/>
      <c r="B814" s="4" t="n"/>
      <c r="C814" s="4" t="n"/>
      <c r="D814" s="4" t="n"/>
      <c r="E814" s="4" t="n"/>
      <c r="F814" s="5" t="n"/>
      <c r="G814" s="13" t="n"/>
      <c r="H814" s="13" t="n"/>
      <c r="I814" s="14">
        <f>IF($E814="","",SUMIFS('Follow-ups'!$H$3:$H$1002,'Follow-ups'!$B$3:$B$1002,$E814))</f>
        <v/>
      </c>
      <c r="J814" s="14">
        <f>IF($F814="","",$G814-$H814-$I814)</f>
        <v/>
      </c>
      <c r="K814" s="15">
        <f>IF($F814="","",'Settings'!$B$6-$F814)</f>
        <v/>
      </c>
      <c r="L814" s="8">
        <f>IF($F814="","",IF($J814&lt;=0,"Settled",IF($O814="Written off","Written off",IF($K814&lt;=30,"0–30",IF($K814&lt;=60,"31–60",IF($K814&lt;=90,"61–90","90+"))))))</f>
        <v/>
      </c>
      <c r="M814" s="5" t="n"/>
      <c r="N814" s="4" t="n"/>
      <c r="O814" s="4" t="n"/>
      <c r="P814" s="8">
        <f>IF(OR($F814="",$M814=""),"",IF(AND($M814&lt;'Settings'!$B$6,$J814&gt;0,$O814&lt;&gt;"Written off"),"Overdue",""))</f>
        <v/>
      </c>
      <c r="Q814" s="15">
        <f>IF($E814="","",COUNTIFS('Follow-ups'!$B$3:$B$1002,$E814))</f>
        <v/>
      </c>
      <c r="R814" s="16">
        <f>IF(OR($F814="",$O814="Written off"),0,IF($J814&gt;0,$J814+ROW()/1000000,0))</f>
        <v/>
      </c>
      <c r="S814" s="15">
        <f>IF($P814="Overdue",COUNTIFS($P$3:$P814,"Overdue"),"")</f>
        <v/>
      </c>
    </row>
    <row r="815">
      <c r="A815" s="4" t="n"/>
      <c r="B815" s="4" t="n"/>
      <c r="C815" s="4" t="n"/>
      <c r="D815" s="4" t="n"/>
      <c r="E815" s="4" t="n"/>
      <c r="F815" s="5" t="n"/>
      <c r="G815" s="13" t="n"/>
      <c r="H815" s="13" t="n"/>
      <c r="I815" s="14">
        <f>IF($E815="","",SUMIFS('Follow-ups'!$H$3:$H$1002,'Follow-ups'!$B$3:$B$1002,$E815))</f>
        <v/>
      </c>
      <c r="J815" s="14">
        <f>IF($F815="","",$G815-$H815-$I815)</f>
        <v/>
      </c>
      <c r="K815" s="15">
        <f>IF($F815="","",'Settings'!$B$6-$F815)</f>
        <v/>
      </c>
      <c r="L815" s="8">
        <f>IF($F815="","",IF($J815&lt;=0,"Settled",IF($O815="Written off","Written off",IF($K815&lt;=30,"0–30",IF($K815&lt;=60,"31–60",IF($K815&lt;=90,"61–90","90+"))))))</f>
        <v/>
      </c>
      <c r="M815" s="5" t="n"/>
      <c r="N815" s="4" t="n"/>
      <c r="O815" s="4" t="n"/>
      <c r="P815" s="8">
        <f>IF(OR($F815="",$M815=""),"",IF(AND($M815&lt;'Settings'!$B$6,$J815&gt;0,$O815&lt;&gt;"Written off"),"Overdue",""))</f>
        <v/>
      </c>
      <c r="Q815" s="15">
        <f>IF($E815="","",COUNTIFS('Follow-ups'!$B$3:$B$1002,$E815))</f>
        <v/>
      </c>
      <c r="R815" s="16">
        <f>IF(OR($F815="",$O815="Written off"),0,IF($J815&gt;0,$J815+ROW()/1000000,0))</f>
        <v/>
      </c>
      <c r="S815" s="15">
        <f>IF($P815="Overdue",COUNTIFS($P$3:$P815,"Overdue"),"")</f>
        <v/>
      </c>
    </row>
    <row r="816">
      <c r="A816" s="4" t="n"/>
      <c r="B816" s="4" t="n"/>
      <c r="C816" s="4" t="n"/>
      <c r="D816" s="4" t="n"/>
      <c r="E816" s="4" t="n"/>
      <c r="F816" s="5" t="n"/>
      <c r="G816" s="13" t="n"/>
      <c r="H816" s="13" t="n"/>
      <c r="I816" s="14">
        <f>IF($E816="","",SUMIFS('Follow-ups'!$H$3:$H$1002,'Follow-ups'!$B$3:$B$1002,$E816))</f>
        <v/>
      </c>
      <c r="J816" s="14">
        <f>IF($F816="","",$G816-$H816-$I816)</f>
        <v/>
      </c>
      <c r="K816" s="15">
        <f>IF($F816="","",'Settings'!$B$6-$F816)</f>
        <v/>
      </c>
      <c r="L816" s="8">
        <f>IF($F816="","",IF($J816&lt;=0,"Settled",IF($O816="Written off","Written off",IF($K816&lt;=30,"0–30",IF($K816&lt;=60,"31–60",IF($K816&lt;=90,"61–90","90+"))))))</f>
        <v/>
      </c>
      <c r="M816" s="5" t="n"/>
      <c r="N816" s="4" t="n"/>
      <c r="O816" s="4" t="n"/>
      <c r="P816" s="8">
        <f>IF(OR($F816="",$M816=""),"",IF(AND($M816&lt;'Settings'!$B$6,$J816&gt;0,$O816&lt;&gt;"Written off"),"Overdue",""))</f>
        <v/>
      </c>
      <c r="Q816" s="15">
        <f>IF($E816="","",COUNTIFS('Follow-ups'!$B$3:$B$1002,$E816))</f>
        <v/>
      </c>
      <c r="R816" s="16">
        <f>IF(OR($F816="",$O816="Written off"),0,IF($J816&gt;0,$J816+ROW()/1000000,0))</f>
        <v/>
      </c>
      <c r="S816" s="15">
        <f>IF($P816="Overdue",COUNTIFS($P$3:$P816,"Overdue"),"")</f>
        <v/>
      </c>
    </row>
    <row r="817">
      <c r="A817" s="4" t="n"/>
      <c r="B817" s="4" t="n"/>
      <c r="C817" s="4" t="n"/>
      <c r="D817" s="4" t="n"/>
      <c r="E817" s="4" t="n"/>
      <c r="F817" s="5" t="n"/>
      <c r="G817" s="13" t="n"/>
      <c r="H817" s="13" t="n"/>
      <c r="I817" s="14">
        <f>IF($E817="","",SUMIFS('Follow-ups'!$H$3:$H$1002,'Follow-ups'!$B$3:$B$1002,$E817))</f>
        <v/>
      </c>
      <c r="J817" s="14">
        <f>IF($F817="","",$G817-$H817-$I817)</f>
        <v/>
      </c>
      <c r="K817" s="15">
        <f>IF($F817="","",'Settings'!$B$6-$F817)</f>
        <v/>
      </c>
      <c r="L817" s="8">
        <f>IF($F817="","",IF($J817&lt;=0,"Settled",IF($O817="Written off","Written off",IF($K817&lt;=30,"0–30",IF($K817&lt;=60,"31–60",IF($K817&lt;=90,"61–90","90+"))))))</f>
        <v/>
      </c>
      <c r="M817" s="5" t="n"/>
      <c r="N817" s="4" t="n"/>
      <c r="O817" s="4" t="n"/>
      <c r="P817" s="8">
        <f>IF(OR($F817="",$M817=""),"",IF(AND($M817&lt;'Settings'!$B$6,$J817&gt;0,$O817&lt;&gt;"Written off"),"Overdue",""))</f>
        <v/>
      </c>
      <c r="Q817" s="15">
        <f>IF($E817="","",COUNTIFS('Follow-ups'!$B$3:$B$1002,$E817))</f>
        <v/>
      </c>
      <c r="R817" s="16">
        <f>IF(OR($F817="",$O817="Written off"),0,IF($J817&gt;0,$J817+ROW()/1000000,0))</f>
        <v/>
      </c>
      <c r="S817" s="15">
        <f>IF($P817="Overdue",COUNTIFS($P$3:$P817,"Overdue"),"")</f>
        <v/>
      </c>
    </row>
    <row r="818">
      <c r="A818" s="4" t="n"/>
      <c r="B818" s="4" t="n"/>
      <c r="C818" s="4" t="n"/>
      <c r="D818" s="4" t="n"/>
      <c r="E818" s="4" t="n"/>
      <c r="F818" s="5" t="n"/>
      <c r="G818" s="13" t="n"/>
      <c r="H818" s="13" t="n"/>
      <c r="I818" s="14">
        <f>IF($E818="","",SUMIFS('Follow-ups'!$H$3:$H$1002,'Follow-ups'!$B$3:$B$1002,$E818))</f>
        <v/>
      </c>
      <c r="J818" s="14">
        <f>IF($F818="","",$G818-$H818-$I818)</f>
        <v/>
      </c>
      <c r="K818" s="15">
        <f>IF($F818="","",'Settings'!$B$6-$F818)</f>
        <v/>
      </c>
      <c r="L818" s="8">
        <f>IF($F818="","",IF($J818&lt;=0,"Settled",IF($O818="Written off","Written off",IF($K818&lt;=30,"0–30",IF($K818&lt;=60,"31–60",IF($K818&lt;=90,"61–90","90+"))))))</f>
        <v/>
      </c>
      <c r="M818" s="5" t="n"/>
      <c r="N818" s="4" t="n"/>
      <c r="O818" s="4" t="n"/>
      <c r="P818" s="8">
        <f>IF(OR($F818="",$M818=""),"",IF(AND($M818&lt;'Settings'!$B$6,$J818&gt;0,$O818&lt;&gt;"Written off"),"Overdue",""))</f>
        <v/>
      </c>
      <c r="Q818" s="15">
        <f>IF($E818="","",COUNTIFS('Follow-ups'!$B$3:$B$1002,$E818))</f>
        <v/>
      </c>
      <c r="R818" s="16">
        <f>IF(OR($F818="",$O818="Written off"),0,IF($J818&gt;0,$J818+ROW()/1000000,0))</f>
        <v/>
      </c>
      <c r="S818" s="15">
        <f>IF($P818="Overdue",COUNTIFS($P$3:$P818,"Overdue"),"")</f>
        <v/>
      </c>
    </row>
    <row r="819">
      <c r="A819" s="4" t="n"/>
      <c r="B819" s="4" t="n"/>
      <c r="C819" s="4" t="n"/>
      <c r="D819" s="4" t="n"/>
      <c r="E819" s="4" t="n"/>
      <c r="F819" s="5" t="n"/>
      <c r="G819" s="13" t="n"/>
      <c r="H819" s="13" t="n"/>
      <c r="I819" s="14">
        <f>IF($E819="","",SUMIFS('Follow-ups'!$H$3:$H$1002,'Follow-ups'!$B$3:$B$1002,$E819))</f>
        <v/>
      </c>
      <c r="J819" s="14">
        <f>IF($F819="","",$G819-$H819-$I819)</f>
        <v/>
      </c>
      <c r="K819" s="15">
        <f>IF($F819="","",'Settings'!$B$6-$F819)</f>
        <v/>
      </c>
      <c r="L819" s="8">
        <f>IF($F819="","",IF($J819&lt;=0,"Settled",IF($O819="Written off","Written off",IF($K819&lt;=30,"0–30",IF($K819&lt;=60,"31–60",IF($K819&lt;=90,"61–90","90+"))))))</f>
        <v/>
      </c>
      <c r="M819" s="5" t="n"/>
      <c r="N819" s="4" t="n"/>
      <c r="O819" s="4" t="n"/>
      <c r="P819" s="8">
        <f>IF(OR($F819="",$M819=""),"",IF(AND($M819&lt;'Settings'!$B$6,$J819&gt;0,$O819&lt;&gt;"Written off"),"Overdue",""))</f>
        <v/>
      </c>
      <c r="Q819" s="15">
        <f>IF($E819="","",COUNTIFS('Follow-ups'!$B$3:$B$1002,$E819))</f>
        <v/>
      </c>
      <c r="R819" s="16">
        <f>IF(OR($F819="",$O819="Written off"),0,IF($J819&gt;0,$J819+ROW()/1000000,0))</f>
        <v/>
      </c>
      <c r="S819" s="15">
        <f>IF($P819="Overdue",COUNTIFS($P$3:$P819,"Overdue"),"")</f>
        <v/>
      </c>
    </row>
    <row r="820">
      <c r="A820" s="4" t="n"/>
      <c r="B820" s="4" t="n"/>
      <c r="C820" s="4" t="n"/>
      <c r="D820" s="4" t="n"/>
      <c r="E820" s="4" t="n"/>
      <c r="F820" s="5" t="n"/>
      <c r="G820" s="13" t="n"/>
      <c r="H820" s="13" t="n"/>
      <c r="I820" s="14">
        <f>IF($E820="","",SUMIFS('Follow-ups'!$H$3:$H$1002,'Follow-ups'!$B$3:$B$1002,$E820))</f>
        <v/>
      </c>
      <c r="J820" s="14">
        <f>IF($F820="","",$G820-$H820-$I820)</f>
        <v/>
      </c>
      <c r="K820" s="15">
        <f>IF($F820="","",'Settings'!$B$6-$F820)</f>
        <v/>
      </c>
      <c r="L820" s="8">
        <f>IF($F820="","",IF($J820&lt;=0,"Settled",IF($O820="Written off","Written off",IF($K820&lt;=30,"0–30",IF($K820&lt;=60,"31–60",IF($K820&lt;=90,"61–90","90+"))))))</f>
        <v/>
      </c>
      <c r="M820" s="5" t="n"/>
      <c r="N820" s="4" t="n"/>
      <c r="O820" s="4" t="n"/>
      <c r="P820" s="8">
        <f>IF(OR($F820="",$M820=""),"",IF(AND($M820&lt;'Settings'!$B$6,$J820&gt;0,$O820&lt;&gt;"Written off"),"Overdue",""))</f>
        <v/>
      </c>
      <c r="Q820" s="15">
        <f>IF($E820="","",COUNTIFS('Follow-ups'!$B$3:$B$1002,$E820))</f>
        <v/>
      </c>
      <c r="R820" s="16">
        <f>IF(OR($F820="",$O820="Written off"),0,IF($J820&gt;0,$J820+ROW()/1000000,0))</f>
        <v/>
      </c>
      <c r="S820" s="15">
        <f>IF($P820="Overdue",COUNTIFS($P$3:$P820,"Overdue"),"")</f>
        <v/>
      </c>
    </row>
    <row r="821">
      <c r="A821" s="4" t="n"/>
      <c r="B821" s="4" t="n"/>
      <c r="C821" s="4" t="n"/>
      <c r="D821" s="4" t="n"/>
      <c r="E821" s="4" t="n"/>
      <c r="F821" s="5" t="n"/>
      <c r="G821" s="13" t="n"/>
      <c r="H821" s="13" t="n"/>
      <c r="I821" s="14">
        <f>IF($E821="","",SUMIFS('Follow-ups'!$H$3:$H$1002,'Follow-ups'!$B$3:$B$1002,$E821))</f>
        <v/>
      </c>
      <c r="J821" s="14">
        <f>IF($F821="","",$G821-$H821-$I821)</f>
        <v/>
      </c>
      <c r="K821" s="15">
        <f>IF($F821="","",'Settings'!$B$6-$F821)</f>
        <v/>
      </c>
      <c r="L821" s="8">
        <f>IF($F821="","",IF($J821&lt;=0,"Settled",IF($O821="Written off","Written off",IF($K821&lt;=30,"0–30",IF($K821&lt;=60,"31–60",IF($K821&lt;=90,"61–90","90+"))))))</f>
        <v/>
      </c>
      <c r="M821" s="5" t="n"/>
      <c r="N821" s="4" t="n"/>
      <c r="O821" s="4" t="n"/>
      <c r="P821" s="8">
        <f>IF(OR($F821="",$M821=""),"",IF(AND($M821&lt;'Settings'!$B$6,$J821&gt;0,$O821&lt;&gt;"Written off"),"Overdue",""))</f>
        <v/>
      </c>
      <c r="Q821" s="15">
        <f>IF($E821="","",COUNTIFS('Follow-ups'!$B$3:$B$1002,$E821))</f>
        <v/>
      </c>
      <c r="R821" s="16">
        <f>IF(OR($F821="",$O821="Written off"),0,IF($J821&gt;0,$J821+ROW()/1000000,0))</f>
        <v/>
      </c>
      <c r="S821" s="15">
        <f>IF($P821="Overdue",COUNTIFS($P$3:$P821,"Overdue"),"")</f>
        <v/>
      </c>
    </row>
    <row r="822">
      <c r="A822" s="4" t="n"/>
      <c r="B822" s="4" t="n"/>
      <c r="C822" s="4" t="n"/>
      <c r="D822" s="4" t="n"/>
      <c r="E822" s="4" t="n"/>
      <c r="F822" s="5" t="n"/>
      <c r="G822" s="13" t="n"/>
      <c r="H822" s="13" t="n"/>
      <c r="I822" s="14">
        <f>IF($E822="","",SUMIFS('Follow-ups'!$H$3:$H$1002,'Follow-ups'!$B$3:$B$1002,$E822))</f>
        <v/>
      </c>
      <c r="J822" s="14">
        <f>IF($F822="","",$G822-$H822-$I822)</f>
        <v/>
      </c>
      <c r="K822" s="15">
        <f>IF($F822="","",'Settings'!$B$6-$F822)</f>
        <v/>
      </c>
      <c r="L822" s="8">
        <f>IF($F822="","",IF($J822&lt;=0,"Settled",IF($O822="Written off","Written off",IF($K822&lt;=30,"0–30",IF($K822&lt;=60,"31–60",IF($K822&lt;=90,"61–90","90+"))))))</f>
        <v/>
      </c>
      <c r="M822" s="5" t="n"/>
      <c r="N822" s="4" t="n"/>
      <c r="O822" s="4" t="n"/>
      <c r="P822" s="8">
        <f>IF(OR($F822="",$M822=""),"",IF(AND($M822&lt;'Settings'!$B$6,$J822&gt;0,$O822&lt;&gt;"Written off"),"Overdue",""))</f>
        <v/>
      </c>
      <c r="Q822" s="15">
        <f>IF($E822="","",COUNTIFS('Follow-ups'!$B$3:$B$1002,$E822))</f>
        <v/>
      </c>
      <c r="R822" s="16">
        <f>IF(OR($F822="",$O822="Written off"),0,IF($J822&gt;0,$J822+ROW()/1000000,0))</f>
        <v/>
      </c>
      <c r="S822" s="15">
        <f>IF($P822="Overdue",COUNTIFS($P$3:$P822,"Overdue"),"")</f>
        <v/>
      </c>
    </row>
    <row r="823">
      <c r="A823" s="4" t="n"/>
      <c r="B823" s="4" t="n"/>
      <c r="C823" s="4" t="n"/>
      <c r="D823" s="4" t="n"/>
      <c r="E823" s="4" t="n"/>
      <c r="F823" s="5" t="n"/>
      <c r="G823" s="13" t="n"/>
      <c r="H823" s="13" t="n"/>
      <c r="I823" s="14">
        <f>IF($E823="","",SUMIFS('Follow-ups'!$H$3:$H$1002,'Follow-ups'!$B$3:$B$1002,$E823))</f>
        <v/>
      </c>
      <c r="J823" s="14">
        <f>IF($F823="","",$G823-$H823-$I823)</f>
        <v/>
      </c>
      <c r="K823" s="15">
        <f>IF($F823="","",'Settings'!$B$6-$F823)</f>
        <v/>
      </c>
      <c r="L823" s="8">
        <f>IF($F823="","",IF($J823&lt;=0,"Settled",IF($O823="Written off","Written off",IF($K823&lt;=30,"0–30",IF($K823&lt;=60,"31–60",IF($K823&lt;=90,"61–90","90+"))))))</f>
        <v/>
      </c>
      <c r="M823" s="5" t="n"/>
      <c r="N823" s="4" t="n"/>
      <c r="O823" s="4" t="n"/>
      <c r="P823" s="8">
        <f>IF(OR($F823="",$M823=""),"",IF(AND($M823&lt;'Settings'!$B$6,$J823&gt;0,$O823&lt;&gt;"Written off"),"Overdue",""))</f>
        <v/>
      </c>
      <c r="Q823" s="15">
        <f>IF($E823="","",COUNTIFS('Follow-ups'!$B$3:$B$1002,$E823))</f>
        <v/>
      </c>
      <c r="R823" s="16">
        <f>IF(OR($F823="",$O823="Written off"),0,IF($J823&gt;0,$J823+ROW()/1000000,0))</f>
        <v/>
      </c>
      <c r="S823" s="15">
        <f>IF($P823="Overdue",COUNTIFS($P$3:$P823,"Overdue"),"")</f>
        <v/>
      </c>
    </row>
    <row r="824">
      <c r="A824" s="4" t="n"/>
      <c r="B824" s="4" t="n"/>
      <c r="C824" s="4" t="n"/>
      <c r="D824" s="4" t="n"/>
      <c r="E824" s="4" t="n"/>
      <c r="F824" s="5" t="n"/>
      <c r="G824" s="13" t="n"/>
      <c r="H824" s="13" t="n"/>
      <c r="I824" s="14">
        <f>IF($E824="","",SUMIFS('Follow-ups'!$H$3:$H$1002,'Follow-ups'!$B$3:$B$1002,$E824))</f>
        <v/>
      </c>
      <c r="J824" s="14">
        <f>IF($F824="","",$G824-$H824-$I824)</f>
        <v/>
      </c>
      <c r="K824" s="15">
        <f>IF($F824="","",'Settings'!$B$6-$F824)</f>
        <v/>
      </c>
      <c r="L824" s="8">
        <f>IF($F824="","",IF($J824&lt;=0,"Settled",IF($O824="Written off","Written off",IF($K824&lt;=30,"0–30",IF($K824&lt;=60,"31–60",IF($K824&lt;=90,"61–90","90+"))))))</f>
        <v/>
      </c>
      <c r="M824" s="5" t="n"/>
      <c r="N824" s="4" t="n"/>
      <c r="O824" s="4" t="n"/>
      <c r="P824" s="8">
        <f>IF(OR($F824="",$M824=""),"",IF(AND($M824&lt;'Settings'!$B$6,$J824&gt;0,$O824&lt;&gt;"Written off"),"Overdue",""))</f>
        <v/>
      </c>
      <c r="Q824" s="15">
        <f>IF($E824="","",COUNTIFS('Follow-ups'!$B$3:$B$1002,$E824))</f>
        <v/>
      </c>
      <c r="R824" s="16">
        <f>IF(OR($F824="",$O824="Written off"),0,IF($J824&gt;0,$J824+ROW()/1000000,0))</f>
        <v/>
      </c>
      <c r="S824" s="15">
        <f>IF($P824="Overdue",COUNTIFS($P$3:$P824,"Overdue"),"")</f>
        <v/>
      </c>
    </row>
    <row r="825">
      <c r="A825" s="4" t="n"/>
      <c r="B825" s="4" t="n"/>
      <c r="C825" s="4" t="n"/>
      <c r="D825" s="4" t="n"/>
      <c r="E825" s="4" t="n"/>
      <c r="F825" s="5" t="n"/>
      <c r="G825" s="13" t="n"/>
      <c r="H825" s="13" t="n"/>
      <c r="I825" s="14">
        <f>IF($E825="","",SUMIFS('Follow-ups'!$H$3:$H$1002,'Follow-ups'!$B$3:$B$1002,$E825))</f>
        <v/>
      </c>
      <c r="J825" s="14">
        <f>IF($F825="","",$G825-$H825-$I825)</f>
        <v/>
      </c>
      <c r="K825" s="15">
        <f>IF($F825="","",'Settings'!$B$6-$F825)</f>
        <v/>
      </c>
      <c r="L825" s="8">
        <f>IF($F825="","",IF($J825&lt;=0,"Settled",IF($O825="Written off","Written off",IF($K825&lt;=30,"0–30",IF($K825&lt;=60,"31–60",IF($K825&lt;=90,"61–90","90+"))))))</f>
        <v/>
      </c>
      <c r="M825" s="5" t="n"/>
      <c r="N825" s="4" t="n"/>
      <c r="O825" s="4" t="n"/>
      <c r="P825" s="8">
        <f>IF(OR($F825="",$M825=""),"",IF(AND($M825&lt;'Settings'!$B$6,$J825&gt;0,$O825&lt;&gt;"Written off"),"Overdue",""))</f>
        <v/>
      </c>
      <c r="Q825" s="15">
        <f>IF($E825="","",COUNTIFS('Follow-ups'!$B$3:$B$1002,$E825))</f>
        <v/>
      </c>
      <c r="R825" s="16">
        <f>IF(OR($F825="",$O825="Written off"),0,IF($J825&gt;0,$J825+ROW()/1000000,0))</f>
        <v/>
      </c>
      <c r="S825" s="15">
        <f>IF($P825="Overdue",COUNTIFS($P$3:$P825,"Overdue"),"")</f>
        <v/>
      </c>
    </row>
    <row r="826">
      <c r="A826" s="4" t="n"/>
      <c r="B826" s="4" t="n"/>
      <c r="C826" s="4" t="n"/>
      <c r="D826" s="4" t="n"/>
      <c r="E826" s="4" t="n"/>
      <c r="F826" s="5" t="n"/>
      <c r="G826" s="13" t="n"/>
      <c r="H826" s="13" t="n"/>
      <c r="I826" s="14">
        <f>IF($E826="","",SUMIFS('Follow-ups'!$H$3:$H$1002,'Follow-ups'!$B$3:$B$1002,$E826))</f>
        <v/>
      </c>
      <c r="J826" s="14">
        <f>IF($F826="","",$G826-$H826-$I826)</f>
        <v/>
      </c>
      <c r="K826" s="15">
        <f>IF($F826="","",'Settings'!$B$6-$F826)</f>
        <v/>
      </c>
      <c r="L826" s="8">
        <f>IF($F826="","",IF($J826&lt;=0,"Settled",IF($O826="Written off","Written off",IF($K826&lt;=30,"0–30",IF($K826&lt;=60,"31–60",IF($K826&lt;=90,"61–90","90+"))))))</f>
        <v/>
      </c>
      <c r="M826" s="5" t="n"/>
      <c r="N826" s="4" t="n"/>
      <c r="O826" s="4" t="n"/>
      <c r="P826" s="8">
        <f>IF(OR($F826="",$M826=""),"",IF(AND($M826&lt;'Settings'!$B$6,$J826&gt;0,$O826&lt;&gt;"Written off"),"Overdue",""))</f>
        <v/>
      </c>
      <c r="Q826" s="15">
        <f>IF($E826="","",COUNTIFS('Follow-ups'!$B$3:$B$1002,$E826))</f>
        <v/>
      </c>
      <c r="R826" s="16">
        <f>IF(OR($F826="",$O826="Written off"),0,IF($J826&gt;0,$J826+ROW()/1000000,0))</f>
        <v/>
      </c>
      <c r="S826" s="15">
        <f>IF($P826="Overdue",COUNTIFS($P$3:$P826,"Overdue"),"")</f>
        <v/>
      </c>
    </row>
    <row r="827">
      <c r="A827" s="4" t="n"/>
      <c r="B827" s="4" t="n"/>
      <c r="C827" s="4" t="n"/>
      <c r="D827" s="4" t="n"/>
      <c r="E827" s="4" t="n"/>
      <c r="F827" s="5" t="n"/>
      <c r="G827" s="13" t="n"/>
      <c r="H827" s="13" t="n"/>
      <c r="I827" s="14">
        <f>IF($E827="","",SUMIFS('Follow-ups'!$H$3:$H$1002,'Follow-ups'!$B$3:$B$1002,$E827))</f>
        <v/>
      </c>
      <c r="J827" s="14">
        <f>IF($F827="","",$G827-$H827-$I827)</f>
        <v/>
      </c>
      <c r="K827" s="15">
        <f>IF($F827="","",'Settings'!$B$6-$F827)</f>
        <v/>
      </c>
      <c r="L827" s="8">
        <f>IF($F827="","",IF($J827&lt;=0,"Settled",IF($O827="Written off","Written off",IF($K827&lt;=30,"0–30",IF($K827&lt;=60,"31–60",IF($K827&lt;=90,"61–90","90+"))))))</f>
        <v/>
      </c>
      <c r="M827" s="5" t="n"/>
      <c r="N827" s="4" t="n"/>
      <c r="O827" s="4" t="n"/>
      <c r="P827" s="8">
        <f>IF(OR($F827="",$M827=""),"",IF(AND($M827&lt;'Settings'!$B$6,$J827&gt;0,$O827&lt;&gt;"Written off"),"Overdue",""))</f>
        <v/>
      </c>
      <c r="Q827" s="15">
        <f>IF($E827="","",COUNTIFS('Follow-ups'!$B$3:$B$1002,$E827))</f>
        <v/>
      </c>
      <c r="R827" s="16">
        <f>IF(OR($F827="",$O827="Written off"),0,IF($J827&gt;0,$J827+ROW()/1000000,0))</f>
        <v/>
      </c>
      <c r="S827" s="15">
        <f>IF($P827="Overdue",COUNTIFS($P$3:$P827,"Overdue"),"")</f>
        <v/>
      </c>
    </row>
    <row r="828">
      <c r="A828" s="4" t="n"/>
      <c r="B828" s="4" t="n"/>
      <c r="C828" s="4" t="n"/>
      <c r="D828" s="4" t="n"/>
      <c r="E828" s="4" t="n"/>
      <c r="F828" s="5" t="n"/>
      <c r="G828" s="13" t="n"/>
      <c r="H828" s="13" t="n"/>
      <c r="I828" s="14">
        <f>IF($E828="","",SUMIFS('Follow-ups'!$H$3:$H$1002,'Follow-ups'!$B$3:$B$1002,$E828))</f>
        <v/>
      </c>
      <c r="J828" s="14">
        <f>IF($F828="","",$G828-$H828-$I828)</f>
        <v/>
      </c>
      <c r="K828" s="15">
        <f>IF($F828="","",'Settings'!$B$6-$F828)</f>
        <v/>
      </c>
      <c r="L828" s="8">
        <f>IF($F828="","",IF($J828&lt;=0,"Settled",IF($O828="Written off","Written off",IF($K828&lt;=30,"0–30",IF($K828&lt;=60,"31–60",IF($K828&lt;=90,"61–90","90+"))))))</f>
        <v/>
      </c>
      <c r="M828" s="5" t="n"/>
      <c r="N828" s="4" t="n"/>
      <c r="O828" s="4" t="n"/>
      <c r="P828" s="8">
        <f>IF(OR($F828="",$M828=""),"",IF(AND($M828&lt;'Settings'!$B$6,$J828&gt;0,$O828&lt;&gt;"Written off"),"Overdue",""))</f>
        <v/>
      </c>
      <c r="Q828" s="15">
        <f>IF($E828="","",COUNTIFS('Follow-ups'!$B$3:$B$1002,$E828))</f>
        <v/>
      </c>
      <c r="R828" s="16">
        <f>IF(OR($F828="",$O828="Written off"),0,IF($J828&gt;0,$J828+ROW()/1000000,0))</f>
        <v/>
      </c>
      <c r="S828" s="15">
        <f>IF($P828="Overdue",COUNTIFS($P$3:$P828,"Overdue"),"")</f>
        <v/>
      </c>
    </row>
    <row r="829">
      <c r="A829" s="4" t="n"/>
      <c r="B829" s="4" t="n"/>
      <c r="C829" s="4" t="n"/>
      <c r="D829" s="4" t="n"/>
      <c r="E829" s="4" t="n"/>
      <c r="F829" s="5" t="n"/>
      <c r="G829" s="13" t="n"/>
      <c r="H829" s="13" t="n"/>
      <c r="I829" s="14">
        <f>IF($E829="","",SUMIFS('Follow-ups'!$H$3:$H$1002,'Follow-ups'!$B$3:$B$1002,$E829))</f>
        <v/>
      </c>
      <c r="J829" s="14">
        <f>IF($F829="","",$G829-$H829-$I829)</f>
        <v/>
      </c>
      <c r="K829" s="15">
        <f>IF($F829="","",'Settings'!$B$6-$F829)</f>
        <v/>
      </c>
      <c r="L829" s="8">
        <f>IF($F829="","",IF($J829&lt;=0,"Settled",IF($O829="Written off","Written off",IF($K829&lt;=30,"0–30",IF($K829&lt;=60,"31–60",IF($K829&lt;=90,"61–90","90+"))))))</f>
        <v/>
      </c>
      <c r="M829" s="5" t="n"/>
      <c r="N829" s="4" t="n"/>
      <c r="O829" s="4" t="n"/>
      <c r="P829" s="8">
        <f>IF(OR($F829="",$M829=""),"",IF(AND($M829&lt;'Settings'!$B$6,$J829&gt;0,$O829&lt;&gt;"Written off"),"Overdue",""))</f>
        <v/>
      </c>
      <c r="Q829" s="15">
        <f>IF($E829="","",COUNTIFS('Follow-ups'!$B$3:$B$1002,$E829))</f>
        <v/>
      </c>
      <c r="R829" s="16">
        <f>IF(OR($F829="",$O829="Written off"),0,IF($J829&gt;0,$J829+ROW()/1000000,0))</f>
        <v/>
      </c>
      <c r="S829" s="15">
        <f>IF($P829="Overdue",COUNTIFS($P$3:$P829,"Overdue"),"")</f>
        <v/>
      </c>
    </row>
    <row r="830">
      <c r="A830" s="4" t="n"/>
      <c r="B830" s="4" t="n"/>
      <c r="C830" s="4" t="n"/>
      <c r="D830" s="4" t="n"/>
      <c r="E830" s="4" t="n"/>
      <c r="F830" s="5" t="n"/>
      <c r="G830" s="13" t="n"/>
      <c r="H830" s="13" t="n"/>
      <c r="I830" s="14">
        <f>IF($E830="","",SUMIFS('Follow-ups'!$H$3:$H$1002,'Follow-ups'!$B$3:$B$1002,$E830))</f>
        <v/>
      </c>
      <c r="J830" s="14">
        <f>IF($F830="","",$G830-$H830-$I830)</f>
        <v/>
      </c>
      <c r="K830" s="15">
        <f>IF($F830="","",'Settings'!$B$6-$F830)</f>
        <v/>
      </c>
      <c r="L830" s="8">
        <f>IF($F830="","",IF($J830&lt;=0,"Settled",IF($O830="Written off","Written off",IF($K830&lt;=30,"0–30",IF($K830&lt;=60,"31–60",IF($K830&lt;=90,"61–90","90+"))))))</f>
        <v/>
      </c>
      <c r="M830" s="5" t="n"/>
      <c r="N830" s="4" t="n"/>
      <c r="O830" s="4" t="n"/>
      <c r="P830" s="8">
        <f>IF(OR($F830="",$M830=""),"",IF(AND($M830&lt;'Settings'!$B$6,$J830&gt;0,$O830&lt;&gt;"Written off"),"Overdue",""))</f>
        <v/>
      </c>
      <c r="Q830" s="15">
        <f>IF($E830="","",COUNTIFS('Follow-ups'!$B$3:$B$1002,$E830))</f>
        <v/>
      </c>
      <c r="R830" s="16">
        <f>IF(OR($F830="",$O830="Written off"),0,IF($J830&gt;0,$J830+ROW()/1000000,0))</f>
        <v/>
      </c>
      <c r="S830" s="15">
        <f>IF($P830="Overdue",COUNTIFS($P$3:$P830,"Overdue"),"")</f>
        <v/>
      </c>
    </row>
    <row r="831">
      <c r="A831" s="4" t="n"/>
      <c r="B831" s="4" t="n"/>
      <c r="C831" s="4" t="n"/>
      <c r="D831" s="4" t="n"/>
      <c r="E831" s="4" t="n"/>
      <c r="F831" s="5" t="n"/>
      <c r="G831" s="13" t="n"/>
      <c r="H831" s="13" t="n"/>
      <c r="I831" s="14">
        <f>IF($E831="","",SUMIFS('Follow-ups'!$H$3:$H$1002,'Follow-ups'!$B$3:$B$1002,$E831))</f>
        <v/>
      </c>
      <c r="J831" s="14">
        <f>IF($F831="","",$G831-$H831-$I831)</f>
        <v/>
      </c>
      <c r="K831" s="15">
        <f>IF($F831="","",'Settings'!$B$6-$F831)</f>
        <v/>
      </c>
      <c r="L831" s="8">
        <f>IF($F831="","",IF($J831&lt;=0,"Settled",IF($O831="Written off","Written off",IF($K831&lt;=30,"0–30",IF($K831&lt;=60,"31–60",IF($K831&lt;=90,"61–90","90+"))))))</f>
        <v/>
      </c>
      <c r="M831" s="5" t="n"/>
      <c r="N831" s="4" t="n"/>
      <c r="O831" s="4" t="n"/>
      <c r="P831" s="8">
        <f>IF(OR($F831="",$M831=""),"",IF(AND($M831&lt;'Settings'!$B$6,$J831&gt;0,$O831&lt;&gt;"Written off"),"Overdue",""))</f>
        <v/>
      </c>
      <c r="Q831" s="15">
        <f>IF($E831="","",COUNTIFS('Follow-ups'!$B$3:$B$1002,$E831))</f>
        <v/>
      </c>
      <c r="R831" s="16">
        <f>IF(OR($F831="",$O831="Written off"),0,IF($J831&gt;0,$J831+ROW()/1000000,0))</f>
        <v/>
      </c>
      <c r="S831" s="15">
        <f>IF($P831="Overdue",COUNTIFS($P$3:$P831,"Overdue"),"")</f>
        <v/>
      </c>
    </row>
    <row r="832">
      <c r="A832" s="4" t="n"/>
      <c r="B832" s="4" t="n"/>
      <c r="C832" s="4" t="n"/>
      <c r="D832" s="4" t="n"/>
      <c r="E832" s="4" t="n"/>
      <c r="F832" s="5" t="n"/>
      <c r="G832" s="13" t="n"/>
      <c r="H832" s="13" t="n"/>
      <c r="I832" s="14">
        <f>IF($E832="","",SUMIFS('Follow-ups'!$H$3:$H$1002,'Follow-ups'!$B$3:$B$1002,$E832))</f>
        <v/>
      </c>
      <c r="J832" s="14">
        <f>IF($F832="","",$G832-$H832-$I832)</f>
        <v/>
      </c>
      <c r="K832" s="15">
        <f>IF($F832="","",'Settings'!$B$6-$F832)</f>
        <v/>
      </c>
      <c r="L832" s="8">
        <f>IF($F832="","",IF($J832&lt;=0,"Settled",IF($O832="Written off","Written off",IF($K832&lt;=30,"0–30",IF($K832&lt;=60,"31–60",IF($K832&lt;=90,"61–90","90+"))))))</f>
        <v/>
      </c>
      <c r="M832" s="5" t="n"/>
      <c r="N832" s="4" t="n"/>
      <c r="O832" s="4" t="n"/>
      <c r="P832" s="8">
        <f>IF(OR($F832="",$M832=""),"",IF(AND($M832&lt;'Settings'!$B$6,$J832&gt;0,$O832&lt;&gt;"Written off"),"Overdue",""))</f>
        <v/>
      </c>
      <c r="Q832" s="15">
        <f>IF($E832="","",COUNTIFS('Follow-ups'!$B$3:$B$1002,$E832))</f>
        <v/>
      </c>
      <c r="R832" s="16">
        <f>IF(OR($F832="",$O832="Written off"),0,IF($J832&gt;0,$J832+ROW()/1000000,0))</f>
        <v/>
      </c>
      <c r="S832" s="15">
        <f>IF($P832="Overdue",COUNTIFS($P$3:$P832,"Overdue"),"")</f>
        <v/>
      </c>
    </row>
    <row r="833">
      <c r="A833" s="4" t="n"/>
      <c r="B833" s="4" t="n"/>
      <c r="C833" s="4" t="n"/>
      <c r="D833" s="4" t="n"/>
      <c r="E833" s="4" t="n"/>
      <c r="F833" s="5" t="n"/>
      <c r="G833" s="13" t="n"/>
      <c r="H833" s="13" t="n"/>
      <c r="I833" s="14">
        <f>IF($E833="","",SUMIFS('Follow-ups'!$H$3:$H$1002,'Follow-ups'!$B$3:$B$1002,$E833))</f>
        <v/>
      </c>
      <c r="J833" s="14">
        <f>IF($F833="","",$G833-$H833-$I833)</f>
        <v/>
      </c>
      <c r="K833" s="15">
        <f>IF($F833="","",'Settings'!$B$6-$F833)</f>
        <v/>
      </c>
      <c r="L833" s="8">
        <f>IF($F833="","",IF($J833&lt;=0,"Settled",IF($O833="Written off","Written off",IF($K833&lt;=30,"0–30",IF($K833&lt;=60,"31–60",IF($K833&lt;=90,"61–90","90+"))))))</f>
        <v/>
      </c>
      <c r="M833" s="5" t="n"/>
      <c r="N833" s="4" t="n"/>
      <c r="O833" s="4" t="n"/>
      <c r="P833" s="8">
        <f>IF(OR($F833="",$M833=""),"",IF(AND($M833&lt;'Settings'!$B$6,$J833&gt;0,$O833&lt;&gt;"Written off"),"Overdue",""))</f>
        <v/>
      </c>
      <c r="Q833" s="15">
        <f>IF($E833="","",COUNTIFS('Follow-ups'!$B$3:$B$1002,$E833))</f>
        <v/>
      </c>
      <c r="R833" s="16">
        <f>IF(OR($F833="",$O833="Written off"),0,IF($J833&gt;0,$J833+ROW()/1000000,0))</f>
        <v/>
      </c>
      <c r="S833" s="15">
        <f>IF($P833="Overdue",COUNTIFS($P$3:$P833,"Overdue"),"")</f>
        <v/>
      </c>
    </row>
    <row r="834">
      <c r="A834" s="4" t="n"/>
      <c r="B834" s="4" t="n"/>
      <c r="C834" s="4" t="n"/>
      <c r="D834" s="4" t="n"/>
      <c r="E834" s="4" t="n"/>
      <c r="F834" s="5" t="n"/>
      <c r="G834" s="13" t="n"/>
      <c r="H834" s="13" t="n"/>
      <c r="I834" s="14">
        <f>IF($E834="","",SUMIFS('Follow-ups'!$H$3:$H$1002,'Follow-ups'!$B$3:$B$1002,$E834))</f>
        <v/>
      </c>
      <c r="J834" s="14">
        <f>IF($F834="","",$G834-$H834-$I834)</f>
        <v/>
      </c>
      <c r="K834" s="15">
        <f>IF($F834="","",'Settings'!$B$6-$F834)</f>
        <v/>
      </c>
      <c r="L834" s="8">
        <f>IF($F834="","",IF($J834&lt;=0,"Settled",IF($O834="Written off","Written off",IF($K834&lt;=30,"0–30",IF($K834&lt;=60,"31–60",IF($K834&lt;=90,"61–90","90+"))))))</f>
        <v/>
      </c>
      <c r="M834" s="5" t="n"/>
      <c r="N834" s="4" t="n"/>
      <c r="O834" s="4" t="n"/>
      <c r="P834" s="8">
        <f>IF(OR($F834="",$M834=""),"",IF(AND($M834&lt;'Settings'!$B$6,$J834&gt;0,$O834&lt;&gt;"Written off"),"Overdue",""))</f>
        <v/>
      </c>
      <c r="Q834" s="15">
        <f>IF($E834="","",COUNTIFS('Follow-ups'!$B$3:$B$1002,$E834))</f>
        <v/>
      </c>
      <c r="R834" s="16">
        <f>IF(OR($F834="",$O834="Written off"),0,IF($J834&gt;0,$J834+ROW()/1000000,0))</f>
        <v/>
      </c>
      <c r="S834" s="15">
        <f>IF($P834="Overdue",COUNTIFS($P$3:$P834,"Overdue"),"")</f>
        <v/>
      </c>
    </row>
    <row r="835">
      <c r="A835" s="4" t="n"/>
      <c r="B835" s="4" t="n"/>
      <c r="C835" s="4" t="n"/>
      <c r="D835" s="4" t="n"/>
      <c r="E835" s="4" t="n"/>
      <c r="F835" s="5" t="n"/>
      <c r="G835" s="13" t="n"/>
      <c r="H835" s="13" t="n"/>
      <c r="I835" s="14">
        <f>IF($E835="","",SUMIFS('Follow-ups'!$H$3:$H$1002,'Follow-ups'!$B$3:$B$1002,$E835))</f>
        <v/>
      </c>
      <c r="J835" s="14">
        <f>IF($F835="","",$G835-$H835-$I835)</f>
        <v/>
      </c>
      <c r="K835" s="15">
        <f>IF($F835="","",'Settings'!$B$6-$F835)</f>
        <v/>
      </c>
      <c r="L835" s="8">
        <f>IF($F835="","",IF($J835&lt;=0,"Settled",IF($O835="Written off","Written off",IF($K835&lt;=30,"0–30",IF($K835&lt;=60,"31–60",IF($K835&lt;=90,"61–90","90+"))))))</f>
        <v/>
      </c>
      <c r="M835" s="5" t="n"/>
      <c r="N835" s="4" t="n"/>
      <c r="O835" s="4" t="n"/>
      <c r="P835" s="8">
        <f>IF(OR($F835="",$M835=""),"",IF(AND($M835&lt;'Settings'!$B$6,$J835&gt;0,$O835&lt;&gt;"Written off"),"Overdue",""))</f>
        <v/>
      </c>
      <c r="Q835" s="15">
        <f>IF($E835="","",COUNTIFS('Follow-ups'!$B$3:$B$1002,$E835))</f>
        <v/>
      </c>
      <c r="R835" s="16">
        <f>IF(OR($F835="",$O835="Written off"),0,IF($J835&gt;0,$J835+ROW()/1000000,0))</f>
        <v/>
      </c>
      <c r="S835" s="15">
        <f>IF($P835="Overdue",COUNTIFS($P$3:$P835,"Overdue"),"")</f>
        <v/>
      </c>
    </row>
    <row r="836">
      <c r="A836" s="4" t="n"/>
      <c r="B836" s="4" t="n"/>
      <c r="C836" s="4" t="n"/>
      <c r="D836" s="4" t="n"/>
      <c r="E836" s="4" t="n"/>
      <c r="F836" s="5" t="n"/>
      <c r="G836" s="13" t="n"/>
      <c r="H836" s="13" t="n"/>
      <c r="I836" s="14">
        <f>IF($E836="","",SUMIFS('Follow-ups'!$H$3:$H$1002,'Follow-ups'!$B$3:$B$1002,$E836))</f>
        <v/>
      </c>
      <c r="J836" s="14">
        <f>IF($F836="","",$G836-$H836-$I836)</f>
        <v/>
      </c>
      <c r="K836" s="15">
        <f>IF($F836="","",'Settings'!$B$6-$F836)</f>
        <v/>
      </c>
      <c r="L836" s="8">
        <f>IF($F836="","",IF($J836&lt;=0,"Settled",IF($O836="Written off","Written off",IF($K836&lt;=30,"0–30",IF($K836&lt;=60,"31–60",IF($K836&lt;=90,"61–90","90+"))))))</f>
        <v/>
      </c>
      <c r="M836" s="5" t="n"/>
      <c r="N836" s="4" t="n"/>
      <c r="O836" s="4" t="n"/>
      <c r="P836" s="8">
        <f>IF(OR($F836="",$M836=""),"",IF(AND($M836&lt;'Settings'!$B$6,$J836&gt;0,$O836&lt;&gt;"Written off"),"Overdue",""))</f>
        <v/>
      </c>
      <c r="Q836" s="15">
        <f>IF($E836="","",COUNTIFS('Follow-ups'!$B$3:$B$1002,$E836))</f>
        <v/>
      </c>
      <c r="R836" s="16">
        <f>IF(OR($F836="",$O836="Written off"),0,IF($J836&gt;0,$J836+ROW()/1000000,0))</f>
        <v/>
      </c>
      <c r="S836" s="15">
        <f>IF($P836="Overdue",COUNTIFS($P$3:$P836,"Overdue"),"")</f>
        <v/>
      </c>
    </row>
    <row r="837">
      <c r="A837" s="4" t="n"/>
      <c r="B837" s="4" t="n"/>
      <c r="C837" s="4" t="n"/>
      <c r="D837" s="4" t="n"/>
      <c r="E837" s="4" t="n"/>
      <c r="F837" s="5" t="n"/>
      <c r="G837" s="13" t="n"/>
      <c r="H837" s="13" t="n"/>
      <c r="I837" s="14">
        <f>IF($E837="","",SUMIFS('Follow-ups'!$H$3:$H$1002,'Follow-ups'!$B$3:$B$1002,$E837))</f>
        <v/>
      </c>
      <c r="J837" s="14">
        <f>IF($F837="","",$G837-$H837-$I837)</f>
        <v/>
      </c>
      <c r="K837" s="15">
        <f>IF($F837="","",'Settings'!$B$6-$F837)</f>
        <v/>
      </c>
      <c r="L837" s="8">
        <f>IF($F837="","",IF($J837&lt;=0,"Settled",IF($O837="Written off","Written off",IF($K837&lt;=30,"0–30",IF($K837&lt;=60,"31–60",IF($K837&lt;=90,"61–90","90+"))))))</f>
        <v/>
      </c>
      <c r="M837" s="5" t="n"/>
      <c r="N837" s="4" t="n"/>
      <c r="O837" s="4" t="n"/>
      <c r="P837" s="8">
        <f>IF(OR($F837="",$M837=""),"",IF(AND($M837&lt;'Settings'!$B$6,$J837&gt;0,$O837&lt;&gt;"Written off"),"Overdue",""))</f>
        <v/>
      </c>
      <c r="Q837" s="15">
        <f>IF($E837="","",COUNTIFS('Follow-ups'!$B$3:$B$1002,$E837))</f>
        <v/>
      </c>
      <c r="R837" s="16">
        <f>IF(OR($F837="",$O837="Written off"),0,IF($J837&gt;0,$J837+ROW()/1000000,0))</f>
        <v/>
      </c>
      <c r="S837" s="15">
        <f>IF($P837="Overdue",COUNTIFS($P$3:$P837,"Overdue"),"")</f>
        <v/>
      </c>
    </row>
    <row r="838">
      <c r="A838" s="4" t="n"/>
      <c r="B838" s="4" t="n"/>
      <c r="C838" s="4" t="n"/>
      <c r="D838" s="4" t="n"/>
      <c r="E838" s="4" t="n"/>
      <c r="F838" s="5" t="n"/>
      <c r="G838" s="13" t="n"/>
      <c r="H838" s="13" t="n"/>
      <c r="I838" s="14">
        <f>IF($E838="","",SUMIFS('Follow-ups'!$H$3:$H$1002,'Follow-ups'!$B$3:$B$1002,$E838))</f>
        <v/>
      </c>
      <c r="J838" s="14">
        <f>IF($F838="","",$G838-$H838-$I838)</f>
        <v/>
      </c>
      <c r="K838" s="15">
        <f>IF($F838="","",'Settings'!$B$6-$F838)</f>
        <v/>
      </c>
      <c r="L838" s="8">
        <f>IF($F838="","",IF($J838&lt;=0,"Settled",IF($O838="Written off","Written off",IF($K838&lt;=30,"0–30",IF($K838&lt;=60,"31–60",IF($K838&lt;=90,"61–90","90+"))))))</f>
        <v/>
      </c>
      <c r="M838" s="5" t="n"/>
      <c r="N838" s="4" t="n"/>
      <c r="O838" s="4" t="n"/>
      <c r="P838" s="8">
        <f>IF(OR($F838="",$M838=""),"",IF(AND($M838&lt;'Settings'!$B$6,$J838&gt;0,$O838&lt;&gt;"Written off"),"Overdue",""))</f>
        <v/>
      </c>
      <c r="Q838" s="15">
        <f>IF($E838="","",COUNTIFS('Follow-ups'!$B$3:$B$1002,$E838))</f>
        <v/>
      </c>
      <c r="R838" s="16">
        <f>IF(OR($F838="",$O838="Written off"),0,IF($J838&gt;0,$J838+ROW()/1000000,0))</f>
        <v/>
      </c>
      <c r="S838" s="15">
        <f>IF($P838="Overdue",COUNTIFS($P$3:$P838,"Overdue"),"")</f>
        <v/>
      </c>
    </row>
    <row r="839">
      <c r="A839" s="4" t="n"/>
      <c r="B839" s="4" t="n"/>
      <c r="C839" s="4" t="n"/>
      <c r="D839" s="4" t="n"/>
      <c r="E839" s="4" t="n"/>
      <c r="F839" s="5" t="n"/>
      <c r="G839" s="13" t="n"/>
      <c r="H839" s="13" t="n"/>
      <c r="I839" s="14">
        <f>IF($E839="","",SUMIFS('Follow-ups'!$H$3:$H$1002,'Follow-ups'!$B$3:$B$1002,$E839))</f>
        <v/>
      </c>
      <c r="J839" s="14">
        <f>IF($F839="","",$G839-$H839-$I839)</f>
        <v/>
      </c>
      <c r="K839" s="15">
        <f>IF($F839="","",'Settings'!$B$6-$F839)</f>
        <v/>
      </c>
      <c r="L839" s="8">
        <f>IF($F839="","",IF($J839&lt;=0,"Settled",IF($O839="Written off","Written off",IF($K839&lt;=30,"0–30",IF($K839&lt;=60,"31–60",IF($K839&lt;=90,"61–90","90+"))))))</f>
        <v/>
      </c>
      <c r="M839" s="5" t="n"/>
      <c r="N839" s="4" t="n"/>
      <c r="O839" s="4" t="n"/>
      <c r="P839" s="8">
        <f>IF(OR($F839="",$M839=""),"",IF(AND($M839&lt;'Settings'!$B$6,$J839&gt;0,$O839&lt;&gt;"Written off"),"Overdue",""))</f>
        <v/>
      </c>
      <c r="Q839" s="15">
        <f>IF($E839="","",COUNTIFS('Follow-ups'!$B$3:$B$1002,$E839))</f>
        <v/>
      </c>
      <c r="R839" s="16">
        <f>IF(OR($F839="",$O839="Written off"),0,IF($J839&gt;0,$J839+ROW()/1000000,0))</f>
        <v/>
      </c>
      <c r="S839" s="15">
        <f>IF($P839="Overdue",COUNTIFS($P$3:$P839,"Overdue"),"")</f>
        <v/>
      </c>
    </row>
    <row r="840">
      <c r="A840" s="4" t="n"/>
      <c r="B840" s="4" t="n"/>
      <c r="C840" s="4" t="n"/>
      <c r="D840" s="4" t="n"/>
      <c r="E840" s="4" t="n"/>
      <c r="F840" s="5" t="n"/>
      <c r="G840" s="13" t="n"/>
      <c r="H840" s="13" t="n"/>
      <c r="I840" s="14">
        <f>IF($E840="","",SUMIFS('Follow-ups'!$H$3:$H$1002,'Follow-ups'!$B$3:$B$1002,$E840))</f>
        <v/>
      </c>
      <c r="J840" s="14">
        <f>IF($F840="","",$G840-$H840-$I840)</f>
        <v/>
      </c>
      <c r="K840" s="15">
        <f>IF($F840="","",'Settings'!$B$6-$F840)</f>
        <v/>
      </c>
      <c r="L840" s="8">
        <f>IF($F840="","",IF($J840&lt;=0,"Settled",IF($O840="Written off","Written off",IF($K840&lt;=30,"0–30",IF($K840&lt;=60,"31–60",IF($K840&lt;=90,"61–90","90+"))))))</f>
        <v/>
      </c>
      <c r="M840" s="5" t="n"/>
      <c r="N840" s="4" t="n"/>
      <c r="O840" s="4" t="n"/>
      <c r="P840" s="8">
        <f>IF(OR($F840="",$M840=""),"",IF(AND($M840&lt;'Settings'!$B$6,$J840&gt;0,$O840&lt;&gt;"Written off"),"Overdue",""))</f>
        <v/>
      </c>
      <c r="Q840" s="15">
        <f>IF($E840="","",COUNTIFS('Follow-ups'!$B$3:$B$1002,$E840))</f>
        <v/>
      </c>
      <c r="R840" s="16">
        <f>IF(OR($F840="",$O840="Written off"),0,IF($J840&gt;0,$J840+ROW()/1000000,0))</f>
        <v/>
      </c>
      <c r="S840" s="15">
        <f>IF($P840="Overdue",COUNTIFS($P$3:$P840,"Overdue"),"")</f>
        <v/>
      </c>
    </row>
    <row r="841">
      <c r="A841" s="4" t="n"/>
      <c r="B841" s="4" t="n"/>
      <c r="C841" s="4" t="n"/>
      <c r="D841" s="4" t="n"/>
      <c r="E841" s="4" t="n"/>
      <c r="F841" s="5" t="n"/>
      <c r="G841" s="13" t="n"/>
      <c r="H841" s="13" t="n"/>
      <c r="I841" s="14">
        <f>IF($E841="","",SUMIFS('Follow-ups'!$H$3:$H$1002,'Follow-ups'!$B$3:$B$1002,$E841))</f>
        <v/>
      </c>
      <c r="J841" s="14">
        <f>IF($F841="","",$G841-$H841-$I841)</f>
        <v/>
      </c>
      <c r="K841" s="15">
        <f>IF($F841="","",'Settings'!$B$6-$F841)</f>
        <v/>
      </c>
      <c r="L841" s="8">
        <f>IF($F841="","",IF($J841&lt;=0,"Settled",IF($O841="Written off","Written off",IF($K841&lt;=30,"0–30",IF($K841&lt;=60,"31–60",IF($K841&lt;=90,"61–90","90+"))))))</f>
        <v/>
      </c>
      <c r="M841" s="5" t="n"/>
      <c r="N841" s="4" t="n"/>
      <c r="O841" s="4" t="n"/>
      <c r="P841" s="8">
        <f>IF(OR($F841="",$M841=""),"",IF(AND($M841&lt;'Settings'!$B$6,$J841&gt;0,$O841&lt;&gt;"Written off"),"Overdue",""))</f>
        <v/>
      </c>
      <c r="Q841" s="15">
        <f>IF($E841="","",COUNTIFS('Follow-ups'!$B$3:$B$1002,$E841))</f>
        <v/>
      </c>
      <c r="R841" s="16">
        <f>IF(OR($F841="",$O841="Written off"),0,IF($J841&gt;0,$J841+ROW()/1000000,0))</f>
        <v/>
      </c>
      <c r="S841" s="15">
        <f>IF($P841="Overdue",COUNTIFS($P$3:$P841,"Overdue"),"")</f>
        <v/>
      </c>
    </row>
    <row r="842">
      <c r="A842" s="4" t="n"/>
      <c r="B842" s="4" t="n"/>
      <c r="C842" s="4" t="n"/>
      <c r="D842" s="4" t="n"/>
      <c r="E842" s="4" t="n"/>
      <c r="F842" s="5" t="n"/>
      <c r="G842" s="13" t="n"/>
      <c r="H842" s="13" t="n"/>
      <c r="I842" s="14">
        <f>IF($E842="","",SUMIFS('Follow-ups'!$H$3:$H$1002,'Follow-ups'!$B$3:$B$1002,$E842))</f>
        <v/>
      </c>
      <c r="J842" s="14">
        <f>IF($F842="","",$G842-$H842-$I842)</f>
        <v/>
      </c>
      <c r="K842" s="15">
        <f>IF($F842="","",'Settings'!$B$6-$F842)</f>
        <v/>
      </c>
      <c r="L842" s="8">
        <f>IF($F842="","",IF($J842&lt;=0,"Settled",IF($O842="Written off","Written off",IF($K842&lt;=30,"0–30",IF($K842&lt;=60,"31–60",IF($K842&lt;=90,"61–90","90+"))))))</f>
        <v/>
      </c>
      <c r="M842" s="5" t="n"/>
      <c r="N842" s="4" t="n"/>
      <c r="O842" s="4" t="n"/>
      <c r="P842" s="8">
        <f>IF(OR($F842="",$M842=""),"",IF(AND($M842&lt;'Settings'!$B$6,$J842&gt;0,$O842&lt;&gt;"Written off"),"Overdue",""))</f>
        <v/>
      </c>
      <c r="Q842" s="15">
        <f>IF($E842="","",COUNTIFS('Follow-ups'!$B$3:$B$1002,$E842))</f>
        <v/>
      </c>
      <c r="R842" s="16">
        <f>IF(OR($F842="",$O842="Written off"),0,IF($J842&gt;0,$J842+ROW()/1000000,0))</f>
        <v/>
      </c>
      <c r="S842" s="15">
        <f>IF($P842="Overdue",COUNTIFS($P$3:$P842,"Overdue"),"")</f>
        <v/>
      </c>
    </row>
    <row r="843">
      <c r="A843" s="4" t="n"/>
      <c r="B843" s="4" t="n"/>
      <c r="C843" s="4" t="n"/>
      <c r="D843" s="4" t="n"/>
      <c r="E843" s="4" t="n"/>
      <c r="F843" s="5" t="n"/>
      <c r="G843" s="13" t="n"/>
      <c r="H843" s="13" t="n"/>
      <c r="I843" s="14">
        <f>IF($E843="","",SUMIFS('Follow-ups'!$H$3:$H$1002,'Follow-ups'!$B$3:$B$1002,$E843))</f>
        <v/>
      </c>
      <c r="J843" s="14">
        <f>IF($F843="","",$G843-$H843-$I843)</f>
        <v/>
      </c>
      <c r="K843" s="15">
        <f>IF($F843="","",'Settings'!$B$6-$F843)</f>
        <v/>
      </c>
      <c r="L843" s="8">
        <f>IF($F843="","",IF($J843&lt;=0,"Settled",IF($O843="Written off","Written off",IF($K843&lt;=30,"0–30",IF($K843&lt;=60,"31–60",IF($K843&lt;=90,"61–90","90+"))))))</f>
        <v/>
      </c>
      <c r="M843" s="5" t="n"/>
      <c r="N843" s="4" t="n"/>
      <c r="O843" s="4" t="n"/>
      <c r="P843" s="8">
        <f>IF(OR($F843="",$M843=""),"",IF(AND($M843&lt;'Settings'!$B$6,$J843&gt;0,$O843&lt;&gt;"Written off"),"Overdue",""))</f>
        <v/>
      </c>
      <c r="Q843" s="15">
        <f>IF($E843="","",COUNTIFS('Follow-ups'!$B$3:$B$1002,$E843))</f>
        <v/>
      </c>
      <c r="R843" s="16">
        <f>IF(OR($F843="",$O843="Written off"),0,IF($J843&gt;0,$J843+ROW()/1000000,0))</f>
        <v/>
      </c>
      <c r="S843" s="15">
        <f>IF($P843="Overdue",COUNTIFS($P$3:$P843,"Overdue"),"")</f>
        <v/>
      </c>
    </row>
    <row r="844">
      <c r="A844" s="4" t="n"/>
      <c r="B844" s="4" t="n"/>
      <c r="C844" s="4" t="n"/>
      <c r="D844" s="4" t="n"/>
      <c r="E844" s="4" t="n"/>
      <c r="F844" s="5" t="n"/>
      <c r="G844" s="13" t="n"/>
      <c r="H844" s="13" t="n"/>
      <c r="I844" s="14">
        <f>IF($E844="","",SUMIFS('Follow-ups'!$H$3:$H$1002,'Follow-ups'!$B$3:$B$1002,$E844))</f>
        <v/>
      </c>
      <c r="J844" s="14">
        <f>IF($F844="","",$G844-$H844-$I844)</f>
        <v/>
      </c>
      <c r="K844" s="15">
        <f>IF($F844="","",'Settings'!$B$6-$F844)</f>
        <v/>
      </c>
      <c r="L844" s="8">
        <f>IF($F844="","",IF($J844&lt;=0,"Settled",IF($O844="Written off","Written off",IF($K844&lt;=30,"0–30",IF($K844&lt;=60,"31–60",IF($K844&lt;=90,"61–90","90+"))))))</f>
        <v/>
      </c>
      <c r="M844" s="5" t="n"/>
      <c r="N844" s="4" t="n"/>
      <c r="O844" s="4" t="n"/>
      <c r="P844" s="8">
        <f>IF(OR($F844="",$M844=""),"",IF(AND($M844&lt;'Settings'!$B$6,$J844&gt;0,$O844&lt;&gt;"Written off"),"Overdue",""))</f>
        <v/>
      </c>
      <c r="Q844" s="15">
        <f>IF($E844="","",COUNTIFS('Follow-ups'!$B$3:$B$1002,$E844))</f>
        <v/>
      </c>
      <c r="R844" s="16">
        <f>IF(OR($F844="",$O844="Written off"),0,IF($J844&gt;0,$J844+ROW()/1000000,0))</f>
        <v/>
      </c>
      <c r="S844" s="15">
        <f>IF($P844="Overdue",COUNTIFS($P$3:$P844,"Overdue"),"")</f>
        <v/>
      </c>
    </row>
    <row r="845">
      <c r="A845" s="4" t="n"/>
      <c r="B845" s="4" t="n"/>
      <c r="C845" s="4" t="n"/>
      <c r="D845" s="4" t="n"/>
      <c r="E845" s="4" t="n"/>
      <c r="F845" s="5" t="n"/>
      <c r="G845" s="13" t="n"/>
      <c r="H845" s="13" t="n"/>
      <c r="I845" s="14">
        <f>IF($E845="","",SUMIFS('Follow-ups'!$H$3:$H$1002,'Follow-ups'!$B$3:$B$1002,$E845))</f>
        <v/>
      </c>
      <c r="J845" s="14">
        <f>IF($F845="","",$G845-$H845-$I845)</f>
        <v/>
      </c>
      <c r="K845" s="15">
        <f>IF($F845="","",'Settings'!$B$6-$F845)</f>
        <v/>
      </c>
      <c r="L845" s="8">
        <f>IF($F845="","",IF($J845&lt;=0,"Settled",IF($O845="Written off","Written off",IF($K845&lt;=30,"0–30",IF($K845&lt;=60,"31–60",IF($K845&lt;=90,"61–90","90+"))))))</f>
        <v/>
      </c>
      <c r="M845" s="5" t="n"/>
      <c r="N845" s="4" t="n"/>
      <c r="O845" s="4" t="n"/>
      <c r="P845" s="8">
        <f>IF(OR($F845="",$M845=""),"",IF(AND($M845&lt;'Settings'!$B$6,$J845&gt;0,$O845&lt;&gt;"Written off"),"Overdue",""))</f>
        <v/>
      </c>
      <c r="Q845" s="15">
        <f>IF($E845="","",COUNTIFS('Follow-ups'!$B$3:$B$1002,$E845))</f>
        <v/>
      </c>
      <c r="R845" s="16">
        <f>IF(OR($F845="",$O845="Written off"),0,IF($J845&gt;0,$J845+ROW()/1000000,0))</f>
        <v/>
      </c>
      <c r="S845" s="15">
        <f>IF($P845="Overdue",COUNTIFS($P$3:$P845,"Overdue"),"")</f>
        <v/>
      </c>
    </row>
    <row r="846">
      <c r="A846" s="4" t="n"/>
      <c r="B846" s="4" t="n"/>
      <c r="C846" s="4" t="n"/>
      <c r="D846" s="4" t="n"/>
      <c r="E846" s="4" t="n"/>
      <c r="F846" s="5" t="n"/>
      <c r="G846" s="13" t="n"/>
      <c r="H846" s="13" t="n"/>
      <c r="I846" s="14">
        <f>IF($E846="","",SUMIFS('Follow-ups'!$H$3:$H$1002,'Follow-ups'!$B$3:$B$1002,$E846))</f>
        <v/>
      </c>
      <c r="J846" s="14">
        <f>IF($F846="","",$G846-$H846-$I846)</f>
        <v/>
      </c>
      <c r="K846" s="15">
        <f>IF($F846="","",'Settings'!$B$6-$F846)</f>
        <v/>
      </c>
      <c r="L846" s="8">
        <f>IF($F846="","",IF($J846&lt;=0,"Settled",IF($O846="Written off","Written off",IF($K846&lt;=30,"0–30",IF($K846&lt;=60,"31–60",IF($K846&lt;=90,"61–90","90+"))))))</f>
        <v/>
      </c>
      <c r="M846" s="5" t="n"/>
      <c r="N846" s="4" t="n"/>
      <c r="O846" s="4" t="n"/>
      <c r="P846" s="8">
        <f>IF(OR($F846="",$M846=""),"",IF(AND($M846&lt;'Settings'!$B$6,$J846&gt;0,$O846&lt;&gt;"Written off"),"Overdue",""))</f>
        <v/>
      </c>
      <c r="Q846" s="15">
        <f>IF($E846="","",COUNTIFS('Follow-ups'!$B$3:$B$1002,$E846))</f>
        <v/>
      </c>
      <c r="R846" s="16">
        <f>IF(OR($F846="",$O846="Written off"),0,IF($J846&gt;0,$J846+ROW()/1000000,0))</f>
        <v/>
      </c>
      <c r="S846" s="15">
        <f>IF($P846="Overdue",COUNTIFS($P$3:$P846,"Overdue"),"")</f>
        <v/>
      </c>
    </row>
    <row r="847">
      <c r="A847" s="4" t="n"/>
      <c r="B847" s="4" t="n"/>
      <c r="C847" s="4" t="n"/>
      <c r="D847" s="4" t="n"/>
      <c r="E847" s="4" t="n"/>
      <c r="F847" s="5" t="n"/>
      <c r="G847" s="13" t="n"/>
      <c r="H847" s="13" t="n"/>
      <c r="I847" s="14">
        <f>IF($E847="","",SUMIFS('Follow-ups'!$H$3:$H$1002,'Follow-ups'!$B$3:$B$1002,$E847))</f>
        <v/>
      </c>
      <c r="J847" s="14">
        <f>IF($F847="","",$G847-$H847-$I847)</f>
        <v/>
      </c>
      <c r="K847" s="15">
        <f>IF($F847="","",'Settings'!$B$6-$F847)</f>
        <v/>
      </c>
      <c r="L847" s="8">
        <f>IF($F847="","",IF($J847&lt;=0,"Settled",IF($O847="Written off","Written off",IF($K847&lt;=30,"0–30",IF($K847&lt;=60,"31–60",IF($K847&lt;=90,"61–90","90+"))))))</f>
        <v/>
      </c>
      <c r="M847" s="5" t="n"/>
      <c r="N847" s="4" t="n"/>
      <c r="O847" s="4" t="n"/>
      <c r="P847" s="8">
        <f>IF(OR($F847="",$M847=""),"",IF(AND($M847&lt;'Settings'!$B$6,$J847&gt;0,$O847&lt;&gt;"Written off"),"Overdue",""))</f>
        <v/>
      </c>
      <c r="Q847" s="15">
        <f>IF($E847="","",COUNTIFS('Follow-ups'!$B$3:$B$1002,$E847))</f>
        <v/>
      </c>
      <c r="R847" s="16">
        <f>IF(OR($F847="",$O847="Written off"),0,IF($J847&gt;0,$J847+ROW()/1000000,0))</f>
        <v/>
      </c>
      <c r="S847" s="15">
        <f>IF($P847="Overdue",COUNTIFS($P$3:$P847,"Overdue"),"")</f>
        <v/>
      </c>
    </row>
    <row r="848">
      <c r="A848" s="4" t="n"/>
      <c r="B848" s="4" t="n"/>
      <c r="C848" s="4" t="n"/>
      <c r="D848" s="4" t="n"/>
      <c r="E848" s="4" t="n"/>
      <c r="F848" s="5" t="n"/>
      <c r="G848" s="13" t="n"/>
      <c r="H848" s="13" t="n"/>
      <c r="I848" s="14">
        <f>IF($E848="","",SUMIFS('Follow-ups'!$H$3:$H$1002,'Follow-ups'!$B$3:$B$1002,$E848))</f>
        <v/>
      </c>
      <c r="J848" s="14">
        <f>IF($F848="","",$G848-$H848-$I848)</f>
        <v/>
      </c>
      <c r="K848" s="15">
        <f>IF($F848="","",'Settings'!$B$6-$F848)</f>
        <v/>
      </c>
      <c r="L848" s="8">
        <f>IF($F848="","",IF($J848&lt;=0,"Settled",IF($O848="Written off","Written off",IF($K848&lt;=30,"0–30",IF($K848&lt;=60,"31–60",IF($K848&lt;=90,"61–90","90+"))))))</f>
        <v/>
      </c>
      <c r="M848" s="5" t="n"/>
      <c r="N848" s="4" t="n"/>
      <c r="O848" s="4" t="n"/>
      <c r="P848" s="8">
        <f>IF(OR($F848="",$M848=""),"",IF(AND($M848&lt;'Settings'!$B$6,$J848&gt;0,$O848&lt;&gt;"Written off"),"Overdue",""))</f>
        <v/>
      </c>
      <c r="Q848" s="15">
        <f>IF($E848="","",COUNTIFS('Follow-ups'!$B$3:$B$1002,$E848))</f>
        <v/>
      </c>
      <c r="R848" s="16">
        <f>IF(OR($F848="",$O848="Written off"),0,IF($J848&gt;0,$J848+ROW()/1000000,0))</f>
        <v/>
      </c>
      <c r="S848" s="15">
        <f>IF($P848="Overdue",COUNTIFS($P$3:$P848,"Overdue"),"")</f>
        <v/>
      </c>
    </row>
    <row r="849">
      <c r="A849" s="4" t="n"/>
      <c r="B849" s="4" t="n"/>
      <c r="C849" s="4" t="n"/>
      <c r="D849" s="4" t="n"/>
      <c r="E849" s="4" t="n"/>
      <c r="F849" s="5" t="n"/>
      <c r="G849" s="13" t="n"/>
      <c r="H849" s="13" t="n"/>
      <c r="I849" s="14">
        <f>IF($E849="","",SUMIFS('Follow-ups'!$H$3:$H$1002,'Follow-ups'!$B$3:$B$1002,$E849))</f>
        <v/>
      </c>
      <c r="J849" s="14">
        <f>IF($F849="","",$G849-$H849-$I849)</f>
        <v/>
      </c>
      <c r="K849" s="15">
        <f>IF($F849="","",'Settings'!$B$6-$F849)</f>
        <v/>
      </c>
      <c r="L849" s="8">
        <f>IF($F849="","",IF($J849&lt;=0,"Settled",IF($O849="Written off","Written off",IF($K849&lt;=30,"0–30",IF($K849&lt;=60,"31–60",IF($K849&lt;=90,"61–90","90+"))))))</f>
        <v/>
      </c>
      <c r="M849" s="5" t="n"/>
      <c r="N849" s="4" t="n"/>
      <c r="O849" s="4" t="n"/>
      <c r="P849" s="8">
        <f>IF(OR($F849="",$M849=""),"",IF(AND($M849&lt;'Settings'!$B$6,$J849&gt;0,$O849&lt;&gt;"Written off"),"Overdue",""))</f>
        <v/>
      </c>
      <c r="Q849" s="15">
        <f>IF($E849="","",COUNTIFS('Follow-ups'!$B$3:$B$1002,$E849))</f>
        <v/>
      </c>
      <c r="R849" s="16">
        <f>IF(OR($F849="",$O849="Written off"),0,IF($J849&gt;0,$J849+ROW()/1000000,0))</f>
        <v/>
      </c>
      <c r="S849" s="15">
        <f>IF($P849="Overdue",COUNTIFS($P$3:$P849,"Overdue"),"")</f>
        <v/>
      </c>
    </row>
    <row r="850">
      <c r="A850" s="4" t="n"/>
      <c r="B850" s="4" t="n"/>
      <c r="C850" s="4" t="n"/>
      <c r="D850" s="4" t="n"/>
      <c r="E850" s="4" t="n"/>
      <c r="F850" s="5" t="n"/>
      <c r="G850" s="13" t="n"/>
      <c r="H850" s="13" t="n"/>
      <c r="I850" s="14">
        <f>IF($E850="","",SUMIFS('Follow-ups'!$H$3:$H$1002,'Follow-ups'!$B$3:$B$1002,$E850))</f>
        <v/>
      </c>
      <c r="J850" s="14">
        <f>IF($F850="","",$G850-$H850-$I850)</f>
        <v/>
      </c>
      <c r="K850" s="15">
        <f>IF($F850="","",'Settings'!$B$6-$F850)</f>
        <v/>
      </c>
      <c r="L850" s="8">
        <f>IF($F850="","",IF($J850&lt;=0,"Settled",IF($O850="Written off","Written off",IF($K850&lt;=30,"0–30",IF($K850&lt;=60,"31–60",IF($K850&lt;=90,"61–90","90+"))))))</f>
        <v/>
      </c>
      <c r="M850" s="5" t="n"/>
      <c r="N850" s="4" t="n"/>
      <c r="O850" s="4" t="n"/>
      <c r="P850" s="8">
        <f>IF(OR($F850="",$M850=""),"",IF(AND($M850&lt;'Settings'!$B$6,$J850&gt;0,$O850&lt;&gt;"Written off"),"Overdue",""))</f>
        <v/>
      </c>
      <c r="Q850" s="15">
        <f>IF($E850="","",COUNTIFS('Follow-ups'!$B$3:$B$1002,$E850))</f>
        <v/>
      </c>
      <c r="R850" s="16">
        <f>IF(OR($F850="",$O850="Written off"),0,IF($J850&gt;0,$J850+ROW()/1000000,0))</f>
        <v/>
      </c>
      <c r="S850" s="15">
        <f>IF($P850="Overdue",COUNTIFS($P$3:$P850,"Overdue"),"")</f>
        <v/>
      </c>
    </row>
    <row r="851">
      <c r="A851" s="4" t="n"/>
      <c r="B851" s="4" t="n"/>
      <c r="C851" s="4" t="n"/>
      <c r="D851" s="4" t="n"/>
      <c r="E851" s="4" t="n"/>
      <c r="F851" s="5" t="n"/>
      <c r="G851" s="13" t="n"/>
      <c r="H851" s="13" t="n"/>
      <c r="I851" s="14">
        <f>IF($E851="","",SUMIFS('Follow-ups'!$H$3:$H$1002,'Follow-ups'!$B$3:$B$1002,$E851))</f>
        <v/>
      </c>
      <c r="J851" s="14">
        <f>IF($F851="","",$G851-$H851-$I851)</f>
        <v/>
      </c>
      <c r="K851" s="15">
        <f>IF($F851="","",'Settings'!$B$6-$F851)</f>
        <v/>
      </c>
      <c r="L851" s="8">
        <f>IF($F851="","",IF($J851&lt;=0,"Settled",IF($O851="Written off","Written off",IF($K851&lt;=30,"0–30",IF($K851&lt;=60,"31–60",IF($K851&lt;=90,"61–90","90+"))))))</f>
        <v/>
      </c>
      <c r="M851" s="5" t="n"/>
      <c r="N851" s="4" t="n"/>
      <c r="O851" s="4" t="n"/>
      <c r="P851" s="8">
        <f>IF(OR($F851="",$M851=""),"",IF(AND($M851&lt;'Settings'!$B$6,$J851&gt;0,$O851&lt;&gt;"Written off"),"Overdue",""))</f>
        <v/>
      </c>
      <c r="Q851" s="15">
        <f>IF($E851="","",COUNTIFS('Follow-ups'!$B$3:$B$1002,$E851))</f>
        <v/>
      </c>
      <c r="R851" s="16">
        <f>IF(OR($F851="",$O851="Written off"),0,IF($J851&gt;0,$J851+ROW()/1000000,0))</f>
        <v/>
      </c>
      <c r="S851" s="15">
        <f>IF($P851="Overdue",COUNTIFS($P$3:$P851,"Overdue"),"")</f>
        <v/>
      </c>
    </row>
    <row r="852">
      <c r="A852" s="4" t="n"/>
      <c r="B852" s="4" t="n"/>
      <c r="C852" s="4" t="n"/>
      <c r="D852" s="4" t="n"/>
      <c r="E852" s="4" t="n"/>
      <c r="F852" s="5" t="n"/>
      <c r="G852" s="13" t="n"/>
      <c r="H852" s="13" t="n"/>
      <c r="I852" s="14">
        <f>IF($E852="","",SUMIFS('Follow-ups'!$H$3:$H$1002,'Follow-ups'!$B$3:$B$1002,$E852))</f>
        <v/>
      </c>
      <c r="J852" s="14">
        <f>IF($F852="","",$G852-$H852-$I852)</f>
        <v/>
      </c>
      <c r="K852" s="15">
        <f>IF($F852="","",'Settings'!$B$6-$F852)</f>
        <v/>
      </c>
      <c r="L852" s="8">
        <f>IF($F852="","",IF($J852&lt;=0,"Settled",IF($O852="Written off","Written off",IF($K852&lt;=30,"0–30",IF($K852&lt;=60,"31–60",IF($K852&lt;=90,"61–90","90+"))))))</f>
        <v/>
      </c>
      <c r="M852" s="5" t="n"/>
      <c r="N852" s="4" t="n"/>
      <c r="O852" s="4" t="n"/>
      <c r="P852" s="8">
        <f>IF(OR($F852="",$M852=""),"",IF(AND($M852&lt;'Settings'!$B$6,$J852&gt;0,$O852&lt;&gt;"Written off"),"Overdue",""))</f>
        <v/>
      </c>
      <c r="Q852" s="15">
        <f>IF($E852="","",COUNTIFS('Follow-ups'!$B$3:$B$1002,$E852))</f>
        <v/>
      </c>
      <c r="R852" s="16">
        <f>IF(OR($F852="",$O852="Written off"),0,IF($J852&gt;0,$J852+ROW()/1000000,0))</f>
        <v/>
      </c>
      <c r="S852" s="15">
        <f>IF($P852="Overdue",COUNTIFS($P$3:$P852,"Overdue"),"")</f>
        <v/>
      </c>
    </row>
    <row r="853">
      <c r="A853" s="4" t="n"/>
      <c r="B853" s="4" t="n"/>
      <c r="C853" s="4" t="n"/>
      <c r="D853" s="4" t="n"/>
      <c r="E853" s="4" t="n"/>
      <c r="F853" s="5" t="n"/>
      <c r="G853" s="13" t="n"/>
      <c r="H853" s="13" t="n"/>
      <c r="I853" s="14">
        <f>IF($E853="","",SUMIFS('Follow-ups'!$H$3:$H$1002,'Follow-ups'!$B$3:$B$1002,$E853))</f>
        <v/>
      </c>
      <c r="J853" s="14">
        <f>IF($F853="","",$G853-$H853-$I853)</f>
        <v/>
      </c>
      <c r="K853" s="15">
        <f>IF($F853="","",'Settings'!$B$6-$F853)</f>
        <v/>
      </c>
      <c r="L853" s="8">
        <f>IF($F853="","",IF($J853&lt;=0,"Settled",IF($O853="Written off","Written off",IF($K853&lt;=30,"0–30",IF($K853&lt;=60,"31–60",IF($K853&lt;=90,"61–90","90+"))))))</f>
        <v/>
      </c>
      <c r="M853" s="5" t="n"/>
      <c r="N853" s="4" t="n"/>
      <c r="O853" s="4" t="n"/>
      <c r="P853" s="8">
        <f>IF(OR($F853="",$M853=""),"",IF(AND($M853&lt;'Settings'!$B$6,$J853&gt;0,$O853&lt;&gt;"Written off"),"Overdue",""))</f>
        <v/>
      </c>
      <c r="Q853" s="15">
        <f>IF($E853="","",COUNTIFS('Follow-ups'!$B$3:$B$1002,$E853))</f>
        <v/>
      </c>
      <c r="R853" s="16">
        <f>IF(OR($F853="",$O853="Written off"),0,IF($J853&gt;0,$J853+ROW()/1000000,0))</f>
        <v/>
      </c>
      <c r="S853" s="15">
        <f>IF($P853="Overdue",COUNTIFS($P$3:$P853,"Overdue"),"")</f>
        <v/>
      </c>
    </row>
    <row r="854">
      <c r="A854" s="4" t="n"/>
      <c r="B854" s="4" t="n"/>
      <c r="C854" s="4" t="n"/>
      <c r="D854" s="4" t="n"/>
      <c r="E854" s="4" t="n"/>
      <c r="F854" s="5" t="n"/>
      <c r="G854" s="13" t="n"/>
      <c r="H854" s="13" t="n"/>
      <c r="I854" s="14">
        <f>IF($E854="","",SUMIFS('Follow-ups'!$H$3:$H$1002,'Follow-ups'!$B$3:$B$1002,$E854))</f>
        <v/>
      </c>
      <c r="J854" s="14">
        <f>IF($F854="","",$G854-$H854-$I854)</f>
        <v/>
      </c>
      <c r="K854" s="15">
        <f>IF($F854="","",'Settings'!$B$6-$F854)</f>
        <v/>
      </c>
      <c r="L854" s="8">
        <f>IF($F854="","",IF($J854&lt;=0,"Settled",IF($O854="Written off","Written off",IF($K854&lt;=30,"0–30",IF($K854&lt;=60,"31–60",IF($K854&lt;=90,"61–90","90+"))))))</f>
        <v/>
      </c>
      <c r="M854" s="5" t="n"/>
      <c r="N854" s="4" t="n"/>
      <c r="O854" s="4" t="n"/>
      <c r="P854" s="8">
        <f>IF(OR($F854="",$M854=""),"",IF(AND($M854&lt;'Settings'!$B$6,$J854&gt;0,$O854&lt;&gt;"Written off"),"Overdue",""))</f>
        <v/>
      </c>
      <c r="Q854" s="15">
        <f>IF($E854="","",COUNTIFS('Follow-ups'!$B$3:$B$1002,$E854))</f>
        <v/>
      </c>
      <c r="R854" s="16">
        <f>IF(OR($F854="",$O854="Written off"),0,IF($J854&gt;0,$J854+ROW()/1000000,0))</f>
        <v/>
      </c>
      <c r="S854" s="15">
        <f>IF($P854="Overdue",COUNTIFS($P$3:$P854,"Overdue"),"")</f>
        <v/>
      </c>
    </row>
    <row r="855">
      <c r="A855" s="4" t="n"/>
      <c r="B855" s="4" t="n"/>
      <c r="C855" s="4" t="n"/>
      <c r="D855" s="4" t="n"/>
      <c r="E855" s="4" t="n"/>
      <c r="F855" s="5" t="n"/>
      <c r="G855" s="13" t="n"/>
      <c r="H855" s="13" t="n"/>
      <c r="I855" s="14">
        <f>IF($E855="","",SUMIFS('Follow-ups'!$H$3:$H$1002,'Follow-ups'!$B$3:$B$1002,$E855))</f>
        <v/>
      </c>
      <c r="J855" s="14">
        <f>IF($F855="","",$G855-$H855-$I855)</f>
        <v/>
      </c>
      <c r="K855" s="15">
        <f>IF($F855="","",'Settings'!$B$6-$F855)</f>
        <v/>
      </c>
      <c r="L855" s="8">
        <f>IF($F855="","",IF($J855&lt;=0,"Settled",IF($O855="Written off","Written off",IF($K855&lt;=30,"0–30",IF($K855&lt;=60,"31–60",IF($K855&lt;=90,"61–90","90+"))))))</f>
        <v/>
      </c>
      <c r="M855" s="5" t="n"/>
      <c r="N855" s="4" t="n"/>
      <c r="O855" s="4" t="n"/>
      <c r="P855" s="8">
        <f>IF(OR($F855="",$M855=""),"",IF(AND($M855&lt;'Settings'!$B$6,$J855&gt;0,$O855&lt;&gt;"Written off"),"Overdue",""))</f>
        <v/>
      </c>
      <c r="Q855" s="15">
        <f>IF($E855="","",COUNTIFS('Follow-ups'!$B$3:$B$1002,$E855))</f>
        <v/>
      </c>
      <c r="R855" s="16">
        <f>IF(OR($F855="",$O855="Written off"),0,IF($J855&gt;0,$J855+ROW()/1000000,0))</f>
        <v/>
      </c>
      <c r="S855" s="15">
        <f>IF($P855="Overdue",COUNTIFS($P$3:$P855,"Overdue"),"")</f>
        <v/>
      </c>
    </row>
    <row r="856">
      <c r="A856" s="4" t="n"/>
      <c r="B856" s="4" t="n"/>
      <c r="C856" s="4" t="n"/>
      <c r="D856" s="4" t="n"/>
      <c r="E856" s="4" t="n"/>
      <c r="F856" s="5" t="n"/>
      <c r="G856" s="13" t="n"/>
      <c r="H856" s="13" t="n"/>
      <c r="I856" s="14">
        <f>IF($E856="","",SUMIFS('Follow-ups'!$H$3:$H$1002,'Follow-ups'!$B$3:$B$1002,$E856))</f>
        <v/>
      </c>
      <c r="J856" s="14">
        <f>IF($F856="","",$G856-$H856-$I856)</f>
        <v/>
      </c>
      <c r="K856" s="15">
        <f>IF($F856="","",'Settings'!$B$6-$F856)</f>
        <v/>
      </c>
      <c r="L856" s="8">
        <f>IF($F856="","",IF($J856&lt;=0,"Settled",IF($O856="Written off","Written off",IF($K856&lt;=30,"0–30",IF($K856&lt;=60,"31–60",IF($K856&lt;=90,"61–90","90+"))))))</f>
        <v/>
      </c>
      <c r="M856" s="5" t="n"/>
      <c r="N856" s="4" t="n"/>
      <c r="O856" s="4" t="n"/>
      <c r="P856" s="8">
        <f>IF(OR($F856="",$M856=""),"",IF(AND($M856&lt;'Settings'!$B$6,$J856&gt;0,$O856&lt;&gt;"Written off"),"Overdue",""))</f>
        <v/>
      </c>
      <c r="Q856" s="15">
        <f>IF($E856="","",COUNTIFS('Follow-ups'!$B$3:$B$1002,$E856))</f>
        <v/>
      </c>
      <c r="R856" s="16">
        <f>IF(OR($F856="",$O856="Written off"),0,IF($J856&gt;0,$J856+ROW()/1000000,0))</f>
        <v/>
      </c>
      <c r="S856" s="15">
        <f>IF($P856="Overdue",COUNTIFS($P$3:$P856,"Overdue"),"")</f>
        <v/>
      </c>
    </row>
    <row r="857">
      <c r="A857" s="4" t="n"/>
      <c r="B857" s="4" t="n"/>
      <c r="C857" s="4" t="n"/>
      <c r="D857" s="4" t="n"/>
      <c r="E857" s="4" t="n"/>
      <c r="F857" s="5" t="n"/>
      <c r="G857" s="13" t="n"/>
      <c r="H857" s="13" t="n"/>
      <c r="I857" s="14">
        <f>IF($E857="","",SUMIFS('Follow-ups'!$H$3:$H$1002,'Follow-ups'!$B$3:$B$1002,$E857))</f>
        <v/>
      </c>
      <c r="J857" s="14">
        <f>IF($F857="","",$G857-$H857-$I857)</f>
        <v/>
      </c>
      <c r="K857" s="15">
        <f>IF($F857="","",'Settings'!$B$6-$F857)</f>
        <v/>
      </c>
      <c r="L857" s="8">
        <f>IF($F857="","",IF($J857&lt;=0,"Settled",IF($O857="Written off","Written off",IF($K857&lt;=30,"0–30",IF($K857&lt;=60,"31–60",IF($K857&lt;=90,"61–90","90+"))))))</f>
        <v/>
      </c>
      <c r="M857" s="5" t="n"/>
      <c r="N857" s="4" t="n"/>
      <c r="O857" s="4" t="n"/>
      <c r="P857" s="8">
        <f>IF(OR($F857="",$M857=""),"",IF(AND($M857&lt;'Settings'!$B$6,$J857&gt;0,$O857&lt;&gt;"Written off"),"Overdue",""))</f>
        <v/>
      </c>
      <c r="Q857" s="15">
        <f>IF($E857="","",COUNTIFS('Follow-ups'!$B$3:$B$1002,$E857))</f>
        <v/>
      </c>
      <c r="R857" s="16">
        <f>IF(OR($F857="",$O857="Written off"),0,IF($J857&gt;0,$J857+ROW()/1000000,0))</f>
        <v/>
      </c>
      <c r="S857" s="15">
        <f>IF($P857="Overdue",COUNTIFS($P$3:$P857,"Overdue"),"")</f>
        <v/>
      </c>
    </row>
    <row r="858">
      <c r="A858" s="4" t="n"/>
      <c r="B858" s="4" t="n"/>
      <c r="C858" s="4" t="n"/>
      <c r="D858" s="4" t="n"/>
      <c r="E858" s="4" t="n"/>
      <c r="F858" s="5" t="n"/>
      <c r="G858" s="13" t="n"/>
      <c r="H858" s="13" t="n"/>
      <c r="I858" s="14">
        <f>IF($E858="","",SUMIFS('Follow-ups'!$H$3:$H$1002,'Follow-ups'!$B$3:$B$1002,$E858))</f>
        <v/>
      </c>
      <c r="J858" s="14">
        <f>IF($F858="","",$G858-$H858-$I858)</f>
        <v/>
      </c>
      <c r="K858" s="15">
        <f>IF($F858="","",'Settings'!$B$6-$F858)</f>
        <v/>
      </c>
      <c r="L858" s="8">
        <f>IF($F858="","",IF($J858&lt;=0,"Settled",IF($O858="Written off","Written off",IF($K858&lt;=30,"0–30",IF($K858&lt;=60,"31–60",IF($K858&lt;=90,"61–90","90+"))))))</f>
        <v/>
      </c>
      <c r="M858" s="5" t="n"/>
      <c r="N858" s="4" t="n"/>
      <c r="O858" s="4" t="n"/>
      <c r="P858" s="8">
        <f>IF(OR($F858="",$M858=""),"",IF(AND($M858&lt;'Settings'!$B$6,$J858&gt;0,$O858&lt;&gt;"Written off"),"Overdue",""))</f>
        <v/>
      </c>
      <c r="Q858" s="15">
        <f>IF($E858="","",COUNTIFS('Follow-ups'!$B$3:$B$1002,$E858))</f>
        <v/>
      </c>
      <c r="R858" s="16">
        <f>IF(OR($F858="",$O858="Written off"),0,IF($J858&gt;0,$J858+ROW()/1000000,0))</f>
        <v/>
      </c>
      <c r="S858" s="15">
        <f>IF($P858="Overdue",COUNTIFS($P$3:$P858,"Overdue"),"")</f>
        <v/>
      </c>
    </row>
    <row r="859">
      <c r="A859" s="4" t="n"/>
      <c r="B859" s="4" t="n"/>
      <c r="C859" s="4" t="n"/>
      <c r="D859" s="4" t="n"/>
      <c r="E859" s="4" t="n"/>
      <c r="F859" s="5" t="n"/>
      <c r="G859" s="13" t="n"/>
      <c r="H859" s="13" t="n"/>
      <c r="I859" s="14">
        <f>IF($E859="","",SUMIFS('Follow-ups'!$H$3:$H$1002,'Follow-ups'!$B$3:$B$1002,$E859))</f>
        <v/>
      </c>
      <c r="J859" s="14">
        <f>IF($F859="","",$G859-$H859-$I859)</f>
        <v/>
      </c>
      <c r="K859" s="15">
        <f>IF($F859="","",'Settings'!$B$6-$F859)</f>
        <v/>
      </c>
      <c r="L859" s="8">
        <f>IF($F859="","",IF($J859&lt;=0,"Settled",IF($O859="Written off","Written off",IF($K859&lt;=30,"0–30",IF($K859&lt;=60,"31–60",IF($K859&lt;=90,"61–90","90+"))))))</f>
        <v/>
      </c>
      <c r="M859" s="5" t="n"/>
      <c r="N859" s="4" t="n"/>
      <c r="O859" s="4" t="n"/>
      <c r="P859" s="8">
        <f>IF(OR($F859="",$M859=""),"",IF(AND($M859&lt;'Settings'!$B$6,$J859&gt;0,$O859&lt;&gt;"Written off"),"Overdue",""))</f>
        <v/>
      </c>
      <c r="Q859" s="15">
        <f>IF($E859="","",COUNTIFS('Follow-ups'!$B$3:$B$1002,$E859))</f>
        <v/>
      </c>
      <c r="R859" s="16">
        <f>IF(OR($F859="",$O859="Written off"),0,IF($J859&gt;0,$J859+ROW()/1000000,0))</f>
        <v/>
      </c>
      <c r="S859" s="15">
        <f>IF($P859="Overdue",COUNTIFS($P$3:$P859,"Overdue"),"")</f>
        <v/>
      </c>
    </row>
    <row r="860">
      <c r="A860" s="4" t="n"/>
      <c r="B860" s="4" t="n"/>
      <c r="C860" s="4" t="n"/>
      <c r="D860" s="4" t="n"/>
      <c r="E860" s="4" t="n"/>
      <c r="F860" s="5" t="n"/>
      <c r="G860" s="13" t="n"/>
      <c r="H860" s="13" t="n"/>
      <c r="I860" s="14">
        <f>IF($E860="","",SUMIFS('Follow-ups'!$H$3:$H$1002,'Follow-ups'!$B$3:$B$1002,$E860))</f>
        <v/>
      </c>
      <c r="J860" s="14">
        <f>IF($F860="","",$G860-$H860-$I860)</f>
        <v/>
      </c>
      <c r="K860" s="15">
        <f>IF($F860="","",'Settings'!$B$6-$F860)</f>
        <v/>
      </c>
      <c r="L860" s="8">
        <f>IF($F860="","",IF($J860&lt;=0,"Settled",IF($O860="Written off","Written off",IF($K860&lt;=30,"0–30",IF($K860&lt;=60,"31–60",IF($K860&lt;=90,"61–90","90+"))))))</f>
        <v/>
      </c>
      <c r="M860" s="5" t="n"/>
      <c r="N860" s="4" t="n"/>
      <c r="O860" s="4" t="n"/>
      <c r="P860" s="8">
        <f>IF(OR($F860="",$M860=""),"",IF(AND($M860&lt;'Settings'!$B$6,$J860&gt;0,$O860&lt;&gt;"Written off"),"Overdue",""))</f>
        <v/>
      </c>
      <c r="Q860" s="15">
        <f>IF($E860="","",COUNTIFS('Follow-ups'!$B$3:$B$1002,$E860))</f>
        <v/>
      </c>
      <c r="R860" s="16">
        <f>IF(OR($F860="",$O860="Written off"),0,IF($J860&gt;0,$J860+ROW()/1000000,0))</f>
        <v/>
      </c>
      <c r="S860" s="15">
        <f>IF($P860="Overdue",COUNTIFS($P$3:$P860,"Overdue"),"")</f>
        <v/>
      </c>
    </row>
    <row r="861">
      <c r="A861" s="4" t="n"/>
      <c r="B861" s="4" t="n"/>
      <c r="C861" s="4" t="n"/>
      <c r="D861" s="4" t="n"/>
      <c r="E861" s="4" t="n"/>
      <c r="F861" s="5" t="n"/>
      <c r="G861" s="13" t="n"/>
      <c r="H861" s="13" t="n"/>
      <c r="I861" s="14">
        <f>IF($E861="","",SUMIFS('Follow-ups'!$H$3:$H$1002,'Follow-ups'!$B$3:$B$1002,$E861))</f>
        <v/>
      </c>
      <c r="J861" s="14">
        <f>IF($F861="","",$G861-$H861-$I861)</f>
        <v/>
      </c>
      <c r="K861" s="15">
        <f>IF($F861="","",'Settings'!$B$6-$F861)</f>
        <v/>
      </c>
      <c r="L861" s="8">
        <f>IF($F861="","",IF($J861&lt;=0,"Settled",IF($O861="Written off","Written off",IF($K861&lt;=30,"0–30",IF($K861&lt;=60,"31–60",IF($K861&lt;=90,"61–90","90+"))))))</f>
        <v/>
      </c>
      <c r="M861" s="5" t="n"/>
      <c r="N861" s="4" t="n"/>
      <c r="O861" s="4" t="n"/>
      <c r="P861" s="8">
        <f>IF(OR($F861="",$M861=""),"",IF(AND($M861&lt;'Settings'!$B$6,$J861&gt;0,$O861&lt;&gt;"Written off"),"Overdue",""))</f>
        <v/>
      </c>
      <c r="Q861" s="15">
        <f>IF($E861="","",COUNTIFS('Follow-ups'!$B$3:$B$1002,$E861))</f>
        <v/>
      </c>
      <c r="R861" s="16">
        <f>IF(OR($F861="",$O861="Written off"),0,IF($J861&gt;0,$J861+ROW()/1000000,0))</f>
        <v/>
      </c>
      <c r="S861" s="15">
        <f>IF($P861="Overdue",COUNTIFS($P$3:$P861,"Overdue"),"")</f>
        <v/>
      </c>
    </row>
    <row r="862">
      <c r="A862" s="4" t="n"/>
      <c r="B862" s="4" t="n"/>
      <c r="C862" s="4" t="n"/>
      <c r="D862" s="4" t="n"/>
      <c r="E862" s="4" t="n"/>
      <c r="F862" s="5" t="n"/>
      <c r="G862" s="13" t="n"/>
      <c r="H862" s="13" t="n"/>
      <c r="I862" s="14">
        <f>IF($E862="","",SUMIFS('Follow-ups'!$H$3:$H$1002,'Follow-ups'!$B$3:$B$1002,$E862))</f>
        <v/>
      </c>
      <c r="J862" s="14">
        <f>IF($F862="","",$G862-$H862-$I862)</f>
        <v/>
      </c>
      <c r="K862" s="15">
        <f>IF($F862="","",'Settings'!$B$6-$F862)</f>
        <v/>
      </c>
      <c r="L862" s="8">
        <f>IF($F862="","",IF($J862&lt;=0,"Settled",IF($O862="Written off","Written off",IF($K862&lt;=30,"0–30",IF($K862&lt;=60,"31–60",IF($K862&lt;=90,"61–90","90+"))))))</f>
        <v/>
      </c>
      <c r="M862" s="5" t="n"/>
      <c r="N862" s="4" t="n"/>
      <c r="O862" s="4" t="n"/>
      <c r="P862" s="8">
        <f>IF(OR($F862="",$M862=""),"",IF(AND($M862&lt;'Settings'!$B$6,$J862&gt;0,$O862&lt;&gt;"Written off"),"Overdue",""))</f>
        <v/>
      </c>
      <c r="Q862" s="15">
        <f>IF($E862="","",COUNTIFS('Follow-ups'!$B$3:$B$1002,$E862))</f>
        <v/>
      </c>
      <c r="R862" s="16">
        <f>IF(OR($F862="",$O862="Written off"),0,IF($J862&gt;0,$J862+ROW()/1000000,0))</f>
        <v/>
      </c>
      <c r="S862" s="15">
        <f>IF($P862="Overdue",COUNTIFS($P$3:$P862,"Overdue"),"")</f>
        <v/>
      </c>
    </row>
    <row r="863">
      <c r="A863" s="4" t="n"/>
      <c r="B863" s="4" t="n"/>
      <c r="C863" s="4" t="n"/>
      <c r="D863" s="4" t="n"/>
      <c r="E863" s="4" t="n"/>
      <c r="F863" s="5" t="n"/>
      <c r="G863" s="13" t="n"/>
      <c r="H863" s="13" t="n"/>
      <c r="I863" s="14">
        <f>IF($E863="","",SUMIFS('Follow-ups'!$H$3:$H$1002,'Follow-ups'!$B$3:$B$1002,$E863))</f>
        <v/>
      </c>
      <c r="J863" s="14">
        <f>IF($F863="","",$G863-$H863-$I863)</f>
        <v/>
      </c>
      <c r="K863" s="15">
        <f>IF($F863="","",'Settings'!$B$6-$F863)</f>
        <v/>
      </c>
      <c r="L863" s="8">
        <f>IF($F863="","",IF($J863&lt;=0,"Settled",IF($O863="Written off","Written off",IF($K863&lt;=30,"0–30",IF($K863&lt;=60,"31–60",IF($K863&lt;=90,"61–90","90+"))))))</f>
        <v/>
      </c>
      <c r="M863" s="5" t="n"/>
      <c r="N863" s="4" t="n"/>
      <c r="O863" s="4" t="n"/>
      <c r="P863" s="8">
        <f>IF(OR($F863="",$M863=""),"",IF(AND($M863&lt;'Settings'!$B$6,$J863&gt;0,$O863&lt;&gt;"Written off"),"Overdue",""))</f>
        <v/>
      </c>
      <c r="Q863" s="15">
        <f>IF($E863="","",COUNTIFS('Follow-ups'!$B$3:$B$1002,$E863))</f>
        <v/>
      </c>
      <c r="R863" s="16">
        <f>IF(OR($F863="",$O863="Written off"),0,IF($J863&gt;0,$J863+ROW()/1000000,0))</f>
        <v/>
      </c>
      <c r="S863" s="15">
        <f>IF($P863="Overdue",COUNTIFS($P$3:$P863,"Overdue"),"")</f>
        <v/>
      </c>
    </row>
    <row r="864">
      <c r="A864" s="4" t="n"/>
      <c r="B864" s="4" t="n"/>
      <c r="C864" s="4" t="n"/>
      <c r="D864" s="4" t="n"/>
      <c r="E864" s="4" t="n"/>
      <c r="F864" s="5" t="n"/>
      <c r="G864" s="13" t="n"/>
      <c r="H864" s="13" t="n"/>
      <c r="I864" s="14">
        <f>IF($E864="","",SUMIFS('Follow-ups'!$H$3:$H$1002,'Follow-ups'!$B$3:$B$1002,$E864))</f>
        <v/>
      </c>
      <c r="J864" s="14">
        <f>IF($F864="","",$G864-$H864-$I864)</f>
        <v/>
      </c>
      <c r="K864" s="15">
        <f>IF($F864="","",'Settings'!$B$6-$F864)</f>
        <v/>
      </c>
      <c r="L864" s="8">
        <f>IF($F864="","",IF($J864&lt;=0,"Settled",IF($O864="Written off","Written off",IF($K864&lt;=30,"0–30",IF($K864&lt;=60,"31–60",IF($K864&lt;=90,"61–90","90+"))))))</f>
        <v/>
      </c>
      <c r="M864" s="5" t="n"/>
      <c r="N864" s="4" t="n"/>
      <c r="O864" s="4" t="n"/>
      <c r="P864" s="8">
        <f>IF(OR($F864="",$M864=""),"",IF(AND($M864&lt;'Settings'!$B$6,$J864&gt;0,$O864&lt;&gt;"Written off"),"Overdue",""))</f>
        <v/>
      </c>
      <c r="Q864" s="15">
        <f>IF($E864="","",COUNTIFS('Follow-ups'!$B$3:$B$1002,$E864))</f>
        <v/>
      </c>
      <c r="R864" s="16">
        <f>IF(OR($F864="",$O864="Written off"),0,IF($J864&gt;0,$J864+ROW()/1000000,0))</f>
        <v/>
      </c>
      <c r="S864" s="15">
        <f>IF($P864="Overdue",COUNTIFS($P$3:$P864,"Overdue"),"")</f>
        <v/>
      </c>
    </row>
    <row r="865">
      <c r="A865" s="4" t="n"/>
      <c r="B865" s="4" t="n"/>
      <c r="C865" s="4" t="n"/>
      <c r="D865" s="4" t="n"/>
      <c r="E865" s="4" t="n"/>
      <c r="F865" s="5" t="n"/>
      <c r="G865" s="13" t="n"/>
      <c r="H865" s="13" t="n"/>
      <c r="I865" s="14">
        <f>IF($E865="","",SUMIFS('Follow-ups'!$H$3:$H$1002,'Follow-ups'!$B$3:$B$1002,$E865))</f>
        <v/>
      </c>
      <c r="J865" s="14">
        <f>IF($F865="","",$G865-$H865-$I865)</f>
        <v/>
      </c>
      <c r="K865" s="15">
        <f>IF($F865="","",'Settings'!$B$6-$F865)</f>
        <v/>
      </c>
      <c r="L865" s="8">
        <f>IF($F865="","",IF($J865&lt;=0,"Settled",IF($O865="Written off","Written off",IF($K865&lt;=30,"0–30",IF($K865&lt;=60,"31–60",IF($K865&lt;=90,"61–90","90+"))))))</f>
        <v/>
      </c>
      <c r="M865" s="5" t="n"/>
      <c r="N865" s="4" t="n"/>
      <c r="O865" s="4" t="n"/>
      <c r="P865" s="8">
        <f>IF(OR($F865="",$M865=""),"",IF(AND($M865&lt;'Settings'!$B$6,$J865&gt;0,$O865&lt;&gt;"Written off"),"Overdue",""))</f>
        <v/>
      </c>
      <c r="Q865" s="15">
        <f>IF($E865="","",COUNTIFS('Follow-ups'!$B$3:$B$1002,$E865))</f>
        <v/>
      </c>
      <c r="R865" s="16">
        <f>IF(OR($F865="",$O865="Written off"),0,IF($J865&gt;0,$J865+ROW()/1000000,0))</f>
        <v/>
      </c>
      <c r="S865" s="15">
        <f>IF($P865="Overdue",COUNTIFS($P$3:$P865,"Overdue"),"")</f>
        <v/>
      </c>
    </row>
    <row r="866">
      <c r="A866" s="4" t="n"/>
      <c r="B866" s="4" t="n"/>
      <c r="C866" s="4" t="n"/>
      <c r="D866" s="4" t="n"/>
      <c r="E866" s="4" t="n"/>
      <c r="F866" s="5" t="n"/>
      <c r="G866" s="13" t="n"/>
      <c r="H866" s="13" t="n"/>
      <c r="I866" s="14">
        <f>IF($E866="","",SUMIFS('Follow-ups'!$H$3:$H$1002,'Follow-ups'!$B$3:$B$1002,$E866))</f>
        <v/>
      </c>
      <c r="J866" s="14">
        <f>IF($F866="","",$G866-$H866-$I866)</f>
        <v/>
      </c>
      <c r="K866" s="15">
        <f>IF($F866="","",'Settings'!$B$6-$F866)</f>
        <v/>
      </c>
      <c r="L866" s="8">
        <f>IF($F866="","",IF($J866&lt;=0,"Settled",IF($O866="Written off","Written off",IF($K866&lt;=30,"0–30",IF($K866&lt;=60,"31–60",IF($K866&lt;=90,"61–90","90+"))))))</f>
        <v/>
      </c>
      <c r="M866" s="5" t="n"/>
      <c r="N866" s="4" t="n"/>
      <c r="O866" s="4" t="n"/>
      <c r="P866" s="8">
        <f>IF(OR($F866="",$M866=""),"",IF(AND($M866&lt;'Settings'!$B$6,$J866&gt;0,$O866&lt;&gt;"Written off"),"Overdue",""))</f>
        <v/>
      </c>
      <c r="Q866" s="15">
        <f>IF($E866="","",COUNTIFS('Follow-ups'!$B$3:$B$1002,$E866))</f>
        <v/>
      </c>
      <c r="R866" s="16">
        <f>IF(OR($F866="",$O866="Written off"),0,IF($J866&gt;0,$J866+ROW()/1000000,0))</f>
        <v/>
      </c>
      <c r="S866" s="15">
        <f>IF($P866="Overdue",COUNTIFS($P$3:$P866,"Overdue"),"")</f>
        <v/>
      </c>
    </row>
    <row r="867">
      <c r="A867" s="4" t="n"/>
      <c r="B867" s="4" t="n"/>
      <c r="C867" s="4" t="n"/>
      <c r="D867" s="4" t="n"/>
      <c r="E867" s="4" t="n"/>
      <c r="F867" s="5" t="n"/>
      <c r="G867" s="13" t="n"/>
      <c r="H867" s="13" t="n"/>
      <c r="I867" s="14">
        <f>IF($E867="","",SUMIFS('Follow-ups'!$H$3:$H$1002,'Follow-ups'!$B$3:$B$1002,$E867))</f>
        <v/>
      </c>
      <c r="J867" s="14">
        <f>IF($F867="","",$G867-$H867-$I867)</f>
        <v/>
      </c>
      <c r="K867" s="15">
        <f>IF($F867="","",'Settings'!$B$6-$F867)</f>
        <v/>
      </c>
      <c r="L867" s="8">
        <f>IF($F867="","",IF($J867&lt;=0,"Settled",IF($O867="Written off","Written off",IF($K867&lt;=30,"0–30",IF($K867&lt;=60,"31–60",IF($K867&lt;=90,"61–90","90+"))))))</f>
        <v/>
      </c>
      <c r="M867" s="5" t="n"/>
      <c r="N867" s="4" t="n"/>
      <c r="O867" s="4" t="n"/>
      <c r="P867" s="8">
        <f>IF(OR($F867="",$M867=""),"",IF(AND($M867&lt;'Settings'!$B$6,$J867&gt;0,$O867&lt;&gt;"Written off"),"Overdue",""))</f>
        <v/>
      </c>
      <c r="Q867" s="15">
        <f>IF($E867="","",COUNTIFS('Follow-ups'!$B$3:$B$1002,$E867))</f>
        <v/>
      </c>
      <c r="R867" s="16">
        <f>IF(OR($F867="",$O867="Written off"),0,IF($J867&gt;0,$J867+ROW()/1000000,0))</f>
        <v/>
      </c>
      <c r="S867" s="15">
        <f>IF($P867="Overdue",COUNTIFS($P$3:$P867,"Overdue"),"")</f>
        <v/>
      </c>
    </row>
    <row r="868">
      <c r="A868" s="4" t="n"/>
      <c r="B868" s="4" t="n"/>
      <c r="C868" s="4" t="n"/>
      <c r="D868" s="4" t="n"/>
      <c r="E868" s="4" t="n"/>
      <c r="F868" s="5" t="n"/>
      <c r="G868" s="13" t="n"/>
      <c r="H868" s="13" t="n"/>
      <c r="I868" s="14">
        <f>IF($E868="","",SUMIFS('Follow-ups'!$H$3:$H$1002,'Follow-ups'!$B$3:$B$1002,$E868))</f>
        <v/>
      </c>
      <c r="J868" s="14">
        <f>IF($F868="","",$G868-$H868-$I868)</f>
        <v/>
      </c>
      <c r="K868" s="15">
        <f>IF($F868="","",'Settings'!$B$6-$F868)</f>
        <v/>
      </c>
      <c r="L868" s="8">
        <f>IF($F868="","",IF($J868&lt;=0,"Settled",IF($O868="Written off","Written off",IF($K868&lt;=30,"0–30",IF($K868&lt;=60,"31–60",IF($K868&lt;=90,"61–90","90+"))))))</f>
        <v/>
      </c>
      <c r="M868" s="5" t="n"/>
      <c r="N868" s="4" t="n"/>
      <c r="O868" s="4" t="n"/>
      <c r="P868" s="8">
        <f>IF(OR($F868="",$M868=""),"",IF(AND($M868&lt;'Settings'!$B$6,$J868&gt;0,$O868&lt;&gt;"Written off"),"Overdue",""))</f>
        <v/>
      </c>
      <c r="Q868" s="15">
        <f>IF($E868="","",COUNTIFS('Follow-ups'!$B$3:$B$1002,$E868))</f>
        <v/>
      </c>
      <c r="R868" s="16">
        <f>IF(OR($F868="",$O868="Written off"),0,IF($J868&gt;0,$J868+ROW()/1000000,0))</f>
        <v/>
      </c>
      <c r="S868" s="15">
        <f>IF($P868="Overdue",COUNTIFS($P$3:$P868,"Overdue"),"")</f>
        <v/>
      </c>
    </row>
    <row r="869">
      <c r="A869" s="4" t="n"/>
      <c r="B869" s="4" t="n"/>
      <c r="C869" s="4" t="n"/>
      <c r="D869" s="4" t="n"/>
      <c r="E869" s="4" t="n"/>
      <c r="F869" s="5" t="n"/>
      <c r="G869" s="13" t="n"/>
      <c r="H869" s="13" t="n"/>
      <c r="I869" s="14">
        <f>IF($E869="","",SUMIFS('Follow-ups'!$H$3:$H$1002,'Follow-ups'!$B$3:$B$1002,$E869))</f>
        <v/>
      </c>
      <c r="J869" s="14">
        <f>IF($F869="","",$G869-$H869-$I869)</f>
        <v/>
      </c>
      <c r="K869" s="15">
        <f>IF($F869="","",'Settings'!$B$6-$F869)</f>
        <v/>
      </c>
      <c r="L869" s="8">
        <f>IF($F869="","",IF($J869&lt;=0,"Settled",IF($O869="Written off","Written off",IF($K869&lt;=30,"0–30",IF($K869&lt;=60,"31–60",IF($K869&lt;=90,"61–90","90+"))))))</f>
        <v/>
      </c>
      <c r="M869" s="5" t="n"/>
      <c r="N869" s="4" t="n"/>
      <c r="O869" s="4" t="n"/>
      <c r="P869" s="8">
        <f>IF(OR($F869="",$M869=""),"",IF(AND($M869&lt;'Settings'!$B$6,$J869&gt;0,$O869&lt;&gt;"Written off"),"Overdue",""))</f>
        <v/>
      </c>
      <c r="Q869" s="15">
        <f>IF($E869="","",COUNTIFS('Follow-ups'!$B$3:$B$1002,$E869))</f>
        <v/>
      </c>
      <c r="R869" s="16">
        <f>IF(OR($F869="",$O869="Written off"),0,IF($J869&gt;0,$J869+ROW()/1000000,0))</f>
        <v/>
      </c>
      <c r="S869" s="15">
        <f>IF($P869="Overdue",COUNTIFS($P$3:$P869,"Overdue"),"")</f>
        <v/>
      </c>
    </row>
    <row r="870">
      <c r="A870" s="4" t="n"/>
      <c r="B870" s="4" t="n"/>
      <c r="C870" s="4" t="n"/>
      <c r="D870" s="4" t="n"/>
      <c r="E870" s="4" t="n"/>
      <c r="F870" s="5" t="n"/>
      <c r="G870" s="13" t="n"/>
      <c r="H870" s="13" t="n"/>
      <c r="I870" s="14">
        <f>IF($E870="","",SUMIFS('Follow-ups'!$H$3:$H$1002,'Follow-ups'!$B$3:$B$1002,$E870))</f>
        <v/>
      </c>
      <c r="J870" s="14">
        <f>IF($F870="","",$G870-$H870-$I870)</f>
        <v/>
      </c>
      <c r="K870" s="15">
        <f>IF($F870="","",'Settings'!$B$6-$F870)</f>
        <v/>
      </c>
      <c r="L870" s="8">
        <f>IF($F870="","",IF($J870&lt;=0,"Settled",IF($O870="Written off","Written off",IF($K870&lt;=30,"0–30",IF($K870&lt;=60,"31–60",IF($K870&lt;=90,"61–90","90+"))))))</f>
        <v/>
      </c>
      <c r="M870" s="5" t="n"/>
      <c r="N870" s="4" t="n"/>
      <c r="O870" s="4" t="n"/>
      <c r="P870" s="8">
        <f>IF(OR($F870="",$M870=""),"",IF(AND($M870&lt;'Settings'!$B$6,$J870&gt;0,$O870&lt;&gt;"Written off"),"Overdue",""))</f>
        <v/>
      </c>
      <c r="Q870" s="15">
        <f>IF($E870="","",COUNTIFS('Follow-ups'!$B$3:$B$1002,$E870))</f>
        <v/>
      </c>
      <c r="R870" s="16">
        <f>IF(OR($F870="",$O870="Written off"),0,IF($J870&gt;0,$J870+ROW()/1000000,0))</f>
        <v/>
      </c>
      <c r="S870" s="15">
        <f>IF($P870="Overdue",COUNTIFS($P$3:$P870,"Overdue"),"")</f>
        <v/>
      </c>
    </row>
    <row r="871">
      <c r="A871" s="4" t="n"/>
      <c r="B871" s="4" t="n"/>
      <c r="C871" s="4" t="n"/>
      <c r="D871" s="4" t="n"/>
      <c r="E871" s="4" t="n"/>
      <c r="F871" s="5" t="n"/>
      <c r="G871" s="13" t="n"/>
      <c r="H871" s="13" t="n"/>
      <c r="I871" s="14">
        <f>IF($E871="","",SUMIFS('Follow-ups'!$H$3:$H$1002,'Follow-ups'!$B$3:$B$1002,$E871))</f>
        <v/>
      </c>
      <c r="J871" s="14">
        <f>IF($F871="","",$G871-$H871-$I871)</f>
        <v/>
      </c>
      <c r="K871" s="15">
        <f>IF($F871="","",'Settings'!$B$6-$F871)</f>
        <v/>
      </c>
      <c r="L871" s="8">
        <f>IF($F871="","",IF($J871&lt;=0,"Settled",IF($O871="Written off","Written off",IF($K871&lt;=30,"0–30",IF($K871&lt;=60,"31–60",IF($K871&lt;=90,"61–90","90+"))))))</f>
        <v/>
      </c>
      <c r="M871" s="5" t="n"/>
      <c r="N871" s="4" t="n"/>
      <c r="O871" s="4" t="n"/>
      <c r="P871" s="8">
        <f>IF(OR($F871="",$M871=""),"",IF(AND($M871&lt;'Settings'!$B$6,$J871&gt;0,$O871&lt;&gt;"Written off"),"Overdue",""))</f>
        <v/>
      </c>
      <c r="Q871" s="15">
        <f>IF($E871="","",COUNTIFS('Follow-ups'!$B$3:$B$1002,$E871))</f>
        <v/>
      </c>
      <c r="R871" s="16">
        <f>IF(OR($F871="",$O871="Written off"),0,IF($J871&gt;0,$J871+ROW()/1000000,0))</f>
        <v/>
      </c>
      <c r="S871" s="15">
        <f>IF($P871="Overdue",COUNTIFS($P$3:$P871,"Overdue"),"")</f>
        <v/>
      </c>
    </row>
    <row r="872">
      <c r="A872" s="4" t="n"/>
      <c r="B872" s="4" t="n"/>
      <c r="C872" s="4" t="n"/>
      <c r="D872" s="4" t="n"/>
      <c r="E872" s="4" t="n"/>
      <c r="F872" s="5" t="n"/>
      <c r="G872" s="13" t="n"/>
      <c r="H872" s="13" t="n"/>
      <c r="I872" s="14">
        <f>IF($E872="","",SUMIFS('Follow-ups'!$H$3:$H$1002,'Follow-ups'!$B$3:$B$1002,$E872))</f>
        <v/>
      </c>
      <c r="J872" s="14">
        <f>IF($F872="","",$G872-$H872-$I872)</f>
        <v/>
      </c>
      <c r="K872" s="15">
        <f>IF($F872="","",'Settings'!$B$6-$F872)</f>
        <v/>
      </c>
      <c r="L872" s="8">
        <f>IF($F872="","",IF($J872&lt;=0,"Settled",IF($O872="Written off","Written off",IF($K872&lt;=30,"0–30",IF($K872&lt;=60,"31–60",IF($K872&lt;=90,"61–90","90+"))))))</f>
        <v/>
      </c>
      <c r="M872" s="5" t="n"/>
      <c r="N872" s="4" t="n"/>
      <c r="O872" s="4" t="n"/>
      <c r="P872" s="8">
        <f>IF(OR($F872="",$M872=""),"",IF(AND($M872&lt;'Settings'!$B$6,$J872&gt;0,$O872&lt;&gt;"Written off"),"Overdue",""))</f>
        <v/>
      </c>
      <c r="Q872" s="15">
        <f>IF($E872="","",COUNTIFS('Follow-ups'!$B$3:$B$1002,$E872))</f>
        <v/>
      </c>
      <c r="R872" s="16">
        <f>IF(OR($F872="",$O872="Written off"),0,IF($J872&gt;0,$J872+ROW()/1000000,0))</f>
        <v/>
      </c>
      <c r="S872" s="15">
        <f>IF($P872="Overdue",COUNTIFS($P$3:$P872,"Overdue"),"")</f>
        <v/>
      </c>
    </row>
    <row r="873">
      <c r="A873" s="4" t="n"/>
      <c r="B873" s="4" t="n"/>
      <c r="C873" s="4" t="n"/>
      <c r="D873" s="4" t="n"/>
      <c r="E873" s="4" t="n"/>
      <c r="F873" s="5" t="n"/>
      <c r="G873" s="13" t="n"/>
      <c r="H873" s="13" t="n"/>
      <c r="I873" s="14">
        <f>IF($E873="","",SUMIFS('Follow-ups'!$H$3:$H$1002,'Follow-ups'!$B$3:$B$1002,$E873))</f>
        <v/>
      </c>
      <c r="J873" s="14">
        <f>IF($F873="","",$G873-$H873-$I873)</f>
        <v/>
      </c>
      <c r="K873" s="15">
        <f>IF($F873="","",'Settings'!$B$6-$F873)</f>
        <v/>
      </c>
      <c r="L873" s="8">
        <f>IF($F873="","",IF($J873&lt;=0,"Settled",IF($O873="Written off","Written off",IF($K873&lt;=30,"0–30",IF($K873&lt;=60,"31–60",IF($K873&lt;=90,"61–90","90+"))))))</f>
        <v/>
      </c>
      <c r="M873" s="5" t="n"/>
      <c r="N873" s="4" t="n"/>
      <c r="O873" s="4" t="n"/>
      <c r="P873" s="8">
        <f>IF(OR($F873="",$M873=""),"",IF(AND($M873&lt;'Settings'!$B$6,$J873&gt;0,$O873&lt;&gt;"Written off"),"Overdue",""))</f>
        <v/>
      </c>
      <c r="Q873" s="15">
        <f>IF($E873="","",COUNTIFS('Follow-ups'!$B$3:$B$1002,$E873))</f>
        <v/>
      </c>
      <c r="R873" s="16">
        <f>IF(OR($F873="",$O873="Written off"),0,IF($J873&gt;0,$J873+ROW()/1000000,0))</f>
        <v/>
      </c>
      <c r="S873" s="15">
        <f>IF($P873="Overdue",COUNTIFS($P$3:$P873,"Overdue"),"")</f>
        <v/>
      </c>
    </row>
    <row r="874">
      <c r="A874" s="4" t="n"/>
      <c r="B874" s="4" t="n"/>
      <c r="C874" s="4" t="n"/>
      <c r="D874" s="4" t="n"/>
      <c r="E874" s="4" t="n"/>
      <c r="F874" s="5" t="n"/>
      <c r="G874" s="13" t="n"/>
      <c r="H874" s="13" t="n"/>
      <c r="I874" s="14">
        <f>IF($E874="","",SUMIFS('Follow-ups'!$H$3:$H$1002,'Follow-ups'!$B$3:$B$1002,$E874))</f>
        <v/>
      </c>
      <c r="J874" s="14">
        <f>IF($F874="","",$G874-$H874-$I874)</f>
        <v/>
      </c>
      <c r="K874" s="15">
        <f>IF($F874="","",'Settings'!$B$6-$F874)</f>
        <v/>
      </c>
      <c r="L874" s="8">
        <f>IF($F874="","",IF($J874&lt;=0,"Settled",IF($O874="Written off","Written off",IF($K874&lt;=30,"0–30",IF($K874&lt;=60,"31–60",IF($K874&lt;=90,"61–90","90+"))))))</f>
        <v/>
      </c>
      <c r="M874" s="5" t="n"/>
      <c r="N874" s="4" t="n"/>
      <c r="O874" s="4" t="n"/>
      <c r="P874" s="8">
        <f>IF(OR($F874="",$M874=""),"",IF(AND($M874&lt;'Settings'!$B$6,$J874&gt;0,$O874&lt;&gt;"Written off"),"Overdue",""))</f>
        <v/>
      </c>
      <c r="Q874" s="15">
        <f>IF($E874="","",COUNTIFS('Follow-ups'!$B$3:$B$1002,$E874))</f>
        <v/>
      </c>
      <c r="R874" s="16">
        <f>IF(OR($F874="",$O874="Written off"),0,IF($J874&gt;0,$J874+ROW()/1000000,0))</f>
        <v/>
      </c>
      <c r="S874" s="15">
        <f>IF($P874="Overdue",COUNTIFS($P$3:$P874,"Overdue"),"")</f>
        <v/>
      </c>
    </row>
    <row r="875">
      <c r="A875" s="4" t="n"/>
      <c r="B875" s="4" t="n"/>
      <c r="C875" s="4" t="n"/>
      <c r="D875" s="4" t="n"/>
      <c r="E875" s="4" t="n"/>
      <c r="F875" s="5" t="n"/>
      <c r="G875" s="13" t="n"/>
      <c r="H875" s="13" t="n"/>
      <c r="I875" s="14">
        <f>IF($E875="","",SUMIFS('Follow-ups'!$H$3:$H$1002,'Follow-ups'!$B$3:$B$1002,$E875))</f>
        <v/>
      </c>
      <c r="J875" s="14">
        <f>IF($F875="","",$G875-$H875-$I875)</f>
        <v/>
      </c>
      <c r="K875" s="15">
        <f>IF($F875="","",'Settings'!$B$6-$F875)</f>
        <v/>
      </c>
      <c r="L875" s="8">
        <f>IF($F875="","",IF($J875&lt;=0,"Settled",IF($O875="Written off","Written off",IF($K875&lt;=30,"0–30",IF($K875&lt;=60,"31–60",IF($K875&lt;=90,"61–90","90+"))))))</f>
        <v/>
      </c>
      <c r="M875" s="5" t="n"/>
      <c r="N875" s="4" t="n"/>
      <c r="O875" s="4" t="n"/>
      <c r="P875" s="8">
        <f>IF(OR($F875="",$M875=""),"",IF(AND($M875&lt;'Settings'!$B$6,$J875&gt;0,$O875&lt;&gt;"Written off"),"Overdue",""))</f>
        <v/>
      </c>
      <c r="Q875" s="15">
        <f>IF($E875="","",COUNTIFS('Follow-ups'!$B$3:$B$1002,$E875))</f>
        <v/>
      </c>
      <c r="R875" s="16">
        <f>IF(OR($F875="",$O875="Written off"),0,IF($J875&gt;0,$J875+ROW()/1000000,0))</f>
        <v/>
      </c>
      <c r="S875" s="15">
        <f>IF($P875="Overdue",COUNTIFS($P$3:$P875,"Overdue"),"")</f>
        <v/>
      </c>
    </row>
    <row r="876">
      <c r="A876" s="4" t="n"/>
      <c r="B876" s="4" t="n"/>
      <c r="C876" s="4" t="n"/>
      <c r="D876" s="4" t="n"/>
      <c r="E876" s="4" t="n"/>
      <c r="F876" s="5" t="n"/>
      <c r="G876" s="13" t="n"/>
      <c r="H876" s="13" t="n"/>
      <c r="I876" s="14">
        <f>IF($E876="","",SUMIFS('Follow-ups'!$H$3:$H$1002,'Follow-ups'!$B$3:$B$1002,$E876))</f>
        <v/>
      </c>
      <c r="J876" s="14">
        <f>IF($F876="","",$G876-$H876-$I876)</f>
        <v/>
      </c>
      <c r="K876" s="15">
        <f>IF($F876="","",'Settings'!$B$6-$F876)</f>
        <v/>
      </c>
      <c r="L876" s="8">
        <f>IF($F876="","",IF($J876&lt;=0,"Settled",IF($O876="Written off","Written off",IF($K876&lt;=30,"0–30",IF($K876&lt;=60,"31–60",IF($K876&lt;=90,"61–90","90+"))))))</f>
        <v/>
      </c>
      <c r="M876" s="5" t="n"/>
      <c r="N876" s="4" t="n"/>
      <c r="O876" s="4" t="n"/>
      <c r="P876" s="8">
        <f>IF(OR($F876="",$M876=""),"",IF(AND($M876&lt;'Settings'!$B$6,$J876&gt;0,$O876&lt;&gt;"Written off"),"Overdue",""))</f>
        <v/>
      </c>
      <c r="Q876" s="15">
        <f>IF($E876="","",COUNTIFS('Follow-ups'!$B$3:$B$1002,$E876))</f>
        <v/>
      </c>
      <c r="R876" s="16">
        <f>IF(OR($F876="",$O876="Written off"),0,IF($J876&gt;0,$J876+ROW()/1000000,0))</f>
        <v/>
      </c>
      <c r="S876" s="15">
        <f>IF($P876="Overdue",COUNTIFS($P$3:$P876,"Overdue"),"")</f>
        <v/>
      </c>
    </row>
    <row r="877">
      <c r="A877" s="4" t="n"/>
      <c r="B877" s="4" t="n"/>
      <c r="C877" s="4" t="n"/>
      <c r="D877" s="4" t="n"/>
      <c r="E877" s="4" t="n"/>
      <c r="F877" s="5" t="n"/>
      <c r="G877" s="13" t="n"/>
      <c r="H877" s="13" t="n"/>
      <c r="I877" s="14">
        <f>IF($E877="","",SUMIFS('Follow-ups'!$H$3:$H$1002,'Follow-ups'!$B$3:$B$1002,$E877))</f>
        <v/>
      </c>
      <c r="J877" s="14">
        <f>IF($F877="","",$G877-$H877-$I877)</f>
        <v/>
      </c>
      <c r="K877" s="15">
        <f>IF($F877="","",'Settings'!$B$6-$F877)</f>
        <v/>
      </c>
      <c r="L877" s="8">
        <f>IF($F877="","",IF($J877&lt;=0,"Settled",IF($O877="Written off","Written off",IF($K877&lt;=30,"0–30",IF($K877&lt;=60,"31–60",IF($K877&lt;=90,"61–90","90+"))))))</f>
        <v/>
      </c>
      <c r="M877" s="5" t="n"/>
      <c r="N877" s="4" t="n"/>
      <c r="O877" s="4" t="n"/>
      <c r="P877" s="8">
        <f>IF(OR($F877="",$M877=""),"",IF(AND($M877&lt;'Settings'!$B$6,$J877&gt;0,$O877&lt;&gt;"Written off"),"Overdue",""))</f>
        <v/>
      </c>
      <c r="Q877" s="15">
        <f>IF($E877="","",COUNTIFS('Follow-ups'!$B$3:$B$1002,$E877))</f>
        <v/>
      </c>
      <c r="R877" s="16">
        <f>IF(OR($F877="",$O877="Written off"),0,IF($J877&gt;0,$J877+ROW()/1000000,0))</f>
        <v/>
      </c>
      <c r="S877" s="15">
        <f>IF($P877="Overdue",COUNTIFS($P$3:$P877,"Overdue"),"")</f>
        <v/>
      </c>
    </row>
    <row r="878">
      <c r="A878" s="4" t="n"/>
      <c r="B878" s="4" t="n"/>
      <c r="C878" s="4" t="n"/>
      <c r="D878" s="4" t="n"/>
      <c r="E878" s="4" t="n"/>
      <c r="F878" s="5" t="n"/>
      <c r="G878" s="13" t="n"/>
      <c r="H878" s="13" t="n"/>
      <c r="I878" s="14">
        <f>IF($E878="","",SUMIFS('Follow-ups'!$H$3:$H$1002,'Follow-ups'!$B$3:$B$1002,$E878))</f>
        <v/>
      </c>
      <c r="J878" s="14">
        <f>IF($F878="","",$G878-$H878-$I878)</f>
        <v/>
      </c>
      <c r="K878" s="15">
        <f>IF($F878="","",'Settings'!$B$6-$F878)</f>
        <v/>
      </c>
      <c r="L878" s="8">
        <f>IF($F878="","",IF($J878&lt;=0,"Settled",IF($O878="Written off","Written off",IF($K878&lt;=30,"0–30",IF($K878&lt;=60,"31–60",IF($K878&lt;=90,"61–90","90+"))))))</f>
        <v/>
      </c>
      <c r="M878" s="5" t="n"/>
      <c r="N878" s="4" t="n"/>
      <c r="O878" s="4" t="n"/>
      <c r="P878" s="8">
        <f>IF(OR($F878="",$M878=""),"",IF(AND($M878&lt;'Settings'!$B$6,$J878&gt;0,$O878&lt;&gt;"Written off"),"Overdue",""))</f>
        <v/>
      </c>
      <c r="Q878" s="15">
        <f>IF($E878="","",COUNTIFS('Follow-ups'!$B$3:$B$1002,$E878))</f>
        <v/>
      </c>
      <c r="R878" s="16">
        <f>IF(OR($F878="",$O878="Written off"),0,IF($J878&gt;0,$J878+ROW()/1000000,0))</f>
        <v/>
      </c>
      <c r="S878" s="15">
        <f>IF($P878="Overdue",COUNTIFS($P$3:$P878,"Overdue"),"")</f>
        <v/>
      </c>
    </row>
    <row r="879">
      <c r="A879" s="4" t="n"/>
      <c r="B879" s="4" t="n"/>
      <c r="C879" s="4" t="n"/>
      <c r="D879" s="4" t="n"/>
      <c r="E879" s="4" t="n"/>
      <c r="F879" s="5" t="n"/>
      <c r="G879" s="13" t="n"/>
      <c r="H879" s="13" t="n"/>
      <c r="I879" s="14">
        <f>IF($E879="","",SUMIFS('Follow-ups'!$H$3:$H$1002,'Follow-ups'!$B$3:$B$1002,$E879))</f>
        <v/>
      </c>
      <c r="J879" s="14">
        <f>IF($F879="","",$G879-$H879-$I879)</f>
        <v/>
      </c>
      <c r="K879" s="15">
        <f>IF($F879="","",'Settings'!$B$6-$F879)</f>
        <v/>
      </c>
      <c r="L879" s="8">
        <f>IF($F879="","",IF($J879&lt;=0,"Settled",IF($O879="Written off","Written off",IF($K879&lt;=30,"0–30",IF($K879&lt;=60,"31–60",IF($K879&lt;=90,"61–90","90+"))))))</f>
        <v/>
      </c>
      <c r="M879" s="5" t="n"/>
      <c r="N879" s="4" t="n"/>
      <c r="O879" s="4" t="n"/>
      <c r="P879" s="8">
        <f>IF(OR($F879="",$M879=""),"",IF(AND($M879&lt;'Settings'!$B$6,$J879&gt;0,$O879&lt;&gt;"Written off"),"Overdue",""))</f>
        <v/>
      </c>
      <c r="Q879" s="15">
        <f>IF($E879="","",COUNTIFS('Follow-ups'!$B$3:$B$1002,$E879))</f>
        <v/>
      </c>
      <c r="R879" s="16">
        <f>IF(OR($F879="",$O879="Written off"),0,IF($J879&gt;0,$J879+ROW()/1000000,0))</f>
        <v/>
      </c>
      <c r="S879" s="15">
        <f>IF($P879="Overdue",COUNTIFS($P$3:$P879,"Overdue"),"")</f>
        <v/>
      </c>
    </row>
    <row r="880">
      <c r="A880" s="4" t="n"/>
      <c r="B880" s="4" t="n"/>
      <c r="C880" s="4" t="n"/>
      <c r="D880" s="4" t="n"/>
      <c r="E880" s="4" t="n"/>
      <c r="F880" s="5" t="n"/>
      <c r="G880" s="13" t="n"/>
      <c r="H880" s="13" t="n"/>
      <c r="I880" s="14">
        <f>IF($E880="","",SUMIFS('Follow-ups'!$H$3:$H$1002,'Follow-ups'!$B$3:$B$1002,$E880))</f>
        <v/>
      </c>
      <c r="J880" s="14">
        <f>IF($F880="","",$G880-$H880-$I880)</f>
        <v/>
      </c>
      <c r="K880" s="15">
        <f>IF($F880="","",'Settings'!$B$6-$F880)</f>
        <v/>
      </c>
      <c r="L880" s="8">
        <f>IF($F880="","",IF($J880&lt;=0,"Settled",IF($O880="Written off","Written off",IF($K880&lt;=30,"0–30",IF($K880&lt;=60,"31–60",IF($K880&lt;=90,"61–90","90+"))))))</f>
        <v/>
      </c>
      <c r="M880" s="5" t="n"/>
      <c r="N880" s="4" t="n"/>
      <c r="O880" s="4" t="n"/>
      <c r="P880" s="8">
        <f>IF(OR($F880="",$M880=""),"",IF(AND($M880&lt;'Settings'!$B$6,$J880&gt;0,$O880&lt;&gt;"Written off"),"Overdue",""))</f>
        <v/>
      </c>
      <c r="Q880" s="15">
        <f>IF($E880="","",COUNTIFS('Follow-ups'!$B$3:$B$1002,$E880))</f>
        <v/>
      </c>
      <c r="R880" s="16">
        <f>IF(OR($F880="",$O880="Written off"),0,IF($J880&gt;0,$J880+ROW()/1000000,0))</f>
        <v/>
      </c>
      <c r="S880" s="15">
        <f>IF($P880="Overdue",COUNTIFS($P$3:$P880,"Overdue"),"")</f>
        <v/>
      </c>
    </row>
    <row r="881">
      <c r="A881" s="4" t="n"/>
      <c r="B881" s="4" t="n"/>
      <c r="C881" s="4" t="n"/>
      <c r="D881" s="4" t="n"/>
      <c r="E881" s="4" t="n"/>
      <c r="F881" s="5" t="n"/>
      <c r="G881" s="13" t="n"/>
      <c r="H881" s="13" t="n"/>
      <c r="I881" s="14">
        <f>IF($E881="","",SUMIFS('Follow-ups'!$H$3:$H$1002,'Follow-ups'!$B$3:$B$1002,$E881))</f>
        <v/>
      </c>
      <c r="J881" s="14">
        <f>IF($F881="","",$G881-$H881-$I881)</f>
        <v/>
      </c>
      <c r="K881" s="15">
        <f>IF($F881="","",'Settings'!$B$6-$F881)</f>
        <v/>
      </c>
      <c r="L881" s="8">
        <f>IF($F881="","",IF($J881&lt;=0,"Settled",IF($O881="Written off","Written off",IF($K881&lt;=30,"0–30",IF($K881&lt;=60,"31–60",IF($K881&lt;=90,"61–90","90+"))))))</f>
        <v/>
      </c>
      <c r="M881" s="5" t="n"/>
      <c r="N881" s="4" t="n"/>
      <c r="O881" s="4" t="n"/>
      <c r="P881" s="8">
        <f>IF(OR($F881="",$M881=""),"",IF(AND($M881&lt;'Settings'!$B$6,$J881&gt;0,$O881&lt;&gt;"Written off"),"Overdue",""))</f>
        <v/>
      </c>
      <c r="Q881" s="15">
        <f>IF($E881="","",COUNTIFS('Follow-ups'!$B$3:$B$1002,$E881))</f>
        <v/>
      </c>
      <c r="R881" s="16">
        <f>IF(OR($F881="",$O881="Written off"),0,IF($J881&gt;0,$J881+ROW()/1000000,0))</f>
        <v/>
      </c>
      <c r="S881" s="15">
        <f>IF($P881="Overdue",COUNTIFS($P$3:$P881,"Overdue"),"")</f>
        <v/>
      </c>
    </row>
    <row r="882">
      <c r="A882" s="4" t="n"/>
      <c r="B882" s="4" t="n"/>
      <c r="C882" s="4" t="n"/>
      <c r="D882" s="4" t="n"/>
      <c r="E882" s="4" t="n"/>
      <c r="F882" s="5" t="n"/>
      <c r="G882" s="13" t="n"/>
      <c r="H882" s="13" t="n"/>
      <c r="I882" s="14">
        <f>IF($E882="","",SUMIFS('Follow-ups'!$H$3:$H$1002,'Follow-ups'!$B$3:$B$1002,$E882))</f>
        <v/>
      </c>
      <c r="J882" s="14">
        <f>IF($F882="","",$G882-$H882-$I882)</f>
        <v/>
      </c>
      <c r="K882" s="15">
        <f>IF($F882="","",'Settings'!$B$6-$F882)</f>
        <v/>
      </c>
      <c r="L882" s="8">
        <f>IF($F882="","",IF($J882&lt;=0,"Settled",IF($O882="Written off","Written off",IF($K882&lt;=30,"0–30",IF($K882&lt;=60,"31–60",IF($K882&lt;=90,"61–90","90+"))))))</f>
        <v/>
      </c>
      <c r="M882" s="5" t="n"/>
      <c r="N882" s="4" t="n"/>
      <c r="O882" s="4" t="n"/>
      <c r="P882" s="8">
        <f>IF(OR($F882="",$M882=""),"",IF(AND($M882&lt;'Settings'!$B$6,$J882&gt;0,$O882&lt;&gt;"Written off"),"Overdue",""))</f>
        <v/>
      </c>
      <c r="Q882" s="15">
        <f>IF($E882="","",COUNTIFS('Follow-ups'!$B$3:$B$1002,$E882))</f>
        <v/>
      </c>
      <c r="R882" s="16">
        <f>IF(OR($F882="",$O882="Written off"),0,IF($J882&gt;0,$J882+ROW()/1000000,0))</f>
        <v/>
      </c>
      <c r="S882" s="15">
        <f>IF($P882="Overdue",COUNTIFS($P$3:$P882,"Overdue"),"")</f>
        <v/>
      </c>
    </row>
    <row r="883">
      <c r="A883" s="4" t="n"/>
      <c r="B883" s="4" t="n"/>
      <c r="C883" s="4" t="n"/>
      <c r="D883" s="4" t="n"/>
      <c r="E883" s="4" t="n"/>
      <c r="F883" s="5" t="n"/>
      <c r="G883" s="13" t="n"/>
      <c r="H883" s="13" t="n"/>
      <c r="I883" s="14">
        <f>IF($E883="","",SUMIFS('Follow-ups'!$H$3:$H$1002,'Follow-ups'!$B$3:$B$1002,$E883))</f>
        <v/>
      </c>
      <c r="J883" s="14">
        <f>IF($F883="","",$G883-$H883-$I883)</f>
        <v/>
      </c>
      <c r="K883" s="15">
        <f>IF($F883="","",'Settings'!$B$6-$F883)</f>
        <v/>
      </c>
      <c r="L883" s="8">
        <f>IF($F883="","",IF($J883&lt;=0,"Settled",IF($O883="Written off","Written off",IF($K883&lt;=30,"0–30",IF($K883&lt;=60,"31–60",IF($K883&lt;=90,"61–90","90+"))))))</f>
        <v/>
      </c>
      <c r="M883" s="5" t="n"/>
      <c r="N883" s="4" t="n"/>
      <c r="O883" s="4" t="n"/>
      <c r="P883" s="8">
        <f>IF(OR($F883="",$M883=""),"",IF(AND($M883&lt;'Settings'!$B$6,$J883&gt;0,$O883&lt;&gt;"Written off"),"Overdue",""))</f>
        <v/>
      </c>
      <c r="Q883" s="15">
        <f>IF($E883="","",COUNTIFS('Follow-ups'!$B$3:$B$1002,$E883))</f>
        <v/>
      </c>
      <c r="R883" s="16">
        <f>IF(OR($F883="",$O883="Written off"),0,IF($J883&gt;0,$J883+ROW()/1000000,0))</f>
        <v/>
      </c>
      <c r="S883" s="15">
        <f>IF($P883="Overdue",COUNTIFS($P$3:$P883,"Overdue"),"")</f>
        <v/>
      </c>
    </row>
    <row r="884">
      <c r="A884" s="4" t="n"/>
      <c r="B884" s="4" t="n"/>
      <c r="C884" s="4" t="n"/>
      <c r="D884" s="4" t="n"/>
      <c r="E884" s="4" t="n"/>
      <c r="F884" s="5" t="n"/>
      <c r="G884" s="13" t="n"/>
      <c r="H884" s="13" t="n"/>
      <c r="I884" s="14">
        <f>IF($E884="","",SUMIFS('Follow-ups'!$H$3:$H$1002,'Follow-ups'!$B$3:$B$1002,$E884))</f>
        <v/>
      </c>
      <c r="J884" s="14">
        <f>IF($F884="","",$G884-$H884-$I884)</f>
        <v/>
      </c>
      <c r="K884" s="15">
        <f>IF($F884="","",'Settings'!$B$6-$F884)</f>
        <v/>
      </c>
      <c r="L884" s="8">
        <f>IF($F884="","",IF($J884&lt;=0,"Settled",IF($O884="Written off","Written off",IF($K884&lt;=30,"0–30",IF($K884&lt;=60,"31–60",IF($K884&lt;=90,"61–90","90+"))))))</f>
        <v/>
      </c>
      <c r="M884" s="5" t="n"/>
      <c r="N884" s="4" t="n"/>
      <c r="O884" s="4" t="n"/>
      <c r="P884" s="8">
        <f>IF(OR($F884="",$M884=""),"",IF(AND($M884&lt;'Settings'!$B$6,$J884&gt;0,$O884&lt;&gt;"Written off"),"Overdue",""))</f>
        <v/>
      </c>
      <c r="Q884" s="15">
        <f>IF($E884="","",COUNTIFS('Follow-ups'!$B$3:$B$1002,$E884))</f>
        <v/>
      </c>
      <c r="R884" s="16">
        <f>IF(OR($F884="",$O884="Written off"),0,IF($J884&gt;0,$J884+ROW()/1000000,0))</f>
        <v/>
      </c>
      <c r="S884" s="15">
        <f>IF($P884="Overdue",COUNTIFS($P$3:$P884,"Overdue"),"")</f>
        <v/>
      </c>
    </row>
    <row r="885">
      <c r="A885" s="4" t="n"/>
      <c r="B885" s="4" t="n"/>
      <c r="C885" s="4" t="n"/>
      <c r="D885" s="4" t="n"/>
      <c r="E885" s="4" t="n"/>
      <c r="F885" s="5" t="n"/>
      <c r="G885" s="13" t="n"/>
      <c r="H885" s="13" t="n"/>
      <c r="I885" s="14">
        <f>IF($E885="","",SUMIFS('Follow-ups'!$H$3:$H$1002,'Follow-ups'!$B$3:$B$1002,$E885))</f>
        <v/>
      </c>
      <c r="J885" s="14">
        <f>IF($F885="","",$G885-$H885-$I885)</f>
        <v/>
      </c>
      <c r="K885" s="15">
        <f>IF($F885="","",'Settings'!$B$6-$F885)</f>
        <v/>
      </c>
      <c r="L885" s="8">
        <f>IF($F885="","",IF($J885&lt;=0,"Settled",IF($O885="Written off","Written off",IF($K885&lt;=30,"0–30",IF($K885&lt;=60,"31–60",IF($K885&lt;=90,"61–90","90+"))))))</f>
        <v/>
      </c>
      <c r="M885" s="5" t="n"/>
      <c r="N885" s="4" t="n"/>
      <c r="O885" s="4" t="n"/>
      <c r="P885" s="8">
        <f>IF(OR($F885="",$M885=""),"",IF(AND($M885&lt;'Settings'!$B$6,$J885&gt;0,$O885&lt;&gt;"Written off"),"Overdue",""))</f>
        <v/>
      </c>
      <c r="Q885" s="15">
        <f>IF($E885="","",COUNTIFS('Follow-ups'!$B$3:$B$1002,$E885))</f>
        <v/>
      </c>
      <c r="R885" s="16">
        <f>IF(OR($F885="",$O885="Written off"),0,IF($J885&gt;0,$J885+ROW()/1000000,0))</f>
        <v/>
      </c>
      <c r="S885" s="15">
        <f>IF($P885="Overdue",COUNTIFS($P$3:$P885,"Overdue"),"")</f>
        <v/>
      </c>
    </row>
    <row r="886">
      <c r="A886" s="4" t="n"/>
      <c r="B886" s="4" t="n"/>
      <c r="C886" s="4" t="n"/>
      <c r="D886" s="4" t="n"/>
      <c r="E886" s="4" t="n"/>
      <c r="F886" s="5" t="n"/>
      <c r="G886" s="13" t="n"/>
      <c r="H886" s="13" t="n"/>
      <c r="I886" s="14">
        <f>IF($E886="","",SUMIFS('Follow-ups'!$H$3:$H$1002,'Follow-ups'!$B$3:$B$1002,$E886))</f>
        <v/>
      </c>
      <c r="J886" s="14">
        <f>IF($F886="","",$G886-$H886-$I886)</f>
        <v/>
      </c>
      <c r="K886" s="15">
        <f>IF($F886="","",'Settings'!$B$6-$F886)</f>
        <v/>
      </c>
      <c r="L886" s="8">
        <f>IF($F886="","",IF($J886&lt;=0,"Settled",IF($O886="Written off","Written off",IF($K886&lt;=30,"0–30",IF($K886&lt;=60,"31–60",IF($K886&lt;=90,"61–90","90+"))))))</f>
        <v/>
      </c>
      <c r="M886" s="5" t="n"/>
      <c r="N886" s="4" t="n"/>
      <c r="O886" s="4" t="n"/>
      <c r="P886" s="8">
        <f>IF(OR($F886="",$M886=""),"",IF(AND($M886&lt;'Settings'!$B$6,$J886&gt;0,$O886&lt;&gt;"Written off"),"Overdue",""))</f>
        <v/>
      </c>
      <c r="Q886" s="15">
        <f>IF($E886="","",COUNTIFS('Follow-ups'!$B$3:$B$1002,$E886))</f>
        <v/>
      </c>
      <c r="R886" s="16">
        <f>IF(OR($F886="",$O886="Written off"),0,IF($J886&gt;0,$J886+ROW()/1000000,0))</f>
        <v/>
      </c>
      <c r="S886" s="15">
        <f>IF($P886="Overdue",COUNTIFS($P$3:$P886,"Overdue"),"")</f>
        <v/>
      </c>
    </row>
    <row r="887">
      <c r="A887" s="4" t="n"/>
      <c r="B887" s="4" t="n"/>
      <c r="C887" s="4" t="n"/>
      <c r="D887" s="4" t="n"/>
      <c r="E887" s="4" t="n"/>
      <c r="F887" s="5" t="n"/>
      <c r="G887" s="13" t="n"/>
      <c r="H887" s="13" t="n"/>
      <c r="I887" s="14">
        <f>IF($E887="","",SUMIFS('Follow-ups'!$H$3:$H$1002,'Follow-ups'!$B$3:$B$1002,$E887))</f>
        <v/>
      </c>
      <c r="J887" s="14">
        <f>IF($F887="","",$G887-$H887-$I887)</f>
        <v/>
      </c>
      <c r="K887" s="15">
        <f>IF($F887="","",'Settings'!$B$6-$F887)</f>
        <v/>
      </c>
      <c r="L887" s="8">
        <f>IF($F887="","",IF($J887&lt;=0,"Settled",IF($O887="Written off","Written off",IF($K887&lt;=30,"0–30",IF($K887&lt;=60,"31–60",IF($K887&lt;=90,"61–90","90+"))))))</f>
        <v/>
      </c>
      <c r="M887" s="5" t="n"/>
      <c r="N887" s="4" t="n"/>
      <c r="O887" s="4" t="n"/>
      <c r="P887" s="8">
        <f>IF(OR($F887="",$M887=""),"",IF(AND($M887&lt;'Settings'!$B$6,$J887&gt;0,$O887&lt;&gt;"Written off"),"Overdue",""))</f>
        <v/>
      </c>
      <c r="Q887" s="15">
        <f>IF($E887="","",COUNTIFS('Follow-ups'!$B$3:$B$1002,$E887))</f>
        <v/>
      </c>
      <c r="R887" s="16">
        <f>IF(OR($F887="",$O887="Written off"),0,IF($J887&gt;0,$J887+ROW()/1000000,0))</f>
        <v/>
      </c>
      <c r="S887" s="15">
        <f>IF($P887="Overdue",COUNTIFS($P$3:$P887,"Overdue"),"")</f>
        <v/>
      </c>
    </row>
    <row r="888">
      <c r="A888" s="4" t="n"/>
      <c r="B888" s="4" t="n"/>
      <c r="C888" s="4" t="n"/>
      <c r="D888" s="4" t="n"/>
      <c r="E888" s="4" t="n"/>
      <c r="F888" s="5" t="n"/>
      <c r="G888" s="13" t="n"/>
      <c r="H888" s="13" t="n"/>
      <c r="I888" s="14">
        <f>IF($E888="","",SUMIFS('Follow-ups'!$H$3:$H$1002,'Follow-ups'!$B$3:$B$1002,$E888))</f>
        <v/>
      </c>
      <c r="J888" s="14">
        <f>IF($F888="","",$G888-$H888-$I888)</f>
        <v/>
      </c>
      <c r="K888" s="15">
        <f>IF($F888="","",'Settings'!$B$6-$F888)</f>
        <v/>
      </c>
      <c r="L888" s="8">
        <f>IF($F888="","",IF($J888&lt;=0,"Settled",IF($O888="Written off","Written off",IF($K888&lt;=30,"0–30",IF($K888&lt;=60,"31–60",IF($K888&lt;=90,"61–90","90+"))))))</f>
        <v/>
      </c>
      <c r="M888" s="5" t="n"/>
      <c r="N888" s="4" t="n"/>
      <c r="O888" s="4" t="n"/>
      <c r="P888" s="8">
        <f>IF(OR($F888="",$M888=""),"",IF(AND($M888&lt;'Settings'!$B$6,$J888&gt;0,$O888&lt;&gt;"Written off"),"Overdue",""))</f>
        <v/>
      </c>
      <c r="Q888" s="15">
        <f>IF($E888="","",COUNTIFS('Follow-ups'!$B$3:$B$1002,$E888))</f>
        <v/>
      </c>
      <c r="R888" s="16">
        <f>IF(OR($F888="",$O888="Written off"),0,IF($J888&gt;0,$J888+ROW()/1000000,0))</f>
        <v/>
      </c>
      <c r="S888" s="15">
        <f>IF($P888="Overdue",COUNTIFS($P$3:$P888,"Overdue"),"")</f>
        <v/>
      </c>
    </row>
    <row r="889">
      <c r="A889" s="4" t="n"/>
      <c r="B889" s="4" t="n"/>
      <c r="C889" s="4" t="n"/>
      <c r="D889" s="4" t="n"/>
      <c r="E889" s="4" t="n"/>
      <c r="F889" s="5" t="n"/>
      <c r="G889" s="13" t="n"/>
      <c r="H889" s="13" t="n"/>
      <c r="I889" s="14">
        <f>IF($E889="","",SUMIFS('Follow-ups'!$H$3:$H$1002,'Follow-ups'!$B$3:$B$1002,$E889))</f>
        <v/>
      </c>
      <c r="J889" s="14">
        <f>IF($F889="","",$G889-$H889-$I889)</f>
        <v/>
      </c>
      <c r="K889" s="15">
        <f>IF($F889="","",'Settings'!$B$6-$F889)</f>
        <v/>
      </c>
      <c r="L889" s="8">
        <f>IF($F889="","",IF($J889&lt;=0,"Settled",IF($O889="Written off","Written off",IF($K889&lt;=30,"0–30",IF($K889&lt;=60,"31–60",IF($K889&lt;=90,"61–90","90+"))))))</f>
        <v/>
      </c>
      <c r="M889" s="5" t="n"/>
      <c r="N889" s="4" t="n"/>
      <c r="O889" s="4" t="n"/>
      <c r="P889" s="8">
        <f>IF(OR($F889="",$M889=""),"",IF(AND($M889&lt;'Settings'!$B$6,$J889&gt;0,$O889&lt;&gt;"Written off"),"Overdue",""))</f>
        <v/>
      </c>
      <c r="Q889" s="15">
        <f>IF($E889="","",COUNTIFS('Follow-ups'!$B$3:$B$1002,$E889))</f>
        <v/>
      </c>
      <c r="R889" s="16">
        <f>IF(OR($F889="",$O889="Written off"),0,IF($J889&gt;0,$J889+ROW()/1000000,0))</f>
        <v/>
      </c>
      <c r="S889" s="15">
        <f>IF($P889="Overdue",COUNTIFS($P$3:$P889,"Overdue"),"")</f>
        <v/>
      </c>
    </row>
    <row r="890">
      <c r="A890" s="4" t="n"/>
      <c r="B890" s="4" t="n"/>
      <c r="C890" s="4" t="n"/>
      <c r="D890" s="4" t="n"/>
      <c r="E890" s="4" t="n"/>
      <c r="F890" s="5" t="n"/>
      <c r="G890" s="13" t="n"/>
      <c r="H890" s="13" t="n"/>
      <c r="I890" s="14">
        <f>IF($E890="","",SUMIFS('Follow-ups'!$H$3:$H$1002,'Follow-ups'!$B$3:$B$1002,$E890))</f>
        <v/>
      </c>
      <c r="J890" s="14">
        <f>IF($F890="","",$G890-$H890-$I890)</f>
        <v/>
      </c>
      <c r="K890" s="15">
        <f>IF($F890="","",'Settings'!$B$6-$F890)</f>
        <v/>
      </c>
      <c r="L890" s="8">
        <f>IF($F890="","",IF($J890&lt;=0,"Settled",IF($O890="Written off","Written off",IF($K890&lt;=30,"0–30",IF($K890&lt;=60,"31–60",IF($K890&lt;=90,"61–90","90+"))))))</f>
        <v/>
      </c>
      <c r="M890" s="5" t="n"/>
      <c r="N890" s="4" t="n"/>
      <c r="O890" s="4" t="n"/>
      <c r="P890" s="8">
        <f>IF(OR($F890="",$M890=""),"",IF(AND($M890&lt;'Settings'!$B$6,$J890&gt;0,$O890&lt;&gt;"Written off"),"Overdue",""))</f>
        <v/>
      </c>
      <c r="Q890" s="15">
        <f>IF($E890="","",COUNTIFS('Follow-ups'!$B$3:$B$1002,$E890))</f>
        <v/>
      </c>
      <c r="R890" s="16">
        <f>IF(OR($F890="",$O890="Written off"),0,IF($J890&gt;0,$J890+ROW()/1000000,0))</f>
        <v/>
      </c>
      <c r="S890" s="15">
        <f>IF($P890="Overdue",COUNTIFS($P$3:$P890,"Overdue"),"")</f>
        <v/>
      </c>
    </row>
    <row r="891">
      <c r="A891" s="4" t="n"/>
      <c r="B891" s="4" t="n"/>
      <c r="C891" s="4" t="n"/>
      <c r="D891" s="4" t="n"/>
      <c r="E891" s="4" t="n"/>
      <c r="F891" s="5" t="n"/>
      <c r="G891" s="13" t="n"/>
      <c r="H891" s="13" t="n"/>
      <c r="I891" s="14">
        <f>IF($E891="","",SUMIFS('Follow-ups'!$H$3:$H$1002,'Follow-ups'!$B$3:$B$1002,$E891))</f>
        <v/>
      </c>
      <c r="J891" s="14">
        <f>IF($F891="","",$G891-$H891-$I891)</f>
        <v/>
      </c>
      <c r="K891" s="15">
        <f>IF($F891="","",'Settings'!$B$6-$F891)</f>
        <v/>
      </c>
      <c r="L891" s="8">
        <f>IF($F891="","",IF($J891&lt;=0,"Settled",IF($O891="Written off","Written off",IF($K891&lt;=30,"0–30",IF($K891&lt;=60,"31–60",IF($K891&lt;=90,"61–90","90+"))))))</f>
        <v/>
      </c>
      <c r="M891" s="5" t="n"/>
      <c r="N891" s="4" t="n"/>
      <c r="O891" s="4" t="n"/>
      <c r="P891" s="8">
        <f>IF(OR($F891="",$M891=""),"",IF(AND($M891&lt;'Settings'!$B$6,$J891&gt;0,$O891&lt;&gt;"Written off"),"Overdue",""))</f>
        <v/>
      </c>
      <c r="Q891" s="15">
        <f>IF($E891="","",COUNTIFS('Follow-ups'!$B$3:$B$1002,$E891))</f>
        <v/>
      </c>
      <c r="R891" s="16">
        <f>IF(OR($F891="",$O891="Written off"),0,IF($J891&gt;0,$J891+ROW()/1000000,0))</f>
        <v/>
      </c>
      <c r="S891" s="15">
        <f>IF($P891="Overdue",COUNTIFS($P$3:$P891,"Overdue"),"")</f>
        <v/>
      </c>
    </row>
    <row r="892">
      <c r="A892" s="4" t="n"/>
      <c r="B892" s="4" t="n"/>
      <c r="C892" s="4" t="n"/>
      <c r="D892" s="4" t="n"/>
      <c r="E892" s="4" t="n"/>
      <c r="F892" s="5" t="n"/>
      <c r="G892" s="13" t="n"/>
      <c r="H892" s="13" t="n"/>
      <c r="I892" s="14">
        <f>IF($E892="","",SUMIFS('Follow-ups'!$H$3:$H$1002,'Follow-ups'!$B$3:$B$1002,$E892))</f>
        <v/>
      </c>
      <c r="J892" s="14">
        <f>IF($F892="","",$G892-$H892-$I892)</f>
        <v/>
      </c>
      <c r="K892" s="15">
        <f>IF($F892="","",'Settings'!$B$6-$F892)</f>
        <v/>
      </c>
      <c r="L892" s="8">
        <f>IF($F892="","",IF($J892&lt;=0,"Settled",IF($O892="Written off","Written off",IF($K892&lt;=30,"0–30",IF($K892&lt;=60,"31–60",IF($K892&lt;=90,"61–90","90+"))))))</f>
        <v/>
      </c>
      <c r="M892" s="5" t="n"/>
      <c r="N892" s="4" t="n"/>
      <c r="O892" s="4" t="n"/>
      <c r="P892" s="8">
        <f>IF(OR($F892="",$M892=""),"",IF(AND($M892&lt;'Settings'!$B$6,$J892&gt;0,$O892&lt;&gt;"Written off"),"Overdue",""))</f>
        <v/>
      </c>
      <c r="Q892" s="15">
        <f>IF($E892="","",COUNTIFS('Follow-ups'!$B$3:$B$1002,$E892))</f>
        <v/>
      </c>
      <c r="R892" s="16">
        <f>IF(OR($F892="",$O892="Written off"),0,IF($J892&gt;0,$J892+ROW()/1000000,0))</f>
        <v/>
      </c>
      <c r="S892" s="15">
        <f>IF($P892="Overdue",COUNTIFS($P$3:$P892,"Overdue"),"")</f>
        <v/>
      </c>
    </row>
    <row r="893">
      <c r="A893" s="4" t="n"/>
      <c r="B893" s="4" t="n"/>
      <c r="C893" s="4" t="n"/>
      <c r="D893" s="4" t="n"/>
      <c r="E893" s="4" t="n"/>
      <c r="F893" s="5" t="n"/>
      <c r="G893" s="13" t="n"/>
      <c r="H893" s="13" t="n"/>
      <c r="I893" s="14">
        <f>IF($E893="","",SUMIFS('Follow-ups'!$H$3:$H$1002,'Follow-ups'!$B$3:$B$1002,$E893))</f>
        <v/>
      </c>
      <c r="J893" s="14">
        <f>IF($F893="","",$G893-$H893-$I893)</f>
        <v/>
      </c>
      <c r="K893" s="15">
        <f>IF($F893="","",'Settings'!$B$6-$F893)</f>
        <v/>
      </c>
      <c r="L893" s="8">
        <f>IF($F893="","",IF($J893&lt;=0,"Settled",IF($O893="Written off","Written off",IF($K893&lt;=30,"0–30",IF($K893&lt;=60,"31–60",IF($K893&lt;=90,"61–90","90+"))))))</f>
        <v/>
      </c>
      <c r="M893" s="5" t="n"/>
      <c r="N893" s="4" t="n"/>
      <c r="O893" s="4" t="n"/>
      <c r="P893" s="8">
        <f>IF(OR($F893="",$M893=""),"",IF(AND($M893&lt;'Settings'!$B$6,$J893&gt;0,$O893&lt;&gt;"Written off"),"Overdue",""))</f>
        <v/>
      </c>
      <c r="Q893" s="15">
        <f>IF($E893="","",COUNTIFS('Follow-ups'!$B$3:$B$1002,$E893))</f>
        <v/>
      </c>
      <c r="R893" s="16">
        <f>IF(OR($F893="",$O893="Written off"),0,IF($J893&gt;0,$J893+ROW()/1000000,0))</f>
        <v/>
      </c>
      <c r="S893" s="15">
        <f>IF($P893="Overdue",COUNTIFS($P$3:$P893,"Overdue"),"")</f>
        <v/>
      </c>
    </row>
    <row r="894">
      <c r="A894" s="4" t="n"/>
      <c r="B894" s="4" t="n"/>
      <c r="C894" s="4" t="n"/>
      <c r="D894" s="4" t="n"/>
      <c r="E894" s="4" t="n"/>
      <c r="F894" s="5" t="n"/>
      <c r="G894" s="13" t="n"/>
      <c r="H894" s="13" t="n"/>
      <c r="I894" s="14">
        <f>IF($E894="","",SUMIFS('Follow-ups'!$H$3:$H$1002,'Follow-ups'!$B$3:$B$1002,$E894))</f>
        <v/>
      </c>
      <c r="J894" s="14">
        <f>IF($F894="","",$G894-$H894-$I894)</f>
        <v/>
      </c>
      <c r="K894" s="15">
        <f>IF($F894="","",'Settings'!$B$6-$F894)</f>
        <v/>
      </c>
      <c r="L894" s="8">
        <f>IF($F894="","",IF($J894&lt;=0,"Settled",IF($O894="Written off","Written off",IF($K894&lt;=30,"0–30",IF($K894&lt;=60,"31–60",IF($K894&lt;=90,"61–90","90+"))))))</f>
        <v/>
      </c>
      <c r="M894" s="5" t="n"/>
      <c r="N894" s="4" t="n"/>
      <c r="O894" s="4" t="n"/>
      <c r="P894" s="8">
        <f>IF(OR($F894="",$M894=""),"",IF(AND($M894&lt;'Settings'!$B$6,$J894&gt;0,$O894&lt;&gt;"Written off"),"Overdue",""))</f>
        <v/>
      </c>
      <c r="Q894" s="15">
        <f>IF($E894="","",COUNTIFS('Follow-ups'!$B$3:$B$1002,$E894))</f>
        <v/>
      </c>
      <c r="R894" s="16">
        <f>IF(OR($F894="",$O894="Written off"),0,IF($J894&gt;0,$J894+ROW()/1000000,0))</f>
        <v/>
      </c>
      <c r="S894" s="15">
        <f>IF($P894="Overdue",COUNTIFS($P$3:$P894,"Overdue"),"")</f>
        <v/>
      </c>
    </row>
    <row r="895">
      <c r="A895" s="4" t="n"/>
      <c r="B895" s="4" t="n"/>
      <c r="C895" s="4" t="n"/>
      <c r="D895" s="4" t="n"/>
      <c r="E895" s="4" t="n"/>
      <c r="F895" s="5" t="n"/>
      <c r="G895" s="13" t="n"/>
      <c r="H895" s="13" t="n"/>
      <c r="I895" s="14">
        <f>IF($E895="","",SUMIFS('Follow-ups'!$H$3:$H$1002,'Follow-ups'!$B$3:$B$1002,$E895))</f>
        <v/>
      </c>
      <c r="J895" s="14">
        <f>IF($F895="","",$G895-$H895-$I895)</f>
        <v/>
      </c>
      <c r="K895" s="15">
        <f>IF($F895="","",'Settings'!$B$6-$F895)</f>
        <v/>
      </c>
      <c r="L895" s="8">
        <f>IF($F895="","",IF($J895&lt;=0,"Settled",IF($O895="Written off","Written off",IF($K895&lt;=30,"0–30",IF($K895&lt;=60,"31–60",IF($K895&lt;=90,"61–90","90+"))))))</f>
        <v/>
      </c>
      <c r="M895" s="5" t="n"/>
      <c r="N895" s="4" t="n"/>
      <c r="O895" s="4" t="n"/>
      <c r="P895" s="8">
        <f>IF(OR($F895="",$M895=""),"",IF(AND($M895&lt;'Settings'!$B$6,$J895&gt;0,$O895&lt;&gt;"Written off"),"Overdue",""))</f>
        <v/>
      </c>
      <c r="Q895" s="15">
        <f>IF($E895="","",COUNTIFS('Follow-ups'!$B$3:$B$1002,$E895))</f>
        <v/>
      </c>
      <c r="R895" s="16">
        <f>IF(OR($F895="",$O895="Written off"),0,IF($J895&gt;0,$J895+ROW()/1000000,0))</f>
        <v/>
      </c>
      <c r="S895" s="15">
        <f>IF($P895="Overdue",COUNTIFS($P$3:$P895,"Overdue"),"")</f>
        <v/>
      </c>
    </row>
    <row r="896">
      <c r="A896" s="4" t="n"/>
      <c r="B896" s="4" t="n"/>
      <c r="C896" s="4" t="n"/>
      <c r="D896" s="4" t="n"/>
      <c r="E896" s="4" t="n"/>
      <c r="F896" s="5" t="n"/>
      <c r="G896" s="13" t="n"/>
      <c r="H896" s="13" t="n"/>
      <c r="I896" s="14">
        <f>IF($E896="","",SUMIFS('Follow-ups'!$H$3:$H$1002,'Follow-ups'!$B$3:$B$1002,$E896))</f>
        <v/>
      </c>
      <c r="J896" s="14">
        <f>IF($F896="","",$G896-$H896-$I896)</f>
        <v/>
      </c>
      <c r="K896" s="15">
        <f>IF($F896="","",'Settings'!$B$6-$F896)</f>
        <v/>
      </c>
      <c r="L896" s="8">
        <f>IF($F896="","",IF($J896&lt;=0,"Settled",IF($O896="Written off","Written off",IF($K896&lt;=30,"0–30",IF($K896&lt;=60,"31–60",IF($K896&lt;=90,"61–90","90+"))))))</f>
        <v/>
      </c>
      <c r="M896" s="5" t="n"/>
      <c r="N896" s="4" t="n"/>
      <c r="O896" s="4" t="n"/>
      <c r="P896" s="8">
        <f>IF(OR($F896="",$M896=""),"",IF(AND($M896&lt;'Settings'!$B$6,$J896&gt;0,$O896&lt;&gt;"Written off"),"Overdue",""))</f>
        <v/>
      </c>
      <c r="Q896" s="15">
        <f>IF($E896="","",COUNTIFS('Follow-ups'!$B$3:$B$1002,$E896))</f>
        <v/>
      </c>
      <c r="R896" s="16">
        <f>IF(OR($F896="",$O896="Written off"),0,IF($J896&gt;0,$J896+ROW()/1000000,0))</f>
        <v/>
      </c>
      <c r="S896" s="15">
        <f>IF($P896="Overdue",COUNTIFS($P$3:$P896,"Overdue"),"")</f>
        <v/>
      </c>
    </row>
    <row r="897">
      <c r="A897" s="4" t="n"/>
      <c r="B897" s="4" t="n"/>
      <c r="C897" s="4" t="n"/>
      <c r="D897" s="4" t="n"/>
      <c r="E897" s="4" t="n"/>
      <c r="F897" s="5" t="n"/>
      <c r="G897" s="13" t="n"/>
      <c r="H897" s="13" t="n"/>
      <c r="I897" s="14">
        <f>IF($E897="","",SUMIFS('Follow-ups'!$H$3:$H$1002,'Follow-ups'!$B$3:$B$1002,$E897))</f>
        <v/>
      </c>
      <c r="J897" s="14">
        <f>IF($F897="","",$G897-$H897-$I897)</f>
        <v/>
      </c>
      <c r="K897" s="15">
        <f>IF($F897="","",'Settings'!$B$6-$F897)</f>
        <v/>
      </c>
      <c r="L897" s="8">
        <f>IF($F897="","",IF($J897&lt;=0,"Settled",IF($O897="Written off","Written off",IF($K897&lt;=30,"0–30",IF($K897&lt;=60,"31–60",IF($K897&lt;=90,"61–90","90+"))))))</f>
        <v/>
      </c>
      <c r="M897" s="5" t="n"/>
      <c r="N897" s="4" t="n"/>
      <c r="O897" s="4" t="n"/>
      <c r="P897" s="8">
        <f>IF(OR($F897="",$M897=""),"",IF(AND($M897&lt;'Settings'!$B$6,$J897&gt;0,$O897&lt;&gt;"Written off"),"Overdue",""))</f>
        <v/>
      </c>
      <c r="Q897" s="15">
        <f>IF($E897="","",COUNTIFS('Follow-ups'!$B$3:$B$1002,$E897))</f>
        <v/>
      </c>
      <c r="R897" s="16">
        <f>IF(OR($F897="",$O897="Written off"),0,IF($J897&gt;0,$J897+ROW()/1000000,0))</f>
        <v/>
      </c>
      <c r="S897" s="15">
        <f>IF($P897="Overdue",COUNTIFS($P$3:$P897,"Overdue"),"")</f>
        <v/>
      </c>
    </row>
    <row r="898">
      <c r="A898" s="4" t="n"/>
      <c r="B898" s="4" t="n"/>
      <c r="C898" s="4" t="n"/>
      <c r="D898" s="4" t="n"/>
      <c r="E898" s="4" t="n"/>
      <c r="F898" s="5" t="n"/>
      <c r="G898" s="13" t="n"/>
      <c r="H898" s="13" t="n"/>
      <c r="I898" s="14">
        <f>IF($E898="","",SUMIFS('Follow-ups'!$H$3:$H$1002,'Follow-ups'!$B$3:$B$1002,$E898))</f>
        <v/>
      </c>
      <c r="J898" s="14">
        <f>IF($F898="","",$G898-$H898-$I898)</f>
        <v/>
      </c>
      <c r="K898" s="15">
        <f>IF($F898="","",'Settings'!$B$6-$F898)</f>
        <v/>
      </c>
      <c r="L898" s="8">
        <f>IF($F898="","",IF($J898&lt;=0,"Settled",IF($O898="Written off","Written off",IF($K898&lt;=30,"0–30",IF($K898&lt;=60,"31–60",IF($K898&lt;=90,"61–90","90+"))))))</f>
        <v/>
      </c>
      <c r="M898" s="5" t="n"/>
      <c r="N898" s="4" t="n"/>
      <c r="O898" s="4" t="n"/>
      <c r="P898" s="8">
        <f>IF(OR($F898="",$M898=""),"",IF(AND($M898&lt;'Settings'!$B$6,$J898&gt;0,$O898&lt;&gt;"Written off"),"Overdue",""))</f>
        <v/>
      </c>
      <c r="Q898" s="15">
        <f>IF($E898="","",COUNTIFS('Follow-ups'!$B$3:$B$1002,$E898))</f>
        <v/>
      </c>
      <c r="R898" s="16">
        <f>IF(OR($F898="",$O898="Written off"),0,IF($J898&gt;0,$J898+ROW()/1000000,0))</f>
        <v/>
      </c>
      <c r="S898" s="15">
        <f>IF($P898="Overdue",COUNTIFS($P$3:$P898,"Overdue"),"")</f>
        <v/>
      </c>
    </row>
    <row r="899">
      <c r="A899" s="4" t="n"/>
      <c r="B899" s="4" t="n"/>
      <c r="C899" s="4" t="n"/>
      <c r="D899" s="4" t="n"/>
      <c r="E899" s="4" t="n"/>
      <c r="F899" s="5" t="n"/>
      <c r="G899" s="13" t="n"/>
      <c r="H899" s="13" t="n"/>
      <c r="I899" s="14">
        <f>IF($E899="","",SUMIFS('Follow-ups'!$H$3:$H$1002,'Follow-ups'!$B$3:$B$1002,$E899))</f>
        <v/>
      </c>
      <c r="J899" s="14">
        <f>IF($F899="","",$G899-$H899-$I899)</f>
        <v/>
      </c>
      <c r="K899" s="15">
        <f>IF($F899="","",'Settings'!$B$6-$F899)</f>
        <v/>
      </c>
      <c r="L899" s="8">
        <f>IF($F899="","",IF($J899&lt;=0,"Settled",IF($O899="Written off","Written off",IF($K899&lt;=30,"0–30",IF($K899&lt;=60,"31–60",IF($K899&lt;=90,"61–90","90+"))))))</f>
        <v/>
      </c>
      <c r="M899" s="5" t="n"/>
      <c r="N899" s="4" t="n"/>
      <c r="O899" s="4" t="n"/>
      <c r="P899" s="8">
        <f>IF(OR($F899="",$M899=""),"",IF(AND($M899&lt;'Settings'!$B$6,$J899&gt;0,$O899&lt;&gt;"Written off"),"Overdue",""))</f>
        <v/>
      </c>
      <c r="Q899" s="15">
        <f>IF($E899="","",COUNTIFS('Follow-ups'!$B$3:$B$1002,$E899))</f>
        <v/>
      </c>
      <c r="R899" s="16">
        <f>IF(OR($F899="",$O899="Written off"),0,IF($J899&gt;0,$J899+ROW()/1000000,0))</f>
        <v/>
      </c>
      <c r="S899" s="15">
        <f>IF($P899="Overdue",COUNTIFS($P$3:$P899,"Overdue"),"")</f>
        <v/>
      </c>
    </row>
    <row r="900">
      <c r="A900" s="4" t="n"/>
      <c r="B900" s="4" t="n"/>
      <c r="C900" s="4" t="n"/>
      <c r="D900" s="4" t="n"/>
      <c r="E900" s="4" t="n"/>
      <c r="F900" s="5" t="n"/>
      <c r="G900" s="13" t="n"/>
      <c r="H900" s="13" t="n"/>
      <c r="I900" s="14">
        <f>IF($E900="","",SUMIFS('Follow-ups'!$H$3:$H$1002,'Follow-ups'!$B$3:$B$1002,$E900))</f>
        <v/>
      </c>
      <c r="J900" s="14">
        <f>IF($F900="","",$G900-$H900-$I900)</f>
        <v/>
      </c>
      <c r="K900" s="15">
        <f>IF($F900="","",'Settings'!$B$6-$F900)</f>
        <v/>
      </c>
      <c r="L900" s="8">
        <f>IF($F900="","",IF($J900&lt;=0,"Settled",IF($O900="Written off","Written off",IF($K900&lt;=30,"0–30",IF($K900&lt;=60,"31–60",IF($K900&lt;=90,"61–90","90+"))))))</f>
        <v/>
      </c>
      <c r="M900" s="5" t="n"/>
      <c r="N900" s="4" t="n"/>
      <c r="O900" s="4" t="n"/>
      <c r="P900" s="8">
        <f>IF(OR($F900="",$M900=""),"",IF(AND($M900&lt;'Settings'!$B$6,$J900&gt;0,$O900&lt;&gt;"Written off"),"Overdue",""))</f>
        <v/>
      </c>
      <c r="Q900" s="15">
        <f>IF($E900="","",COUNTIFS('Follow-ups'!$B$3:$B$1002,$E900))</f>
        <v/>
      </c>
      <c r="R900" s="16">
        <f>IF(OR($F900="",$O900="Written off"),0,IF($J900&gt;0,$J900+ROW()/1000000,0))</f>
        <v/>
      </c>
      <c r="S900" s="15">
        <f>IF($P900="Overdue",COUNTIFS($P$3:$P900,"Overdue"),"")</f>
        <v/>
      </c>
    </row>
    <row r="901">
      <c r="A901" s="4" t="n"/>
      <c r="B901" s="4" t="n"/>
      <c r="C901" s="4" t="n"/>
      <c r="D901" s="4" t="n"/>
      <c r="E901" s="4" t="n"/>
      <c r="F901" s="5" t="n"/>
      <c r="G901" s="13" t="n"/>
      <c r="H901" s="13" t="n"/>
      <c r="I901" s="14">
        <f>IF($E901="","",SUMIFS('Follow-ups'!$H$3:$H$1002,'Follow-ups'!$B$3:$B$1002,$E901))</f>
        <v/>
      </c>
      <c r="J901" s="14">
        <f>IF($F901="","",$G901-$H901-$I901)</f>
        <v/>
      </c>
      <c r="K901" s="15">
        <f>IF($F901="","",'Settings'!$B$6-$F901)</f>
        <v/>
      </c>
      <c r="L901" s="8">
        <f>IF($F901="","",IF($J901&lt;=0,"Settled",IF($O901="Written off","Written off",IF($K901&lt;=30,"0–30",IF($K901&lt;=60,"31–60",IF($K901&lt;=90,"61–90","90+"))))))</f>
        <v/>
      </c>
      <c r="M901" s="5" t="n"/>
      <c r="N901" s="4" t="n"/>
      <c r="O901" s="4" t="n"/>
      <c r="P901" s="8">
        <f>IF(OR($F901="",$M901=""),"",IF(AND($M901&lt;'Settings'!$B$6,$J901&gt;0,$O901&lt;&gt;"Written off"),"Overdue",""))</f>
        <v/>
      </c>
      <c r="Q901" s="15">
        <f>IF($E901="","",COUNTIFS('Follow-ups'!$B$3:$B$1002,$E901))</f>
        <v/>
      </c>
      <c r="R901" s="16">
        <f>IF(OR($F901="",$O901="Written off"),0,IF($J901&gt;0,$J901+ROW()/1000000,0))</f>
        <v/>
      </c>
      <c r="S901" s="15">
        <f>IF($P901="Overdue",COUNTIFS($P$3:$P901,"Overdue"),"")</f>
        <v/>
      </c>
    </row>
    <row r="902">
      <c r="A902" s="4" t="n"/>
      <c r="B902" s="4" t="n"/>
      <c r="C902" s="4" t="n"/>
      <c r="D902" s="4" t="n"/>
      <c r="E902" s="4" t="n"/>
      <c r="F902" s="5" t="n"/>
      <c r="G902" s="13" t="n"/>
      <c r="H902" s="13" t="n"/>
      <c r="I902" s="14">
        <f>IF($E902="","",SUMIFS('Follow-ups'!$H$3:$H$1002,'Follow-ups'!$B$3:$B$1002,$E902))</f>
        <v/>
      </c>
      <c r="J902" s="14">
        <f>IF($F902="","",$G902-$H902-$I902)</f>
        <v/>
      </c>
      <c r="K902" s="15">
        <f>IF($F902="","",'Settings'!$B$6-$F902)</f>
        <v/>
      </c>
      <c r="L902" s="8">
        <f>IF($F902="","",IF($J902&lt;=0,"Settled",IF($O902="Written off","Written off",IF($K902&lt;=30,"0–30",IF($K902&lt;=60,"31–60",IF($K902&lt;=90,"61–90","90+"))))))</f>
        <v/>
      </c>
      <c r="M902" s="5" t="n"/>
      <c r="N902" s="4" t="n"/>
      <c r="O902" s="4" t="n"/>
      <c r="P902" s="8">
        <f>IF(OR($F902="",$M902=""),"",IF(AND($M902&lt;'Settings'!$B$6,$J902&gt;0,$O902&lt;&gt;"Written off"),"Overdue",""))</f>
        <v/>
      </c>
      <c r="Q902" s="15">
        <f>IF($E902="","",COUNTIFS('Follow-ups'!$B$3:$B$1002,$E902))</f>
        <v/>
      </c>
      <c r="R902" s="16">
        <f>IF(OR($F902="",$O902="Written off"),0,IF($J902&gt;0,$J902+ROW()/1000000,0))</f>
        <v/>
      </c>
      <c r="S902" s="15">
        <f>IF($P902="Overdue",COUNTIFS($P$3:$P902,"Overdue"),"")</f>
        <v/>
      </c>
    </row>
    <row r="903">
      <c r="A903" s="4" t="n"/>
      <c r="B903" s="4" t="n"/>
      <c r="C903" s="4" t="n"/>
      <c r="D903" s="4" t="n"/>
      <c r="E903" s="4" t="n"/>
      <c r="F903" s="5" t="n"/>
      <c r="G903" s="13" t="n"/>
      <c r="H903" s="13" t="n"/>
      <c r="I903" s="14">
        <f>IF($E903="","",SUMIFS('Follow-ups'!$H$3:$H$1002,'Follow-ups'!$B$3:$B$1002,$E903))</f>
        <v/>
      </c>
      <c r="J903" s="14">
        <f>IF($F903="","",$G903-$H903-$I903)</f>
        <v/>
      </c>
      <c r="K903" s="15">
        <f>IF($F903="","",'Settings'!$B$6-$F903)</f>
        <v/>
      </c>
      <c r="L903" s="8">
        <f>IF($F903="","",IF($J903&lt;=0,"Settled",IF($O903="Written off","Written off",IF($K903&lt;=30,"0–30",IF($K903&lt;=60,"31–60",IF($K903&lt;=90,"61–90","90+"))))))</f>
        <v/>
      </c>
      <c r="M903" s="5" t="n"/>
      <c r="N903" s="4" t="n"/>
      <c r="O903" s="4" t="n"/>
      <c r="P903" s="8">
        <f>IF(OR($F903="",$M903=""),"",IF(AND($M903&lt;'Settings'!$B$6,$J903&gt;0,$O903&lt;&gt;"Written off"),"Overdue",""))</f>
        <v/>
      </c>
      <c r="Q903" s="15">
        <f>IF($E903="","",COUNTIFS('Follow-ups'!$B$3:$B$1002,$E903))</f>
        <v/>
      </c>
      <c r="R903" s="16">
        <f>IF(OR($F903="",$O903="Written off"),0,IF($J903&gt;0,$J903+ROW()/1000000,0))</f>
        <v/>
      </c>
      <c r="S903" s="15">
        <f>IF($P903="Overdue",COUNTIFS($P$3:$P903,"Overdue"),"")</f>
        <v/>
      </c>
    </row>
    <row r="904">
      <c r="A904" s="4" t="n"/>
      <c r="B904" s="4" t="n"/>
      <c r="C904" s="4" t="n"/>
      <c r="D904" s="4" t="n"/>
      <c r="E904" s="4" t="n"/>
      <c r="F904" s="5" t="n"/>
      <c r="G904" s="13" t="n"/>
      <c r="H904" s="13" t="n"/>
      <c r="I904" s="14">
        <f>IF($E904="","",SUMIFS('Follow-ups'!$H$3:$H$1002,'Follow-ups'!$B$3:$B$1002,$E904))</f>
        <v/>
      </c>
      <c r="J904" s="14">
        <f>IF($F904="","",$G904-$H904-$I904)</f>
        <v/>
      </c>
      <c r="K904" s="15">
        <f>IF($F904="","",'Settings'!$B$6-$F904)</f>
        <v/>
      </c>
      <c r="L904" s="8">
        <f>IF($F904="","",IF($J904&lt;=0,"Settled",IF($O904="Written off","Written off",IF($K904&lt;=30,"0–30",IF($K904&lt;=60,"31–60",IF($K904&lt;=90,"61–90","90+"))))))</f>
        <v/>
      </c>
      <c r="M904" s="5" t="n"/>
      <c r="N904" s="4" t="n"/>
      <c r="O904" s="4" t="n"/>
      <c r="P904" s="8">
        <f>IF(OR($F904="",$M904=""),"",IF(AND($M904&lt;'Settings'!$B$6,$J904&gt;0,$O904&lt;&gt;"Written off"),"Overdue",""))</f>
        <v/>
      </c>
      <c r="Q904" s="15">
        <f>IF($E904="","",COUNTIFS('Follow-ups'!$B$3:$B$1002,$E904))</f>
        <v/>
      </c>
      <c r="R904" s="16">
        <f>IF(OR($F904="",$O904="Written off"),0,IF($J904&gt;0,$J904+ROW()/1000000,0))</f>
        <v/>
      </c>
      <c r="S904" s="15">
        <f>IF($P904="Overdue",COUNTIFS($P$3:$P904,"Overdue"),"")</f>
        <v/>
      </c>
    </row>
    <row r="905">
      <c r="A905" s="4" t="n"/>
      <c r="B905" s="4" t="n"/>
      <c r="C905" s="4" t="n"/>
      <c r="D905" s="4" t="n"/>
      <c r="E905" s="4" t="n"/>
      <c r="F905" s="5" t="n"/>
      <c r="G905" s="13" t="n"/>
      <c r="H905" s="13" t="n"/>
      <c r="I905" s="14">
        <f>IF($E905="","",SUMIFS('Follow-ups'!$H$3:$H$1002,'Follow-ups'!$B$3:$B$1002,$E905))</f>
        <v/>
      </c>
      <c r="J905" s="14">
        <f>IF($F905="","",$G905-$H905-$I905)</f>
        <v/>
      </c>
      <c r="K905" s="15">
        <f>IF($F905="","",'Settings'!$B$6-$F905)</f>
        <v/>
      </c>
      <c r="L905" s="8">
        <f>IF($F905="","",IF($J905&lt;=0,"Settled",IF($O905="Written off","Written off",IF($K905&lt;=30,"0–30",IF($K905&lt;=60,"31–60",IF($K905&lt;=90,"61–90","90+"))))))</f>
        <v/>
      </c>
      <c r="M905" s="5" t="n"/>
      <c r="N905" s="4" t="n"/>
      <c r="O905" s="4" t="n"/>
      <c r="P905" s="8">
        <f>IF(OR($F905="",$M905=""),"",IF(AND($M905&lt;'Settings'!$B$6,$J905&gt;0,$O905&lt;&gt;"Written off"),"Overdue",""))</f>
        <v/>
      </c>
      <c r="Q905" s="15">
        <f>IF($E905="","",COUNTIFS('Follow-ups'!$B$3:$B$1002,$E905))</f>
        <v/>
      </c>
      <c r="R905" s="16">
        <f>IF(OR($F905="",$O905="Written off"),0,IF($J905&gt;0,$J905+ROW()/1000000,0))</f>
        <v/>
      </c>
      <c r="S905" s="15">
        <f>IF($P905="Overdue",COUNTIFS($P$3:$P905,"Overdue"),"")</f>
        <v/>
      </c>
    </row>
    <row r="906">
      <c r="A906" s="4" t="n"/>
      <c r="B906" s="4" t="n"/>
      <c r="C906" s="4" t="n"/>
      <c r="D906" s="4" t="n"/>
      <c r="E906" s="4" t="n"/>
      <c r="F906" s="5" t="n"/>
      <c r="G906" s="13" t="n"/>
      <c r="H906" s="13" t="n"/>
      <c r="I906" s="14">
        <f>IF($E906="","",SUMIFS('Follow-ups'!$H$3:$H$1002,'Follow-ups'!$B$3:$B$1002,$E906))</f>
        <v/>
      </c>
      <c r="J906" s="14">
        <f>IF($F906="","",$G906-$H906-$I906)</f>
        <v/>
      </c>
      <c r="K906" s="15">
        <f>IF($F906="","",'Settings'!$B$6-$F906)</f>
        <v/>
      </c>
      <c r="L906" s="8">
        <f>IF($F906="","",IF($J906&lt;=0,"Settled",IF($O906="Written off","Written off",IF($K906&lt;=30,"0–30",IF($K906&lt;=60,"31–60",IF($K906&lt;=90,"61–90","90+"))))))</f>
        <v/>
      </c>
      <c r="M906" s="5" t="n"/>
      <c r="N906" s="4" t="n"/>
      <c r="O906" s="4" t="n"/>
      <c r="P906" s="8">
        <f>IF(OR($F906="",$M906=""),"",IF(AND($M906&lt;'Settings'!$B$6,$J906&gt;0,$O906&lt;&gt;"Written off"),"Overdue",""))</f>
        <v/>
      </c>
      <c r="Q906" s="15">
        <f>IF($E906="","",COUNTIFS('Follow-ups'!$B$3:$B$1002,$E906))</f>
        <v/>
      </c>
      <c r="R906" s="16">
        <f>IF(OR($F906="",$O906="Written off"),0,IF($J906&gt;0,$J906+ROW()/1000000,0))</f>
        <v/>
      </c>
      <c r="S906" s="15">
        <f>IF($P906="Overdue",COUNTIFS($P$3:$P906,"Overdue"),"")</f>
        <v/>
      </c>
    </row>
    <row r="907">
      <c r="A907" s="4" t="n"/>
      <c r="B907" s="4" t="n"/>
      <c r="C907" s="4" t="n"/>
      <c r="D907" s="4" t="n"/>
      <c r="E907" s="4" t="n"/>
      <c r="F907" s="5" t="n"/>
      <c r="G907" s="13" t="n"/>
      <c r="H907" s="13" t="n"/>
      <c r="I907" s="14">
        <f>IF($E907="","",SUMIFS('Follow-ups'!$H$3:$H$1002,'Follow-ups'!$B$3:$B$1002,$E907))</f>
        <v/>
      </c>
      <c r="J907" s="14">
        <f>IF($F907="","",$G907-$H907-$I907)</f>
        <v/>
      </c>
      <c r="K907" s="15">
        <f>IF($F907="","",'Settings'!$B$6-$F907)</f>
        <v/>
      </c>
      <c r="L907" s="8">
        <f>IF($F907="","",IF($J907&lt;=0,"Settled",IF($O907="Written off","Written off",IF($K907&lt;=30,"0–30",IF($K907&lt;=60,"31–60",IF($K907&lt;=90,"61–90","90+"))))))</f>
        <v/>
      </c>
      <c r="M907" s="5" t="n"/>
      <c r="N907" s="4" t="n"/>
      <c r="O907" s="4" t="n"/>
      <c r="P907" s="8">
        <f>IF(OR($F907="",$M907=""),"",IF(AND($M907&lt;'Settings'!$B$6,$J907&gt;0,$O907&lt;&gt;"Written off"),"Overdue",""))</f>
        <v/>
      </c>
      <c r="Q907" s="15">
        <f>IF($E907="","",COUNTIFS('Follow-ups'!$B$3:$B$1002,$E907))</f>
        <v/>
      </c>
      <c r="R907" s="16">
        <f>IF(OR($F907="",$O907="Written off"),0,IF($J907&gt;0,$J907+ROW()/1000000,0))</f>
        <v/>
      </c>
      <c r="S907" s="15">
        <f>IF($P907="Overdue",COUNTIFS($P$3:$P907,"Overdue"),"")</f>
        <v/>
      </c>
    </row>
    <row r="908">
      <c r="A908" s="4" t="n"/>
      <c r="B908" s="4" t="n"/>
      <c r="C908" s="4" t="n"/>
      <c r="D908" s="4" t="n"/>
      <c r="E908" s="4" t="n"/>
      <c r="F908" s="5" t="n"/>
      <c r="G908" s="13" t="n"/>
      <c r="H908" s="13" t="n"/>
      <c r="I908" s="14">
        <f>IF($E908="","",SUMIFS('Follow-ups'!$H$3:$H$1002,'Follow-ups'!$B$3:$B$1002,$E908))</f>
        <v/>
      </c>
      <c r="J908" s="14">
        <f>IF($F908="","",$G908-$H908-$I908)</f>
        <v/>
      </c>
      <c r="K908" s="15">
        <f>IF($F908="","",'Settings'!$B$6-$F908)</f>
        <v/>
      </c>
      <c r="L908" s="8">
        <f>IF($F908="","",IF($J908&lt;=0,"Settled",IF($O908="Written off","Written off",IF($K908&lt;=30,"0–30",IF($K908&lt;=60,"31–60",IF($K908&lt;=90,"61–90","90+"))))))</f>
        <v/>
      </c>
      <c r="M908" s="5" t="n"/>
      <c r="N908" s="4" t="n"/>
      <c r="O908" s="4" t="n"/>
      <c r="P908" s="8">
        <f>IF(OR($F908="",$M908=""),"",IF(AND($M908&lt;'Settings'!$B$6,$J908&gt;0,$O908&lt;&gt;"Written off"),"Overdue",""))</f>
        <v/>
      </c>
      <c r="Q908" s="15">
        <f>IF($E908="","",COUNTIFS('Follow-ups'!$B$3:$B$1002,$E908))</f>
        <v/>
      </c>
      <c r="R908" s="16">
        <f>IF(OR($F908="",$O908="Written off"),0,IF($J908&gt;0,$J908+ROW()/1000000,0))</f>
        <v/>
      </c>
      <c r="S908" s="15">
        <f>IF($P908="Overdue",COUNTIFS($P$3:$P908,"Overdue"),"")</f>
        <v/>
      </c>
    </row>
    <row r="909">
      <c r="A909" s="4" t="n"/>
      <c r="B909" s="4" t="n"/>
      <c r="C909" s="4" t="n"/>
      <c r="D909" s="4" t="n"/>
      <c r="E909" s="4" t="n"/>
      <c r="F909" s="5" t="n"/>
      <c r="G909" s="13" t="n"/>
      <c r="H909" s="13" t="n"/>
      <c r="I909" s="14">
        <f>IF($E909="","",SUMIFS('Follow-ups'!$H$3:$H$1002,'Follow-ups'!$B$3:$B$1002,$E909))</f>
        <v/>
      </c>
      <c r="J909" s="14">
        <f>IF($F909="","",$G909-$H909-$I909)</f>
        <v/>
      </c>
      <c r="K909" s="15">
        <f>IF($F909="","",'Settings'!$B$6-$F909)</f>
        <v/>
      </c>
      <c r="L909" s="8">
        <f>IF($F909="","",IF($J909&lt;=0,"Settled",IF($O909="Written off","Written off",IF($K909&lt;=30,"0–30",IF($K909&lt;=60,"31–60",IF($K909&lt;=90,"61–90","90+"))))))</f>
        <v/>
      </c>
      <c r="M909" s="5" t="n"/>
      <c r="N909" s="4" t="n"/>
      <c r="O909" s="4" t="n"/>
      <c r="P909" s="8">
        <f>IF(OR($F909="",$M909=""),"",IF(AND($M909&lt;'Settings'!$B$6,$J909&gt;0,$O909&lt;&gt;"Written off"),"Overdue",""))</f>
        <v/>
      </c>
      <c r="Q909" s="15">
        <f>IF($E909="","",COUNTIFS('Follow-ups'!$B$3:$B$1002,$E909))</f>
        <v/>
      </c>
      <c r="R909" s="16">
        <f>IF(OR($F909="",$O909="Written off"),0,IF($J909&gt;0,$J909+ROW()/1000000,0))</f>
        <v/>
      </c>
      <c r="S909" s="15">
        <f>IF($P909="Overdue",COUNTIFS($P$3:$P909,"Overdue"),"")</f>
        <v/>
      </c>
    </row>
    <row r="910">
      <c r="A910" s="4" t="n"/>
      <c r="B910" s="4" t="n"/>
      <c r="C910" s="4" t="n"/>
      <c r="D910" s="4" t="n"/>
      <c r="E910" s="4" t="n"/>
      <c r="F910" s="5" t="n"/>
      <c r="G910" s="13" t="n"/>
      <c r="H910" s="13" t="n"/>
      <c r="I910" s="14">
        <f>IF($E910="","",SUMIFS('Follow-ups'!$H$3:$H$1002,'Follow-ups'!$B$3:$B$1002,$E910))</f>
        <v/>
      </c>
      <c r="J910" s="14">
        <f>IF($F910="","",$G910-$H910-$I910)</f>
        <v/>
      </c>
      <c r="K910" s="15">
        <f>IF($F910="","",'Settings'!$B$6-$F910)</f>
        <v/>
      </c>
      <c r="L910" s="8">
        <f>IF($F910="","",IF($J910&lt;=0,"Settled",IF($O910="Written off","Written off",IF($K910&lt;=30,"0–30",IF($K910&lt;=60,"31–60",IF($K910&lt;=90,"61–90","90+"))))))</f>
        <v/>
      </c>
      <c r="M910" s="5" t="n"/>
      <c r="N910" s="4" t="n"/>
      <c r="O910" s="4" t="n"/>
      <c r="P910" s="8">
        <f>IF(OR($F910="",$M910=""),"",IF(AND($M910&lt;'Settings'!$B$6,$J910&gt;0,$O910&lt;&gt;"Written off"),"Overdue",""))</f>
        <v/>
      </c>
      <c r="Q910" s="15">
        <f>IF($E910="","",COUNTIFS('Follow-ups'!$B$3:$B$1002,$E910))</f>
        <v/>
      </c>
      <c r="R910" s="16">
        <f>IF(OR($F910="",$O910="Written off"),0,IF($J910&gt;0,$J910+ROW()/1000000,0))</f>
        <v/>
      </c>
      <c r="S910" s="15">
        <f>IF($P910="Overdue",COUNTIFS($P$3:$P910,"Overdue"),"")</f>
        <v/>
      </c>
    </row>
    <row r="911">
      <c r="A911" s="4" t="n"/>
      <c r="B911" s="4" t="n"/>
      <c r="C911" s="4" t="n"/>
      <c r="D911" s="4" t="n"/>
      <c r="E911" s="4" t="n"/>
      <c r="F911" s="5" t="n"/>
      <c r="G911" s="13" t="n"/>
      <c r="H911" s="13" t="n"/>
      <c r="I911" s="14">
        <f>IF($E911="","",SUMIFS('Follow-ups'!$H$3:$H$1002,'Follow-ups'!$B$3:$B$1002,$E911))</f>
        <v/>
      </c>
      <c r="J911" s="14">
        <f>IF($F911="","",$G911-$H911-$I911)</f>
        <v/>
      </c>
      <c r="K911" s="15">
        <f>IF($F911="","",'Settings'!$B$6-$F911)</f>
        <v/>
      </c>
      <c r="L911" s="8">
        <f>IF($F911="","",IF($J911&lt;=0,"Settled",IF($O911="Written off","Written off",IF($K911&lt;=30,"0–30",IF($K911&lt;=60,"31–60",IF($K911&lt;=90,"61–90","90+"))))))</f>
        <v/>
      </c>
      <c r="M911" s="5" t="n"/>
      <c r="N911" s="4" t="n"/>
      <c r="O911" s="4" t="n"/>
      <c r="P911" s="8">
        <f>IF(OR($F911="",$M911=""),"",IF(AND($M911&lt;'Settings'!$B$6,$J911&gt;0,$O911&lt;&gt;"Written off"),"Overdue",""))</f>
        <v/>
      </c>
      <c r="Q911" s="15">
        <f>IF($E911="","",COUNTIFS('Follow-ups'!$B$3:$B$1002,$E911))</f>
        <v/>
      </c>
      <c r="R911" s="16">
        <f>IF(OR($F911="",$O911="Written off"),0,IF($J911&gt;0,$J911+ROW()/1000000,0))</f>
        <v/>
      </c>
      <c r="S911" s="15">
        <f>IF($P911="Overdue",COUNTIFS($P$3:$P911,"Overdue"),"")</f>
        <v/>
      </c>
    </row>
    <row r="912">
      <c r="A912" s="4" t="n"/>
      <c r="B912" s="4" t="n"/>
      <c r="C912" s="4" t="n"/>
      <c r="D912" s="4" t="n"/>
      <c r="E912" s="4" t="n"/>
      <c r="F912" s="5" t="n"/>
      <c r="G912" s="13" t="n"/>
      <c r="H912" s="13" t="n"/>
      <c r="I912" s="14">
        <f>IF($E912="","",SUMIFS('Follow-ups'!$H$3:$H$1002,'Follow-ups'!$B$3:$B$1002,$E912))</f>
        <v/>
      </c>
      <c r="J912" s="14">
        <f>IF($F912="","",$G912-$H912-$I912)</f>
        <v/>
      </c>
      <c r="K912" s="15">
        <f>IF($F912="","",'Settings'!$B$6-$F912)</f>
        <v/>
      </c>
      <c r="L912" s="8">
        <f>IF($F912="","",IF($J912&lt;=0,"Settled",IF($O912="Written off","Written off",IF($K912&lt;=30,"0–30",IF($K912&lt;=60,"31–60",IF($K912&lt;=90,"61–90","90+"))))))</f>
        <v/>
      </c>
      <c r="M912" s="5" t="n"/>
      <c r="N912" s="4" t="n"/>
      <c r="O912" s="4" t="n"/>
      <c r="P912" s="8">
        <f>IF(OR($F912="",$M912=""),"",IF(AND($M912&lt;'Settings'!$B$6,$J912&gt;0,$O912&lt;&gt;"Written off"),"Overdue",""))</f>
        <v/>
      </c>
      <c r="Q912" s="15">
        <f>IF($E912="","",COUNTIFS('Follow-ups'!$B$3:$B$1002,$E912))</f>
        <v/>
      </c>
      <c r="R912" s="16">
        <f>IF(OR($F912="",$O912="Written off"),0,IF($J912&gt;0,$J912+ROW()/1000000,0))</f>
        <v/>
      </c>
      <c r="S912" s="15">
        <f>IF($P912="Overdue",COUNTIFS($P$3:$P912,"Overdue"),"")</f>
        <v/>
      </c>
    </row>
    <row r="913">
      <c r="A913" s="4" t="n"/>
      <c r="B913" s="4" t="n"/>
      <c r="C913" s="4" t="n"/>
      <c r="D913" s="4" t="n"/>
      <c r="E913" s="4" t="n"/>
      <c r="F913" s="5" t="n"/>
      <c r="G913" s="13" t="n"/>
      <c r="H913" s="13" t="n"/>
      <c r="I913" s="14">
        <f>IF($E913="","",SUMIFS('Follow-ups'!$H$3:$H$1002,'Follow-ups'!$B$3:$B$1002,$E913))</f>
        <v/>
      </c>
      <c r="J913" s="14">
        <f>IF($F913="","",$G913-$H913-$I913)</f>
        <v/>
      </c>
      <c r="K913" s="15">
        <f>IF($F913="","",'Settings'!$B$6-$F913)</f>
        <v/>
      </c>
      <c r="L913" s="8">
        <f>IF($F913="","",IF($J913&lt;=0,"Settled",IF($O913="Written off","Written off",IF($K913&lt;=30,"0–30",IF($K913&lt;=60,"31–60",IF($K913&lt;=90,"61–90","90+"))))))</f>
        <v/>
      </c>
      <c r="M913" s="5" t="n"/>
      <c r="N913" s="4" t="n"/>
      <c r="O913" s="4" t="n"/>
      <c r="P913" s="8">
        <f>IF(OR($F913="",$M913=""),"",IF(AND($M913&lt;'Settings'!$B$6,$J913&gt;0,$O913&lt;&gt;"Written off"),"Overdue",""))</f>
        <v/>
      </c>
      <c r="Q913" s="15">
        <f>IF($E913="","",COUNTIFS('Follow-ups'!$B$3:$B$1002,$E913))</f>
        <v/>
      </c>
      <c r="R913" s="16">
        <f>IF(OR($F913="",$O913="Written off"),0,IF($J913&gt;0,$J913+ROW()/1000000,0))</f>
        <v/>
      </c>
      <c r="S913" s="15">
        <f>IF($P913="Overdue",COUNTIFS($P$3:$P913,"Overdue"),"")</f>
        <v/>
      </c>
    </row>
    <row r="914">
      <c r="A914" s="4" t="n"/>
      <c r="B914" s="4" t="n"/>
      <c r="C914" s="4" t="n"/>
      <c r="D914" s="4" t="n"/>
      <c r="E914" s="4" t="n"/>
      <c r="F914" s="5" t="n"/>
      <c r="G914" s="13" t="n"/>
      <c r="H914" s="13" t="n"/>
      <c r="I914" s="14">
        <f>IF($E914="","",SUMIFS('Follow-ups'!$H$3:$H$1002,'Follow-ups'!$B$3:$B$1002,$E914))</f>
        <v/>
      </c>
      <c r="J914" s="14">
        <f>IF($F914="","",$G914-$H914-$I914)</f>
        <v/>
      </c>
      <c r="K914" s="15">
        <f>IF($F914="","",'Settings'!$B$6-$F914)</f>
        <v/>
      </c>
      <c r="L914" s="8">
        <f>IF($F914="","",IF($J914&lt;=0,"Settled",IF($O914="Written off","Written off",IF($K914&lt;=30,"0–30",IF($K914&lt;=60,"31–60",IF($K914&lt;=90,"61–90","90+"))))))</f>
        <v/>
      </c>
      <c r="M914" s="5" t="n"/>
      <c r="N914" s="4" t="n"/>
      <c r="O914" s="4" t="n"/>
      <c r="P914" s="8">
        <f>IF(OR($F914="",$M914=""),"",IF(AND($M914&lt;'Settings'!$B$6,$J914&gt;0,$O914&lt;&gt;"Written off"),"Overdue",""))</f>
        <v/>
      </c>
      <c r="Q914" s="15">
        <f>IF($E914="","",COUNTIFS('Follow-ups'!$B$3:$B$1002,$E914))</f>
        <v/>
      </c>
      <c r="R914" s="16">
        <f>IF(OR($F914="",$O914="Written off"),0,IF($J914&gt;0,$J914+ROW()/1000000,0))</f>
        <v/>
      </c>
      <c r="S914" s="15">
        <f>IF($P914="Overdue",COUNTIFS($P$3:$P914,"Overdue"),"")</f>
        <v/>
      </c>
    </row>
    <row r="915">
      <c r="A915" s="4" t="n"/>
      <c r="B915" s="4" t="n"/>
      <c r="C915" s="4" t="n"/>
      <c r="D915" s="4" t="n"/>
      <c r="E915" s="4" t="n"/>
      <c r="F915" s="5" t="n"/>
      <c r="G915" s="13" t="n"/>
      <c r="H915" s="13" t="n"/>
      <c r="I915" s="14">
        <f>IF($E915="","",SUMIFS('Follow-ups'!$H$3:$H$1002,'Follow-ups'!$B$3:$B$1002,$E915))</f>
        <v/>
      </c>
      <c r="J915" s="14">
        <f>IF($F915="","",$G915-$H915-$I915)</f>
        <v/>
      </c>
      <c r="K915" s="15">
        <f>IF($F915="","",'Settings'!$B$6-$F915)</f>
        <v/>
      </c>
      <c r="L915" s="8">
        <f>IF($F915="","",IF($J915&lt;=0,"Settled",IF($O915="Written off","Written off",IF($K915&lt;=30,"0–30",IF($K915&lt;=60,"31–60",IF($K915&lt;=90,"61–90","90+"))))))</f>
        <v/>
      </c>
      <c r="M915" s="5" t="n"/>
      <c r="N915" s="4" t="n"/>
      <c r="O915" s="4" t="n"/>
      <c r="P915" s="8">
        <f>IF(OR($F915="",$M915=""),"",IF(AND($M915&lt;'Settings'!$B$6,$J915&gt;0,$O915&lt;&gt;"Written off"),"Overdue",""))</f>
        <v/>
      </c>
      <c r="Q915" s="15">
        <f>IF($E915="","",COUNTIFS('Follow-ups'!$B$3:$B$1002,$E915))</f>
        <v/>
      </c>
      <c r="R915" s="16">
        <f>IF(OR($F915="",$O915="Written off"),0,IF($J915&gt;0,$J915+ROW()/1000000,0))</f>
        <v/>
      </c>
      <c r="S915" s="15">
        <f>IF($P915="Overdue",COUNTIFS($P$3:$P915,"Overdue"),"")</f>
        <v/>
      </c>
    </row>
    <row r="916">
      <c r="A916" s="4" t="n"/>
      <c r="B916" s="4" t="n"/>
      <c r="C916" s="4" t="n"/>
      <c r="D916" s="4" t="n"/>
      <c r="E916" s="4" t="n"/>
      <c r="F916" s="5" t="n"/>
      <c r="G916" s="13" t="n"/>
      <c r="H916" s="13" t="n"/>
      <c r="I916" s="14">
        <f>IF($E916="","",SUMIFS('Follow-ups'!$H$3:$H$1002,'Follow-ups'!$B$3:$B$1002,$E916))</f>
        <v/>
      </c>
      <c r="J916" s="14">
        <f>IF($F916="","",$G916-$H916-$I916)</f>
        <v/>
      </c>
      <c r="K916" s="15">
        <f>IF($F916="","",'Settings'!$B$6-$F916)</f>
        <v/>
      </c>
      <c r="L916" s="8">
        <f>IF($F916="","",IF($J916&lt;=0,"Settled",IF($O916="Written off","Written off",IF($K916&lt;=30,"0–30",IF($K916&lt;=60,"31–60",IF($K916&lt;=90,"61–90","90+"))))))</f>
        <v/>
      </c>
      <c r="M916" s="5" t="n"/>
      <c r="N916" s="4" t="n"/>
      <c r="O916" s="4" t="n"/>
      <c r="P916" s="8">
        <f>IF(OR($F916="",$M916=""),"",IF(AND($M916&lt;'Settings'!$B$6,$J916&gt;0,$O916&lt;&gt;"Written off"),"Overdue",""))</f>
        <v/>
      </c>
      <c r="Q916" s="15">
        <f>IF($E916="","",COUNTIFS('Follow-ups'!$B$3:$B$1002,$E916))</f>
        <v/>
      </c>
      <c r="R916" s="16">
        <f>IF(OR($F916="",$O916="Written off"),0,IF($J916&gt;0,$J916+ROW()/1000000,0))</f>
        <v/>
      </c>
      <c r="S916" s="15">
        <f>IF($P916="Overdue",COUNTIFS($P$3:$P916,"Overdue"),"")</f>
        <v/>
      </c>
    </row>
    <row r="917">
      <c r="A917" s="4" t="n"/>
      <c r="B917" s="4" t="n"/>
      <c r="C917" s="4" t="n"/>
      <c r="D917" s="4" t="n"/>
      <c r="E917" s="4" t="n"/>
      <c r="F917" s="5" t="n"/>
      <c r="G917" s="13" t="n"/>
      <c r="H917" s="13" t="n"/>
      <c r="I917" s="14">
        <f>IF($E917="","",SUMIFS('Follow-ups'!$H$3:$H$1002,'Follow-ups'!$B$3:$B$1002,$E917))</f>
        <v/>
      </c>
      <c r="J917" s="14">
        <f>IF($F917="","",$G917-$H917-$I917)</f>
        <v/>
      </c>
      <c r="K917" s="15">
        <f>IF($F917="","",'Settings'!$B$6-$F917)</f>
        <v/>
      </c>
      <c r="L917" s="8">
        <f>IF($F917="","",IF($J917&lt;=0,"Settled",IF($O917="Written off","Written off",IF($K917&lt;=30,"0–30",IF($K917&lt;=60,"31–60",IF($K917&lt;=90,"61–90","90+"))))))</f>
        <v/>
      </c>
      <c r="M917" s="5" t="n"/>
      <c r="N917" s="4" t="n"/>
      <c r="O917" s="4" t="n"/>
      <c r="P917" s="8">
        <f>IF(OR($F917="",$M917=""),"",IF(AND($M917&lt;'Settings'!$B$6,$J917&gt;0,$O917&lt;&gt;"Written off"),"Overdue",""))</f>
        <v/>
      </c>
      <c r="Q917" s="15">
        <f>IF($E917="","",COUNTIFS('Follow-ups'!$B$3:$B$1002,$E917))</f>
        <v/>
      </c>
      <c r="R917" s="16">
        <f>IF(OR($F917="",$O917="Written off"),0,IF($J917&gt;0,$J917+ROW()/1000000,0))</f>
        <v/>
      </c>
      <c r="S917" s="15">
        <f>IF($P917="Overdue",COUNTIFS($P$3:$P917,"Overdue"),"")</f>
        <v/>
      </c>
    </row>
    <row r="918">
      <c r="A918" s="4" t="n"/>
      <c r="B918" s="4" t="n"/>
      <c r="C918" s="4" t="n"/>
      <c r="D918" s="4" t="n"/>
      <c r="E918" s="4" t="n"/>
      <c r="F918" s="5" t="n"/>
      <c r="G918" s="13" t="n"/>
      <c r="H918" s="13" t="n"/>
      <c r="I918" s="14">
        <f>IF($E918="","",SUMIFS('Follow-ups'!$H$3:$H$1002,'Follow-ups'!$B$3:$B$1002,$E918))</f>
        <v/>
      </c>
      <c r="J918" s="14">
        <f>IF($F918="","",$G918-$H918-$I918)</f>
        <v/>
      </c>
      <c r="K918" s="15">
        <f>IF($F918="","",'Settings'!$B$6-$F918)</f>
        <v/>
      </c>
      <c r="L918" s="8">
        <f>IF($F918="","",IF($J918&lt;=0,"Settled",IF($O918="Written off","Written off",IF($K918&lt;=30,"0–30",IF($K918&lt;=60,"31–60",IF($K918&lt;=90,"61–90","90+"))))))</f>
        <v/>
      </c>
      <c r="M918" s="5" t="n"/>
      <c r="N918" s="4" t="n"/>
      <c r="O918" s="4" t="n"/>
      <c r="P918" s="8">
        <f>IF(OR($F918="",$M918=""),"",IF(AND($M918&lt;'Settings'!$B$6,$J918&gt;0,$O918&lt;&gt;"Written off"),"Overdue",""))</f>
        <v/>
      </c>
      <c r="Q918" s="15">
        <f>IF($E918="","",COUNTIFS('Follow-ups'!$B$3:$B$1002,$E918))</f>
        <v/>
      </c>
      <c r="R918" s="16">
        <f>IF(OR($F918="",$O918="Written off"),0,IF($J918&gt;0,$J918+ROW()/1000000,0))</f>
        <v/>
      </c>
      <c r="S918" s="15">
        <f>IF($P918="Overdue",COUNTIFS($P$3:$P918,"Overdue"),"")</f>
        <v/>
      </c>
    </row>
    <row r="919">
      <c r="A919" s="4" t="n"/>
      <c r="B919" s="4" t="n"/>
      <c r="C919" s="4" t="n"/>
      <c r="D919" s="4" t="n"/>
      <c r="E919" s="4" t="n"/>
      <c r="F919" s="5" t="n"/>
      <c r="G919" s="13" t="n"/>
      <c r="H919" s="13" t="n"/>
      <c r="I919" s="14">
        <f>IF($E919="","",SUMIFS('Follow-ups'!$H$3:$H$1002,'Follow-ups'!$B$3:$B$1002,$E919))</f>
        <v/>
      </c>
      <c r="J919" s="14">
        <f>IF($F919="","",$G919-$H919-$I919)</f>
        <v/>
      </c>
      <c r="K919" s="15">
        <f>IF($F919="","",'Settings'!$B$6-$F919)</f>
        <v/>
      </c>
      <c r="L919" s="8">
        <f>IF($F919="","",IF($J919&lt;=0,"Settled",IF($O919="Written off","Written off",IF($K919&lt;=30,"0–30",IF($K919&lt;=60,"31–60",IF($K919&lt;=90,"61–90","90+"))))))</f>
        <v/>
      </c>
      <c r="M919" s="5" t="n"/>
      <c r="N919" s="4" t="n"/>
      <c r="O919" s="4" t="n"/>
      <c r="P919" s="8">
        <f>IF(OR($F919="",$M919=""),"",IF(AND($M919&lt;'Settings'!$B$6,$J919&gt;0,$O919&lt;&gt;"Written off"),"Overdue",""))</f>
        <v/>
      </c>
      <c r="Q919" s="15">
        <f>IF($E919="","",COUNTIFS('Follow-ups'!$B$3:$B$1002,$E919))</f>
        <v/>
      </c>
      <c r="R919" s="16">
        <f>IF(OR($F919="",$O919="Written off"),0,IF($J919&gt;0,$J919+ROW()/1000000,0))</f>
        <v/>
      </c>
      <c r="S919" s="15">
        <f>IF($P919="Overdue",COUNTIFS($P$3:$P919,"Overdue"),"")</f>
        <v/>
      </c>
    </row>
    <row r="920">
      <c r="A920" s="4" t="n"/>
      <c r="B920" s="4" t="n"/>
      <c r="C920" s="4" t="n"/>
      <c r="D920" s="4" t="n"/>
      <c r="E920" s="4" t="n"/>
      <c r="F920" s="5" t="n"/>
      <c r="G920" s="13" t="n"/>
      <c r="H920" s="13" t="n"/>
      <c r="I920" s="14">
        <f>IF($E920="","",SUMIFS('Follow-ups'!$H$3:$H$1002,'Follow-ups'!$B$3:$B$1002,$E920))</f>
        <v/>
      </c>
      <c r="J920" s="14">
        <f>IF($F920="","",$G920-$H920-$I920)</f>
        <v/>
      </c>
      <c r="K920" s="15">
        <f>IF($F920="","",'Settings'!$B$6-$F920)</f>
        <v/>
      </c>
      <c r="L920" s="8">
        <f>IF($F920="","",IF($J920&lt;=0,"Settled",IF($O920="Written off","Written off",IF($K920&lt;=30,"0–30",IF($K920&lt;=60,"31–60",IF($K920&lt;=90,"61–90","90+"))))))</f>
        <v/>
      </c>
      <c r="M920" s="5" t="n"/>
      <c r="N920" s="4" t="n"/>
      <c r="O920" s="4" t="n"/>
      <c r="P920" s="8">
        <f>IF(OR($F920="",$M920=""),"",IF(AND($M920&lt;'Settings'!$B$6,$J920&gt;0,$O920&lt;&gt;"Written off"),"Overdue",""))</f>
        <v/>
      </c>
      <c r="Q920" s="15">
        <f>IF($E920="","",COUNTIFS('Follow-ups'!$B$3:$B$1002,$E920))</f>
        <v/>
      </c>
      <c r="R920" s="16">
        <f>IF(OR($F920="",$O920="Written off"),0,IF($J920&gt;0,$J920+ROW()/1000000,0))</f>
        <v/>
      </c>
      <c r="S920" s="15">
        <f>IF($P920="Overdue",COUNTIFS($P$3:$P920,"Overdue"),"")</f>
        <v/>
      </c>
    </row>
    <row r="921">
      <c r="A921" s="4" t="n"/>
      <c r="B921" s="4" t="n"/>
      <c r="C921" s="4" t="n"/>
      <c r="D921" s="4" t="n"/>
      <c r="E921" s="4" t="n"/>
      <c r="F921" s="5" t="n"/>
      <c r="G921" s="13" t="n"/>
      <c r="H921" s="13" t="n"/>
      <c r="I921" s="14">
        <f>IF($E921="","",SUMIFS('Follow-ups'!$H$3:$H$1002,'Follow-ups'!$B$3:$B$1002,$E921))</f>
        <v/>
      </c>
      <c r="J921" s="14">
        <f>IF($F921="","",$G921-$H921-$I921)</f>
        <v/>
      </c>
      <c r="K921" s="15">
        <f>IF($F921="","",'Settings'!$B$6-$F921)</f>
        <v/>
      </c>
      <c r="L921" s="8">
        <f>IF($F921="","",IF($J921&lt;=0,"Settled",IF($O921="Written off","Written off",IF($K921&lt;=30,"0–30",IF($K921&lt;=60,"31–60",IF($K921&lt;=90,"61–90","90+"))))))</f>
        <v/>
      </c>
      <c r="M921" s="5" t="n"/>
      <c r="N921" s="4" t="n"/>
      <c r="O921" s="4" t="n"/>
      <c r="P921" s="8">
        <f>IF(OR($F921="",$M921=""),"",IF(AND($M921&lt;'Settings'!$B$6,$J921&gt;0,$O921&lt;&gt;"Written off"),"Overdue",""))</f>
        <v/>
      </c>
      <c r="Q921" s="15">
        <f>IF($E921="","",COUNTIFS('Follow-ups'!$B$3:$B$1002,$E921))</f>
        <v/>
      </c>
      <c r="R921" s="16">
        <f>IF(OR($F921="",$O921="Written off"),0,IF($J921&gt;0,$J921+ROW()/1000000,0))</f>
        <v/>
      </c>
      <c r="S921" s="15">
        <f>IF($P921="Overdue",COUNTIFS($P$3:$P921,"Overdue"),"")</f>
        <v/>
      </c>
    </row>
    <row r="922">
      <c r="A922" s="4" t="n"/>
      <c r="B922" s="4" t="n"/>
      <c r="C922" s="4" t="n"/>
      <c r="D922" s="4" t="n"/>
      <c r="E922" s="4" t="n"/>
      <c r="F922" s="5" t="n"/>
      <c r="G922" s="13" t="n"/>
      <c r="H922" s="13" t="n"/>
      <c r="I922" s="14">
        <f>IF($E922="","",SUMIFS('Follow-ups'!$H$3:$H$1002,'Follow-ups'!$B$3:$B$1002,$E922))</f>
        <v/>
      </c>
      <c r="J922" s="14">
        <f>IF($F922="","",$G922-$H922-$I922)</f>
        <v/>
      </c>
      <c r="K922" s="15">
        <f>IF($F922="","",'Settings'!$B$6-$F922)</f>
        <v/>
      </c>
      <c r="L922" s="8">
        <f>IF($F922="","",IF($J922&lt;=0,"Settled",IF($O922="Written off","Written off",IF($K922&lt;=30,"0–30",IF($K922&lt;=60,"31–60",IF($K922&lt;=90,"61–90","90+"))))))</f>
        <v/>
      </c>
      <c r="M922" s="5" t="n"/>
      <c r="N922" s="4" t="n"/>
      <c r="O922" s="4" t="n"/>
      <c r="P922" s="8">
        <f>IF(OR($F922="",$M922=""),"",IF(AND($M922&lt;'Settings'!$B$6,$J922&gt;0,$O922&lt;&gt;"Written off"),"Overdue",""))</f>
        <v/>
      </c>
      <c r="Q922" s="15">
        <f>IF($E922="","",COUNTIFS('Follow-ups'!$B$3:$B$1002,$E922))</f>
        <v/>
      </c>
      <c r="R922" s="16">
        <f>IF(OR($F922="",$O922="Written off"),0,IF($J922&gt;0,$J922+ROW()/1000000,0))</f>
        <v/>
      </c>
      <c r="S922" s="15">
        <f>IF($P922="Overdue",COUNTIFS($P$3:$P922,"Overdue"),"")</f>
        <v/>
      </c>
    </row>
    <row r="923">
      <c r="A923" s="4" t="n"/>
      <c r="B923" s="4" t="n"/>
      <c r="C923" s="4" t="n"/>
      <c r="D923" s="4" t="n"/>
      <c r="E923" s="4" t="n"/>
      <c r="F923" s="5" t="n"/>
      <c r="G923" s="13" t="n"/>
      <c r="H923" s="13" t="n"/>
      <c r="I923" s="14">
        <f>IF($E923="","",SUMIFS('Follow-ups'!$H$3:$H$1002,'Follow-ups'!$B$3:$B$1002,$E923))</f>
        <v/>
      </c>
      <c r="J923" s="14">
        <f>IF($F923="","",$G923-$H923-$I923)</f>
        <v/>
      </c>
      <c r="K923" s="15">
        <f>IF($F923="","",'Settings'!$B$6-$F923)</f>
        <v/>
      </c>
      <c r="L923" s="8">
        <f>IF($F923="","",IF($J923&lt;=0,"Settled",IF($O923="Written off","Written off",IF($K923&lt;=30,"0–30",IF($K923&lt;=60,"31–60",IF($K923&lt;=90,"61–90","90+"))))))</f>
        <v/>
      </c>
      <c r="M923" s="5" t="n"/>
      <c r="N923" s="4" t="n"/>
      <c r="O923" s="4" t="n"/>
      <c r="P923" s="8">
        <f>IF(OR($F923="",$M923=""),"",IF(AND($M923&lt;'Settings'!$B$6,$J923&gt;0,$O923&lt;&gt;"Written off"),"Overdue",""))</f>
        <v/>
      </c>
      <c r="Q923" s="15">
        <f>IF($E923="","",COUNTIFS('Follow-ups'!$B$3:$B$1002,$E923))</f>
        <v/>
      </c>
      <c r="R923" s="16">
        <f>IF(OR($F923="",$O923="Written off"),0,IF($J923&gt;0,$J923+ROW()/1000000,0))</f>
        <v/>
      </c>
      <c r="S923" s="15">
        <f>IF($P923="Overdue",COUNTIFS($P$3:$P923,"Overdue"),"")</f>
        <v/>
      </c>
    </row>
    <row r="924">
      <c r="A924" s="4" t="n"/>
      <c r="B924" s="4" t="n"/>
      <c r="C924" s="4" t="n"/>
      <c r="D924" s="4" t="n"/>
      <c r="E924" s="4" t="n"/>
      <c r="F924" s="5" t="n"/>
      <c r="G924" s="13" t="n"/>
      <c r="H924" s="13" t="n"/>
      <c r="I924" s="14">
        <f>IF($E924="","",SUMIFS('Follow-ups'!$H$3:$H$1002,'Follow-ups'!$B$3:$B$1002,$E924))</f>
        <v/>
      </c>
      <c r="J924" s="14">
        <f>IF($F924="","",$G924-$H924-$I924)</f>
        <v/>
      </c>
      <c r="K924" s="15">
        <f>IF($F924="","",'Settings'!$B$6-$F924)</f>
        <v/>
      </c>
      <c r="L924" s="8">
        <f>IF($F924="","",IF($J924&lt;=0,"Settled",IF($O924="Written off","Written off",IF($K924&lt;=30,"0–30",IF($K924&lt;=60,"31–60",IF($K924&lt;=90,"61–90","90+"))))))</f>
        <v/>
      </c>
      <c r="M924" s="5" t="n"/>
      <c r="N924" s="4" t="n"/>
      <c r="O924" s="4" t="n"/>
      <c r="P924" s="8">
        <f>IF(OR($F924="",$M924=""),"",IF(AND($M924&lt;'Settings'!$B$6,$J924&gt;0,$O924&lt;&gt;"Written off"),"Overdue",""))</f>
        <v/>
      </c>
      <c r="Q924" s="15">
        <f>IF($E924="","",COUNTIFS('Follow-ups'!$B$3:$B$1002,$E924))</f>
        <v/>
      </c>
      <c r="R924" s="16">
        <f>IF(OR($F924="",$O924="Written off"),0,IF($J924&gt;0,$J924+ROW()/1000000,0))</f>
        <v/>
      </c>
      <c r="S924" s="15">
        <f>IF($P924="Overdue",COUNTIFS($P$3:$P924,"Overdue"),"")</f>
        <v/>
      </c>
    </row>
    <row r="925">
      <c r="A925" s="4" t="n"/>
      <c r="B925" s="4" t="n"/>
      <c r="C925" s="4" t="n"/>
      <c r="D925" s="4" t="n"/>
      <c r="E925" s="4" t="n"/>
      <c r="F925" s="5" t="n"/>
      <c r="G925" s="13" t="n"/>
      <c r="H925" s="13" t="n"/>
      <c r="I925" s="14">
        <f>IF($E925="","",SUMIFS('Follow-ups'!$H$3:$H$1002,'Follow-ups'!$B$3:$B$1002,$E925))</f>
        <v/>
      </c>
      <c r="J925" s="14">
        <f>IF($F925="","",$G925-$H925-$I925)</f>
        <v/>
      </c>
      <c r="K925" s="15">
        <f>IF($F925="","",'Settings'!$B$6-$F925)</f>
        <v/>
      </c>
      <c r="L925" s="8">
        <f>IF($F925="","",IF($J925&lt;=0,"Settled",IF($O925="Written off","Written off",IF($K925&lt;=30,"0–30",IF($K925&lt;=60,"31–60",IF($K925&lt;=90,"61–90","90+"))))))</f>
        <v/>
      </c>
      <c r="M925" s="5" t="n"/>
      <c r="N925" s="4" t="n"/>
      <c r="O925" s="4" t="n"/>
      <c r="P925" s="8">
        <f>IF(OR($F925="",$M925=""),"",IF(AND($M925&lt;'Settings'!$B$6,$J925&gt;0,$O925&lt;&gt;"Written off"),"Overdue",""))</f>
        <v/>
      </c>
      <c r="Q925" s="15">
        <f>IF($E925="","",COUNTIFS('Follow-ups'!$B$3:$B$1002,$E925))</f>
        <v/>
      </c>
      <c r="R925" s="16">
        <f>IF(OR($F925="",$O925="Written off"),0,IF($J925&gt;0,$J925+ROW()/1000000,0))</f>
        <v/>
      </c>
      <c r="S925" s="15">
        <f>IF($P925="Overdue",COUNTIFS($P$3:$P925,"Overdue"),"")</f>
        <v/>
      </c>
    </row>
    <row r="926">
      <c r="A926" s="4" t="n"/>
      <c r="B926" s="4" t="n"/>
      <c r="C926" s="4" t="n"/>
      <c r="D926" s="4" t="n"/>
      <c r="E926" s="4" t="n"/>
      <c r="F926" s="5" t="n"/>
      <c r="G926" s="13" t="n"/>
      <c r="H926" s="13" t="n"/>
      <c r="I926" s="14">
        <f>IF($E926="","",SUMIFS('Follow-ups'!$H$3:$H$1002,'Follow-ups'!$B$3:$B$1002,$E926))</f>
        <v/>
      </c>
      <c r="J926" s="14">
        <f>IF($F926="","",$G926-$H926-$I926)</f>
        <v/>
      </c>
      <c r="K926" s="15">
        <f>IF($F926="","",'Settings'!$B$6-$F926)</f>
        <v/>
      </c>
      <c r="L926" s="8">
        <f>IF($F926="","",IF($J926&lt;=0,"Settled",IF($O926="Written off","Written off",IF($K926&lt;=30,"0–30",IF($K926&lt;=60,"31–60",IF($K926&lt;=90,"61–90","90+"))))))</f>
        <v/>
      </c>
      <c r="M926" s="5" t="n"/>
      <c r="N926" s="4" t="n"/>
      <c r="O926" s="4" t="n"/>
      <c r="P926" s="8">
        <f>IF(OR($F926="",$M926=""),"",IF(AND($M926&lt;'Settings'!$B$6,$J926&gt;0,$O926&lt;&gt;"Written off"),"Overdue",""))</f>
        <v/>
      </c>
      <c r="Q926" s="15">
        <f>IF($E926="","",COUNTIFS('Follow-ups'!$B$3:$B$1002,$E926))</f>
        <v/>
      </c>
      <c r="R926" s="16">
        <f>IF(OR($F926="",$O926="Written off"),0,IF($J926&gt;0,$J926+ROW()/1000000,0))</f>
        <v/>
      </c>
      <c r="S926" s="15">
        <f>IF($P926="Overdue",COUNTIFS($P$3:$P926,"Overdue"),"")</f>
        <v/>
      </c>
    </row>
    <row r="927">
      <c r="A927" s="4" t="n"/>
      <c r="B927" s="4" t="n"/>
      <c r="C927" s="4" t="n"/>
      <c r="D927" s="4" t="n"/>
      <c r="E927" s="4" t="n"/>
      <c r="F927" s="5" t="n"/>
      <c r="G927" s="13" t="n"/>
      <c r="H927" s="13" t="n"/>
      <c r="I927" s="14">
        <f>IF($E927="","",SUMIFS('Follow-ups'!$H$3:$H$1002,'Follow-ups'!$B$3:$B$1002,$E927))</f>
        <v/>
      </c>
      <c r="J927" s="14">
        <f>IF($F927="","",$G927-$H927-$I927)</f>
        <v/>
      </c>
      <c r="K927" s="15">
        <f>IF($F927="","",'Settings'!$B$6-$F927)</f>
        <v/>
      </c>
      <c r="L927" s="8">
        <f>IF($F927="","",IF($J927&lt;=0,"Settled",IF($O927="Written off","Written off",IF($K927&lt;=30,"0–30",IF($K927&lt;=60,"31–60",IF($K927&lt;=90,"61–90","90+"))))))</f>
        <v/>
      </c>
      <c r="M927" s="5" t="n"/>
      <c r="N927" s="4" t="n"/>
      <c r="O927" s="4" t="n"/>
      <c r="P927" s="8">
        <f>IF(OR($F927="",$M927=""),"",IF(AND($M927&lt;'Settings'!$B$6,$J927&gt;0,$O927&lt;&gt;"Written off"),"Overdue",""))</f>
        <v/>
      </c>
      <c r="Q927" s="15">
        <f>IF($E927="","",COUNTIFS('Follow-ups'!$B$3:$B$1002,$E927))</f>
        <v/>
      </c>
      <c r="R927" s="16">
        <f>IF(OR($F927="",$O927="Written off"),0,IF($J927&gt;0,$J927+ROW()/1000000,0))</f>
        <v/>
      </c>
      <c r="S927" s="15">
        <f>IF($P927="Overdue",COUNTIFS($P$3:$P927,"Overdue"),"")</f>
        <v/>
      </c>
    </row>
    <row r="928">
      <c r="A928" s="4" t="n"/>
      <c r="B928" s="4" t="n"/>
      <c r="C928" s="4" t="n"/>
      <c r="D928" s="4" t="n"/>
      <c r="E928" s="4" t="n"/>
      <c r="F928" s="5" t="n"/>
      <c r="G928" s="13" t="n"/>
      <c r="H928" s="13" t="n"/>
      <c r="I928" s="14">
        <f>IF($E928="","",SUMIFS('Follow-ups'!$H$3:$H$1002,'Follow-ups'!$B$3:$B$1002,$E928))</f>
        <v/>
      </c>
      <c r="J928" s="14">
        <f>IF($F928="","",$G928-$H928-$I928)</f>
        <v/>
      </c>
      <c r="K928" s="15">
        <f>IF($F928="","",'Settings'!$B$6-$F928)</f>
        <v/>
      </c>
      <c r="L928" s="8">
        <f>IF($F928="","",IF($J928&lt;=0,"Settled",IF($O928="Written off","Written off",IF($K928&lt;=30,"0–30",IF($K928&lt;=60,"31–60",IF($K928&lt;=90,"61–90","90+"))))))</f>
        <v/>
      </c>
      <c r="M928" s="5" t="n"/>
      <c r="N928" s="4" t="n"/>
      <c r="O928" s="4" t="n"/>
      <c r="P928" s="8">
        <f>IF(OR($F928="",$M928=""),"",IF(AND($M928&lt;'Settings'!$B$6,$J928&gt;0,$O928&lt;&gt;"Written off"),"Overdue",""))</f>
        <v/>
      </c>
      <c r="Q928" s="15">
        <f>IF($E928="","",COUNTIFS('Follow-ups'!$B$3:$B$1002,$E928))</f>
        <v/>
      </c>
      <c r="R928" s="16">
        <f>IF(OR($F928="",$O928="Written off"),0,IF($J928&gt;0,$J928+ROW()/1000000,0))</f>
        <v/>
      </c>
      <c r="S928" s="15">
        <f>IF($P928="Overdue",COUNTIFS($P$3:$P928,"Overdue"),"")</f>
        <v/>
      </c>
    </row>
    <row r="929">
      <c r="A929" s="4" t="n"/>
      <c r="B929" s="4" t="n"/>
      <c r="C929" s="4" t="n"/>
      <c r="D929" s="4" t="n"/>
      <c r="E929" s="4" t="n"/>
      <c r="F929" s="5" t="n"/>
      <c r="G929" s="13" t="n"/>
      <c r="H929" s="13" t="n"/>
      <c r="I929" s="14">
        <f>IF($E929="","",SUMIFS('Follow-ups'!$H$3:$H$1002,'Follow-ups'!$B$3:$B$1002,$E929))</f>
        <v/>
      </c>
      <c r="J929" s="14">
        <f>IF($F929="","",$G929-$H929-$I929)</f>
        <v/>
      </c>
      <c r="K929" s="15">
        <f>IF($F929="","",'Settings'!$B$6-$F929)</f>
        <v/>
      </c>
      <c r="L929" s="8">
        <f>IF($F929="","",IF($J929&lt;=0,"Settled",IF($O929="Written off","Written off",IF($K929&lt;=30,"0–30",IF($K929&lt;=60,"31–60",IF($K929&lt;=90,"61–90","90+"))))))</f>
        <v/>
      </c>
      <c r="M929" s="5" t="n"/>
      <c r="N929" s="4" t="n"/>
      <c r="O929" s="4" t="n"/>
      <c r="P929" s="8">
        <f>IF(OR($F929="",$M929=""),"",IF(AND($M929&lt;'Settings'!$B$6,$J929&gt;0,$O929&lt;&gt;"Written off"),"Overdue",""))</f>
        <v/>
      </c>
      <c r="Q929" s="15">
        <f>IF($E929="","",COUNTIFS('Follow-ups'!$B$3:$B$1002,$E929))</f>
        <v/>
      </c>
      <c r="R929" s="16">
        <f>IF(OR($F929="",$O929="Written off"),0,IF($J929&gt;0,$J929+ROW()/1000000,0))</f>
        <v/>
      </c>
      <c r="S929" s="15">
        <f>IF($P929="Overdue",COUNTIFS($P$3:$P929,"Overdue"),"")</f>
        <v/>
      </c>
    </row>
    <row r="930">
      <c r="A930" s="4" t="n"/>
      <c r="B930" s="4" t="n"/>
      <c r="C930" s="4" t="n"/>
      <c r="D930" s="4" t="n"/>
      <c r="E930" s="4" t="n"/>
      <c r="F930" s="5" t="n"/>
      <c r="G930" s="13" t="n"/>
      <c r="H930" s="13" t="n"/>
      <c r="I930" s="14">
        <f>IF($E930="","",SUMIFS('Follow-ups'!$H$3:$H$1002,'Follow-ups'!$B$3:$B$1002,$E930))</f>
        <v/>
      </c>
      <c r="J930" s="14">
        <f>IF($F930="","",$G930-$H930-$I930)</f>
        <v/>
      </c>
      <c r="K930" s="15">
        <f>IF($F930="","",'Settings'!$B$6-$F930)</f>
        <v/>
      </c>
      <c r="L930" s="8">
        <f>IF($F930="","",IF($J930&lt;=0,"Settled",IF($O930="Written off","Written off",IF($K930&lt;=30,"0–30",IF($K930&lt;=60,"31–60",IF($K930&lt;=90,"61–90","90+"))))))</f>
        <v/>
      </c>
      <c r="M930" s="5" t="n"/>
      <c r="N930" s="4" t="n"/>
      <c r="O930" s="4" t="n"/>
      <c r="P930" s="8">
        <f>IF(OR($F930="",$M930=""),"",IF(AND($M930&lt;'Settings'!$B$6,$J930&gt;0,$O930&lt;&gt;"Written off"),"Overdue",""))</f>
        <v/>
      </c>
      <c r="Q930" s="15">
        <f>IF($E930="","",COUNTIFS('Follow-ups'!$B$3:$B$1002,$E930))</f>
        <v/>
      </c>
      <c r="R930" s="16">
        <f>IF(OR($F930="",$O930="Written off"),0,IF($J930&gt;0,$J930+ROW()/1000000,0))</f>
        <v/>
      </c>
      <c r="S930" s="15">
        <f>IF($P930="Overdue",COUNTIFS($P$3:$P930,"Overdue"),"")</f>
        <v/>
      </c>
    </row>
    <row r="931">
      <c r="A931" s="4" t="n"/>
      <c r="B931" s="4" t="n"/>
      <c r="C931" s="4" t="n"/>
      <c r="D931" s="4" t="n"/>
      <c r="E931" s="4" t="n"/>
      <c r="F931" s="5" t="n"/>
      <c r="G931" s="13" t="n"/>
      <c r="H931" s="13" t="n"/>
      <c r="I931" s="14">
        <f>IF($E931="","",SUMIFS('Follow-ups'!$H$3:$H$1002,'Follow-ups'!$B$3:$B$1002,$E931))</f>
        <v/>
      </c>
      <c r="J931" s="14">
        <f>IF($F931="","",$G931-$H931-$I931)</f>
        <v/>
      </c>
      <c r="K931" s="15">
        <f>IF($F931="","",'Settings'!$B$6-$F931)</f>
        <v/>
      </c>
      <c r="L931" s="8">
        <f>IF($F931="","",IF($J931&lt;=0,"Settled",IF($O931="Written off","Written off",IF($K931&lt;=30,"0–30",IF($K931&lt;=60,"31–60",IF($K931&lt;=90,"61–90","90+"))))))</f>
        <v/>
      </c>
      <c r="M931" s="5" t="n"/>
      <c r="N931" s="4" t="n"/>
      <c r="O931" s="4" t="n"/>
      <c r="P931" s="8">
        <f>IF(OR($F931="",$M931=""),"",IF(AND($M931&lt;'Settings'!$B$6,$J931&gt;0,$O931&lt;&gt;"Written off"),"Overdue",""))</f>
        <v/>
      </c>
      <c r="Q931" s="15">
        <f>IF($E931="","",COUNTIFS('Follow-ups'!$B$3:$B$1002,$E931))</f>
        <v/>
      </c>
      <c r="R931" s="16">
        <f>IF(OR($F931="",$O931="Written off"),0,IF($J931&gt;0,$J931+ROW()/1000000,0))</f>
        <v/>
      </c>
      <c r="S931" s="15">
        <f>IF($P931="Overdue",COUNTIFS($P$3:$P931,"Overdue"),"")</f>
        <v/>
      </c>
    </row>
    <row r="932">
      <c r="A932" s="4" t="n"/>
      <c r="B932" s="4" t="n"/>
      <c r="C932" s="4" t="n"/>
      <c r="D932" s="4" t="n"/>
      <c r="E932" s="4" t="n"/>
      <c r="F932" s="5" t="n"/>
      <c r="G932" s="13" t="n"/>
      <c r="H932" s="13" t="n"/>
      <c r="I932" s="14">
        <f>IF($E932="","",SUMIFS('Follow-ups'!$H$3:$H$1002,'Follow-ups'!$B$3:$B$1002,$E932))</f>
        <v/>
      </c>
      <c r="J932" s="14">
        <f>IF($F932="","",$G932-$H932-$I932)</f>
        <v/>
      </c>
      <c r="K932" s="15">
        <f>IF($F932="","",'Settings'!$B$6-$F932)</f>
        <v/>
      </c>
      <c r="L932" s="8">
        <f>IF($F932="","",IF($J932&lt;=0,"Settled",IF($O932="Written off","Written off",IF($K932&lt;=30,"0–30",IF($K932&lt;=60,"31–60",IF($K932&lt;=90,"61–90","90+"))))))</f>
        <v/>
      </c>
      <c r="M932" s="5" t="n"/>
      <c r="N932" s="4" t="n"/>
      <c r="O932" s="4" t="n"/>
      <c r="P932" s="8">
        <f>IF(OR($F932="",$M932=""),"",IF(AND($M932&lt;'Settings'!$B$6,$J932&gt;0,$O932&lt;&gt;"Written off"),"Overdue",""))</f>
        <v/>
      </c>
      <c r="Q932" s="15">
        <f>IF($E932="","",COUNTIFS('Follow-ups'!$B$3:$B$1002,$E932))</f>
        <v/>
      </c>
      <c r="R932" s="16">
        <f>IF(OR($F932="",$O932="Written off"),0,IF($J932&gt;0,$J932+ROW()/1000000,0))</f>
        <v/>
      </c>
      <c r="S932" s="15">
        <f>IF($P932="Overdue",COUNTIFS($P$3:$P932,"Overdue"),"")</f>
        <v/>
      </c>
    </row>
    <row r="933">
      <c r="A933" s="4" t="n"/>
      <c r="B933" s="4" t="n"/>
      <c r="C933" s="4" t="n"/>
      <c r="D933" s="4" t="n"/>
      <c r="E933" s="4" t="n"/>
      <c r="F933" s="5" t="n"/>
      <c r="G933" s="13" t="n"/>
      <c r="H933" s="13" t="n"/>
      <c r="I933" s="14">
        <f>IF($E933="","",SUMIFS('Follow-ups'!$H$3:$H$1002,'Follow-ups'!$B$3:$B$1002,$E933))</f>
        <v/>
      </c>
      <c r="J933" s="14">
        <f>IF($F933="","",$G933-$H933-$I933)</f>
        <v/>
      </c>
      <c r="K933" s="15">
        <f>IF($F933="","",'Settings'!$B$6-$F933)</f>
        <v/>
      </c>
      <c r="L933" s="8">
        <f>IF($F933="","",IF($J933&lt;=0,"Settled",IF($O933="Written off","Written off",IF($K933&lt;=30,"0–30",IF($K933&lt;=60,"31–60",IF($K933&lt;=90,"61–90","90+"))))))</f>
        <v/>
      </c>
      <c r="M933" s="5" t="n"/>
      <c r="N933" s="4" t="n"/>
      <c r="O933" s="4" t="n"/>
      <c r="P933" s="8">
        <f>IF(OR($F933="",$M933=""),"",IF(AND($M933&lt;'Settings'!$B$6,$J933&gt;0,$O933&lt;&gt;"Written off"),"Overdue",""))</f>
        <v/>
      </c>
      <c r="Q933" s="15">
        <f>IF($E933="","",COUNTIFS('Follow-ups'!$B$3:$B$1002,$E933))</f>
        <v/>
      </c>
      <c r="R933" s="16">
        <f>IF(OR($F933="",$O933="Written off"),0,IF($J933&gt;0,$J933+ROW()/1000000,0))</f>
        <v/>
      </c>
      <c r="S933" s="15">
        <f>IF($P933="Overdue",COUNTIFS($P$3:$P933,"Overdue"),"")</f>
        <v/>
      </c>
    </row>
    <row r="934">
      <c r="A934" s="4" t="n"/>
      <c r="B934" s="4" t="n"/>
      <c r="C934" s="4" t="n"/>
      <c r="D934" s="4" t="n"/>
      <c r="E934" s="4" t="n"/>
      <c r="F934" s="5" t="n"/>
      <c r="G934" s="13" t="n"/>
      <c r="H934" s="13" t="n"/>
      <c r="I934" s="14">
        <f>IF($E934="","",SUMIFS('Follow-ups'!$H$3:$H$1002,'Follow-ups'!$B$3:$B$1002,$E934))</f>
        <v/>
      </c>
      <c r="J934" s="14">
        <f>IF($F934="","",$G934-$H934-$I934)</f>
        <v/>
      </c>
      <c r="K934" s="15">
        <f>IF($F934="","",'Settings'!$B$6-$F934)</f>
        <v/>
      </c>
      <c r="L934" s="8">
        <f>IF($F934="","",IF($J934&lt;=0,"Settled",IF($O934="Written off","Written off",IF($K934&lt;=30,"0–30",IF($K934&lt;=60,"31–60",IF($K934&lt;=90,"61–90","90+"))))))</f>
        <v/>
      </c>
      <c r="M934" s="5" t="n"/>
      <c r="N934" s="4" t="n"/>
      <c r="O934" s="4" t="n"/>
      <c r="P934" s="8">
        <f>IF(OR($F934="",$M934=""),"",IF(AND($M934&lt;'Settings'!$B$6,$J934&gt;0,$O934&lt;&gt;"Written off"),"Overdue",""))</f>
        <v/>
      </c>
      <c r="Q934" s="15">
        <f>IF($E934="","",COUNTIFS('Follow-ups'!$B$3:$B$1002,$E934))</f>
        <v/>
      </c>
      <c r="R934" s="16">
        <f>IF(OR($F934="",$O934="Written off"),0,IF($J934&gt;0,$J934+ROW()/1000000,0))</f>
        <v/>
      </c>
      <c r="S934" s="15">
        <f>IF($P934="Overdue",COUNTIFS($P$3:$P934,"Overdue"),"")</f>
        <v/>
      </c>
    </row>
    <row r="935">
      <c r="A935" s="4" t="n"/>
      <c r="B935" s="4" t="n"/>
      <c r="C935" s="4" t="n"/>
      <c r="D935" s="4" t="n"/>
      <c r="E935" s="4" t="n"/>
      <c r="F935" s="5" t="n"/>
      <c r="G935" s="13" t="n"/>
      <c r="H935" s="13" t="n"/>
      <c r="I935" s="14">
        <f>IF($E935="","",SUMIFS('Follow-ups'!$H$3:$H$1002,'Follow-ups'!$B$3:$B$1002,$E935))</f>
        <v/>
      </c>
      <c r="J935" s="14">
        <f>IF($F935="","",$G935-$H935-$I935)</f>
        <v/>
      </c>
      <c r="K935" s="15">
        <f>IF($F935="","",'Settings'!$B$6-$F935)</f>
        <v/>
      </c>
      <c r="L935" s="8">
        <f>IF($F935="","",IF($J935&lt;=0,"Settled",IF($O935="Written off","Written off",IF($K935&lt;=30,"0–30",IF($K935&lt;=60,"31–60",IF($K935&lt;=90,"61–90","90+"))))))</f>
        <v/>
      </c>
      <c r="M935" s="5" t="n"/>
      <c r="N935" s="4" t="n"/>
      <c r="O935" s="4" t="n"/>
      <c r="P935" s="8">
        <f>IF(OR($F935="",$M935=""),"",IF(AND($M935&lt;'Settings'!$B$6,$J935&gt;0,$O935&lt;&gt;"Written off"),"Overdue",""))</f>
        <v/>
      </c>
      <c r="Q935" s="15">
        <f>IF($E935="","",COUNTIFS('Follow-ups'!$B$3:$B$1002,$E935))</f>
        <v/>
      </c>
      <c r="R935" s="16">
        <f>IF(OR($F935="",$O935="Written off"),0,IF($J935&gt;0,$J935+ROW()/1000000,0))</f>
        <v/>
      </c>
      <c r="S935" s="15">
        <f>IF($P935="Overdue",COUNTIFS($P$3:$P935,"Overdue"),"")</f>
        <v/>
      </c>
    </row>
    <row r="936">
      <c r="A936" s="4" t="n"/>
      <c r="B936" s="4" t="n"/>
      <c r="C936" s="4" t="n"/>
      <c r="D936" s="4" t="n"/>
      <c r="E936" s="4" t="n"/>
      <c r="F936" s="5" t="n"/>
      <c r="G936" s="13" t="n"/>
      <c r="H936" s="13" t="n"/>
      <c r="I936" s="14">
        <f>IF($E936="","",SUMIFS('Follow-ups'!$H$3:$H$1002,'Follow-ups'!$B$3:$B$1002,$E936))</f>
        <v/>
      </c>
      <c r="J936" s="14">
        <f>IF($F936="","",$G936-$H936-$I936)</f>
        <v/>
      </c>
      <c r="K936" s="15">
        <f>IF($F936="","",'Settings'!$B$6-$F936)</f>
        <v/>
      </c>
      <c r="L936" s="8">
        <f>IF($F936="","",IF($J936&lt;=0,"Settled",IF($O936="Written off","Written off",IF($K936&lt;=30,"0–30",IF($K936&lt;=60,"31–60",IF($K936&lt;=90,"61–90","90+"))))))</f>
        <v/>
      </c>
      <c r="M936" s="5" t="n"/>
      <c r="N936" s="4" t="n"/>
      <c r="O936" s="4" t="n"/>
      <c r="P936" s="8">
        <f>IF(OR($F936="",$M936=""),"",IF(AND($M936&lt;'Settings'!$B$6,$J936&gt;0,$O936&lt;&gt;"Written off"),"Overdue",""))</f>
        <v/>
      </c>
      <c r="Q936" s="15">
        <f>IF($E936="","",COUNTIFS('Follow-ups'!$B$3:$B$1002,$E936))</f>
        <v/>
      </c>
      <c r="R936" s="16">
        <f>IF(OR($F936="",$O936="Written off"),0,IF($J936&gt;0,$J936+ROW()/1000000,0))</f>
        <v/>
      </c>
      <c r="S936" s="15">
        <f>IF($P936="Overdue",COUNTIFS($P$3:$P936,"Overdue"),"")</f>
        <v/>
      </c>
    </row>
    <row r="937">
      <c r="A937" s="4" t="n"/>
      <c r="B937" s="4" t="n"/>
      <c r="C937" s="4" t="n"/>
      <c r="D937" s="4" t="n"/>
      <c r="E937" s="4" t="n"/>
      <c r="F937" s="5" t="n"/>
      <c r="G937" s="13" t="n"/>
      <c r="H937" s="13" t="n"/>
      <c r="I937" s="14">
        <f>IF($E937="","",SUMIFS('Follow-ups'!$H$3:$H$1002,'Follow-ups'!$B$3:$B$1002,$E937))</f>
        <v/>
      </c>
      <c r="J937" s="14">
        <f>IF($F937="","",$G937-$H937-$I937)</f>
        <v/>
      </c>
      <c r="K937" s="15">
        <f>IF($F937="","",'Settings'!$B$6-$F937)</f>
        <v/>
      </c>
      <c r="L937" s="8">
        <f>IF($F937="","",IF($J937&lt;=0,"Settled",IF($O937="Written off","Written off",IF($K937&lt;=30,"0–30",IF($K937&lt;=60,"31–60",IF($K937&lt;=90,"61–90","90+"))))))</f>
        <v/>
      </c>
      <c r="M937" s="5" t="n"/>
      <c r="N937" s="4" t="n"/>
      <c r="O937" s="4" t="n"/>
      <c r="P937" s="8">
        <f>IF(OR($F937="",$M937=""),"",IF(AND($M937&lt;'Settings'!$B$6,$J937&gt;0,$O937&lt;&gt;"Written off"),"Overdue",""))</f>
        <v/>
      </c>
      <c r="Q937" s="15">
        <f>IF($E937="","",COUNTIFS('Follow-ups'!$B$3:$B$1002,$E937))</f>
        <v/>
      </c>
      <c r="R937" s="16">
        <f>IF(OR($F937="",$O937="Written off"),0,IF($J937&gt;0,$J937+ROW()/1000000,0))</f>
        <v/>
      </c>
      <c r="S937" s="15">
        <f>IF($P937="Overdue",COUNTIFS($P$3:$P937,"Overdue"),"")</f>
        <v/>
      </c>
    </row>
    <row r="938">
      <c r="A938" s="4" t="n"/>
      <c r="B938" s="4" t="n"/>
      <c r="C938" s="4" t="n"/>
      <c r="D938" s="4" t="n"/>
      <c r="E938" s="4" t="n"/>
      <c r="F938" s="5" t="n"/>
      <c r="G938" s="13" t="n"/>
      <c r="H938" s="13" t="n"/>
      <c r="I938" s="14">
        <f>IF($E938="","",SUMIFS('Follow-ups'!$H$3:$H$1002,'Follow-ups'!$B$3:$B$1002,$E938))</f>
        <v/>
      </c>
      <c r="J938" s="14">
        <f>IF($F938="","",$G938-$H938-$I938)</f>
        <v/>
      </c>
      <c r="K938" s="15">
        <f>IF($F938="","",'Settings'!$B$6-$F938)</f>
        <v/>
      </c>
      <c r="L938" s="8">
        <f>IF($F938="","",IF($J938&lt;=0,"Settled",IF($O938="Written off","Written off",IF($K938&lt;=30,"0–30",IF($K938&lt;=60,"31–60",IF($K938&lt;=90,"61–90","90+"))))))</f>
        <v/>
      </c>
      <c r="M938" s="5" t="n"/>
      <c r="N938" s="4" t="n"/>
      <c r="O938" s="4" t="n"/>
      <c r="P938" s="8">
        <f>IF(OR($F938="",$M938=""),"",IF(AND($M938&lt;'Settings'!$B$6,$J938&gt;0,$O938&lt;&gt;"Written off"),"Overdue",""))</f>
        <v/>
      </c>
      <c r="Q938" s="15">
        <f>IF($E938="","",COUNTIFS('Follow-ups'!$B$3:$B$1002,$E938))</f>
        <v/>
      </c>
      <c r="R938" s="16">
        <f>IF(OR($F938="",$O938="Written off"),0,IF($J938&gt;0,$J938+ROW()/1000000,0))</f>
        <v/>
      </c>
      <c r="S938" s="15">
        <f>IF($P938="Overdue",COUNTIFS($P$3:$P938,"Overdue"),"")</f>
        <v/>
      </c>
    </row>
    <row r="939">
      <c r="A939" s="4" t="n"/>
      <c r="B939" s="4" t="n"/>
      <c r="C939" s="4" t="n"/>
      <c r="D939" s="4" t="n"/>
      <c r="E939" s="4" t="n"/>
      <c r="F939" s="5" t="n"/>
      <c r="G939" s="13" t="n"/>
      <c r="H939" s="13" t="n"/>
      <c r="I939" s="14">
        <f>IF($E939="","",SUMIFS('Follow-ups'!$H$3:$H$1002,'Follow-ups'!$B$3:$B$1002,$E939))</f>
        <v/>
      </c>
      <c r="J939" s="14">
        <f>IF($F939="","",$G939-$H939-$I939)</f>
        <v/>
      </c>
      <c r="K939" s="15">
        <f>IF($F939="","",'Settings'!$B$6-$F939)</f>
        <v/>
      </c>
      <c r="L939" s="8">
        <f>IF($F939="","",IF($J939&lt;=0,"Settled",IF($O939="Written off","Written off",IF($K939&lt;=30,"0–30",IF($K939&lt;=60,"31–60",IF($K939&lt;=90,"61–90","90+"))))))</f>
        <v/>
      </c>
      <c r="M939" s="5" t="n"/>
      <c r="N939" s="4" t="n"/>
      <c r="O939" s="4" t="n"/>
      <c r="P939" s="8">
        <f>IF(OR($F939="",$M939=""),"",IF(AND($M939&lt;'Settings'!$B$6,$J939&gt;0,$O939&lt;&gt;"Written off"),"Overdue",""))</f>
        <v/>
      </c>
      <c r="Q939" s="15">
        <f>IF($E939="","",COUNTIFS('Follow-ups'!$B$3:$B$1002,$E939))</f>
        <v/>
      </c>
      <c r="R939" s="16">
        <f>IF(OR($F939="",$O939="Written off"),0,IF($J939&gt;0,$J939+ROW()/1000000,0))</f>
        <v/>
      </c>
      <c r="S939" s="15">
        <f>IF($P939="Overdue",COUNTIFS($P$3:$P939,"Overdue"),"")</f>
        <v/>
      </c>
    </row>
    <row r="940">
      <c r="A940" s="4" t="n"/>
      <c r="B940" s="4" t="n"/>
      <c r="C940" s="4" t="n"/>
      <c r="D940" s="4" t="n"/>
      <c r="E940" s="4" t="n"/>
      <c r="F940" s="5" t="n"/>
      <c r="G940" s="13" t="n"/>
      <c r="H940" s="13" t="n"/>
      <c r="I940" s="14">
        <f>IF($E940="","",SUMIFS('Follow-ups'!$H$3:$H$1002,'Follow-ups'!$B$3:$B$1002,$E940))</f>
        <v/>
      </c>
      <c r="J940" s="14">
        <f>IF($F940="","",$G940-$H940-$I940)</f>
        <v/>
      </c>
      <c r="K940" s="15">
        <f>IF($F940="","",'Settings'!$B$6-$F940)</f>
        <v/>
      </c>
      <c r="L940" s="8">
        <f>IF($F940="","",IF($J940&lt;=0,"Settled",IF($O940="Written off","Written off",IF($K940&lt;=30,"0–30",IF($K940&lt;=60,"31–60",IF($K940&lt;=90,"61–90","90+"))))))</f>
        <v/>
      </c>
      <c r="M940" s="5" t="n"/>
      <c r="N940" s="4" t="n"/>
      <c r="O940" s="4" t="n"/>
      <c r="P940" s="8">
        <f>IF(OR($F940="",$M940=""),"",IF(AND($M940&lt;'Settings'!$B$6,$J940&gt;0,$O940&lt;&gt;"Written off"),"Overdue",""))</f>
        <v/>
      </c>
      <c r="Q940" s="15">
        <f>IF($E940="","",COUNTIFS('Follow-ups'!$B$3:$B$1002,$E940))</f>
        <v/>
      </c>
      <c r="R940" s="16">
        <f>IF(OR($F940="",$O940="Written off"),0,IF($J940&gt;0,$J940+ROW()/1000000,0))</f>
        <v/>
      </c>
      <c r="S940" s="15">
        <f>IF($P940="Overdue",COUNTIFS($P$3:$P940,"Overdue"),"")</f>
        <v/>
      </c>
    </row>
    <row r="941">
      <c r="A941" s="4" t="n"/>
      <c r="B941" s="4" t="n"/>
      <c r="C941" s="4" t="n"/>
      <c r="D941" s="4" t="n"/>
      <c r="E941" s="4" t="n"/>
      <c r="F941" s="5" t="n"/>
      <c r="G941" s="13" t="n"/>
      <c r="H941" s="13" t="n"/>
      <c r="I941" s="14">
        <f>IF($E941="","",SUMIFS('Follow-ups'!$H$3:$H$1002,'Follow-ups'!$B$3:$B$1002,$E941))</f>
        <v/>
      </c>
      <c r="J941" s="14">
        <f>IF($F941="","",$G941-$H941-$I941)</f>
        <v/>
      </c>
      <c r="K941" s="15">
        <f>IF($F941="","",'Settings'!$B$6-$F941)</f>
        <v/>
      </c>
      <c r="L941" s="8">
        <f>IF($F941="","",IF($J941&lt;=0,"Settled",IF($O941="Written off","Written off",IF($K941&lt;=30,"0–30",IF($K941&lt;=60,"31–60",IF($K941&lt;=90,"61–90","90+"))))))</f>
        <v/>
      </c>
      <c r="M941" s="5" t="n"/>
      <c r="N941" s="4" t="n"/>
      <c r="O941" s="4" t="n"/>
      <c r="P941" s="8">
        <f>IF(OR($F941="",$M941=""),"",IF(AND($M941&lt;'Settings'!$B$6,$J941&gt;0,$O941&lt;&gt;"Written off"),"Overdue",""))</f>
        <v/>
      </c>
      <c r="Q941" s="15">
        <f>IF($E941="","",COUNTIFS('Follow-ups'!$B$3:$B$1002,$E941))</f>
        <v/>
      </c>
      <c r="R941" s="16">
        <f>IF(OR($F941="",$O941="Written off"),0,IF($J941&gt;0,$J941+ROW()/1000000,0))</f>
        <v/>
      </c>
      <c r="S941" s="15">
        <f>IF($P941="Overdue",COUNTIFS($P$3:$P941,"Overdue"),"")</f>
        <v/>
      </c>
    </row>
    <row r="942">
      <c r="A942" s="4" t="n"/>
      <c r="B942" s="4" t="n"/>
      <c r="C942" s="4" t="n"/>
      <c r="D942" s="4" t="n"/>
      <c r="E942" s="4" t="n"/>
      <c r="F942" s="5" t="n"/>
      <c r="G942" s="13" t="n"/>
      <c r="H942" s="13" t="n"/>
      <c r="I942" s="14">
        <f>IF($E942="","",SUMIFS('Follow-ups'!$H$3:$H$1002,'Follow-ups'!$B$3:$B$1002,$E942))</f>
        <v/>
      </c>
      <c r="J942" s="14">
        <f>IF($F942="","",$G942-$H942-$I942)</f>
        <v/>
      </c>
      <c r="K942" s="15">
        <f>IF($F942="","",'Settings'!$B$6-$F942)</f>
        <v/>
      </c>
      <c r="L942" s="8">
        <f>IF($F942="","",IF($J942&lt;=0,"Settled",IF($O942="Written off","Written off",IF($K942&lt;=30,"0–30",IF($K942&lt;=60,"31–60",IF($K942&lt;=90,"61–90","90+"))))))</f>
        <v/>
      </c>
      <c r="M942" s="5" t="n"/>
      <c r="N942" s="4" t="n"/>
      <c r="O942" s="4" t="n"/>
      <c r="P942" s="8">
        <f>IF(OR($F942="",$M942=""),"",IF(AND($M942&lt;'Settings'!$B$6,$J942&gt;0,$O942&lt;&gt;"Written off"),"Overdue",""))</f>
        <v/>
      </c>
      <c r="Q942" s="15">
        <f>IF($E942="","",COUNTIFS('Follow-ups'!$B$3:$B$1002,$E942))</f>
        <v/>
      </c>
      <c r="R942" s="16">
        <f>IF(OR($F942="",$O942="Written off"),0,IF($J942&gt;0,$J942+ROW()/1000000,0))</f>
        <v/>
      </c>
      <c r="S942" s="15">
        <f>IF($P942="Overdue",COUNTIFS($P$3:$P942,"Overdue"),"")</f>
        <v/>
      </c>
    </row>
    <row r="943">
      <c r="A943" s="4" t="n"/>
      <c r="B943" s="4" t="n"/>
      <c r="C943" s="4" t="n"/>
      <c r="D943" s="4" t="n"/>
      <c r="E943" s="4" t="n"/>
      <c r="F943" s="5" t="n"/>
      <c r="G943" s="13" t="n"/>
      <c r="H943" s="13" t="n"/>
      <c r="I943" s="14">
        <f>IF($E943="","",SUMIFS('Follow-ups'!$H$3:$H$1002,'Follow-ups'!$B$3:$B$1002,$E943))</f>
        <v/>
      </c>
      <c r="J943" s="14">
        <f>IF($F943="","",$G943-$H943-$I943)</f>
        <v/>
      </c>
      <c r="K943" s="15">
        <f>IF($F943="","",'Settings'!$B$6-$F943)</f>
        <v/>
      </c>
      <c r="L943" s="8">
        <f>IF($F943="","",IF($J943&lt;=0,"Settled",IF($O943="Written off","Written off",IF($K943&lt;=30,"0–30",IF($K943&lt;=60,"31–60",IF($K943&lt;=90,"61–90","90+"))))))</f>
        <v/>
      </c>
      <c r="M943" s="5" t="n"/>
      <c r="N943" s="4" t="n"/>
      <c r="O943" s="4" t="n"/>
      <c r="P943" s="8">
        <f>IF(OR($F943="",$M943=""),"",IF(AND($M943&lt;'Settings'!$B$6,$J943&gt;0,$O943&lt;&gt;"Written off"),"Overdue",""))</f>
        <v/>
      </c>
      <c r="Q943" s="15">
        <f>IF($E943="","",COUNTIFS('Follow-ups'!$B$3:$B$1002,$E943))</f>
        <v/>
      </c>
      <c r="R943" s="16">
        <f>IF(OR($F943="",$O943="Written off"),0,IF($J943&gt;0,$J943+ROW()/1000000,0))</f>
        <v/>
      </c>
      <c r="S943" s="15">
        <f>IF($P943="Overdue",COUNTIFS($P$3:$P943,"Overdue"),"")</f>
        <v/>
      </c>
    </row>
    <row r="944">
      <c r="A944" s="4" t="n"/>
      <c r="B944" s="4" t="n"/>
      <c r="C944" s="4" t="n"/>
      <c r="D944" s="4" t="n"/>
      <c r="E944" s="4" t="n"/>
      <c r="F944" s="5" t="n"/>
      <c r="G944" s="13" t="n"/>
      <c r="H944" s="13" t="n"/>
      <c r="I944" s="14">
        <f>IF($E944="","",SUMIFS('Follow-ups'!$H$3:$H$1002,'Follow-ups'!$B$3:$B$1002,$E944))</f>
        <v/>
      </c>
      <c r="J944" s="14">
        <f>IF($F944="","",$G944-$H944-$I944)</f>
        <v/>
      </c>
      <c r="K944" s="15">
        <f>IF($F944="","",'Settings'!$B$6-$F944)</f>
        <v/>
      </c>
      <c r="L944" s="8">
        <f>IF($F944="","",IF($J944&lt;=0,"Settled",IF($O944="Written off","Written off",IF($K944&lt;=30,"0–30",IF($K944&lt;=60,"31–60",IF($K944&lt;=90,"61–90","90+"))))))</f>
        <v/>
      </c>
      <c r="M944" s="5" t="n"/>
      <c r="N944" s="4" t="n"/>
      <c r="O944" s="4" t="n"/>
      <c r="P944" s="8">
        <f>IF(OR($F944="",$M944=""),"",IF(AND($M944&lt;'Settings'!$B$6,$J944&gt;0,$O944&lt;&gt;"Written off"),"Overdue",""))</f>
        <v/>
      </c>
      <c r="Q944" s="15">
        <f>IF($E944="","",COUNTIFS('Follow-ups'!$B$3:$B$1002,$E944))</f>
        <v/>
      </c>
      <c r="R944" s="16">
        <f>IF(OR($F944="",$O944="Written off"),0,IF($J944&gt;0,$J944+ROW()/1000000,0))</f>
        <v/>
      </c>
      <c r="S944" s="15">
        <f>IF($P944="Overdue",COUNTIFS($P$3:$P944,"Overdue"),"")</f>
        <v/>
      </c>
    </row>
    <row r="945">
      <c r="A945" s="4" t="n"/>
      <c r="B945" s="4" t="n"/>
      <c r="C945" s="4" t="n"/>
      <c r="D945" s="4" t="n"/>
      <c r="E945" s="4" t="n"/>
      <c r="F945" s="5" t="n"/>
      <c r="G945" s="13" t="n"/>
      <c r="H945" s="13" t="n"/>
      <c r="I945" s="14">
        <f>IF($E945="","",SUMIFS('Follow-ups'!$H$3:$H$1002,'Follow-ups'!$B$3:$B$1002,$E945))</f>
        <v/>
      </c>
      <c r="J945" s="14">
        <f>IF($F945="","",$G945-$H945-$I945)</f>
        <v/>
      </c>
      <c r="K945" s="15">
        <f>IF($F945="","",'Settings'!$B$6-$F945)</f>
        <v/>
      </c>
      <c r="L945" s="8">
        <f>IF($F945="","",IF($J945&lt;=0,"Settled",IF($O945="Written off","Written off",IF($K945&lt;=30,"0–30",IF($K945&lt;=60,"31–60",IF($K945&lt;=90,"61–90","90+"))))))</f>
        <v/>
      </c>
      <c r="M945" s="5" t="n"/>
      <c r="N945" s="4" t="n"/>
      <c r="O945" s="4" t="n"/>
      <c r="P945" s="8">
        <f>IF(OR($F945="",$M945=""),"",IF(AND($M945&lt;'Settings'!$B$6,$J945&gt;0,$O945&lt;&gt;"Written off"),"Overdue",""))</f>
        <v/>
      </c>
      <c r="Q945" s="15">
        <f>IF($E945="","",COUNTIFS('Follow-ups'!$B$3:$B$1002,$E945))</f>
        <v/>
      </c>
      <c r="R945" s="16">
        <f>IF(OR($F945="",$O945="Written off"),0,IF($J945&gt;0,$J945+ROW()/1000000,0))</f>
        <v/>
      </c>
      <c r="S945" s="15">
        <f>IF($P945="Overdue",COUNTIFS($P$3:$P945,"Overdue"),"")</f>
        <v/>
      </c>
    </row>
    <row r="946">
      <c r="A946" s="4" t="n"/>
      <c r="B946" s="4" t="n"/>
      <c r="C946" s="4" t="n"/>
      <c r="D946" s="4" t="n"/>
      <c r="E946" s="4" t="n"/>
      <c r="F946" s="5" t="n"/>
      <c r="G946" s="13" t="n"/>
      <c r="H946" s="13" t="n"/>
      <c r="I946" s="14">
        <f>IF($E946="","",SUMIFS('Follow-ups'!$H$3:$H$1002,'Follow-ups'!$B$3:$B$1002,$E946))</f>
        <v/>
      </c>
      <c r="J946" s="14">
        <f>IF($F946="","",$G946-$H946-$I946)</f>
        <v/>
      </c>
      <c r="K946" s="15">
        <f>IF($F946="","",'Settings'!$B$6-$F946)</f>
        <v/>
      </c>
      <c r="L946" s="8">
        <f>IF($F946="","",IF($J946&lt;=0,"Settled",IF($O946="Written off","Written off",IF($K946&lt;=30,"0–30",IF($K946&lt;=60,"31–60",IF($K946&lt;=90,"61–90","90+"))))))</f>
        <v/>
      </c>
      <c r="M946" s="5" t="n"/>
      <c r="N946" s="4" t="n"/>
      <c r="O946" s="4" t="n"/>
      <c r="P946" s="8">
        <f>IF(OR($F946="",$M946=""),"",IF(AND($M946&lt;'Settings'!$B$6,$J946&gt;0,$O946&lt;&gt;"Written off"),"Overdue",""))</f>
        <v/>
      </c>
      <c r="Q946" s="15">
        <f>IF($E946="","",COUNTIFS('Follow-ups'!$B$3:$B$1002,$E946))</f>
        <v/>
      </c>
      <c r="R946" s="16">
        <f>IF(OR($F946="",$O946="Written off"),0,IF($J946&gt;0,$J946+ROW()/1000000,0))</f>
        <v/>
      </c>
      <c r="S946" s="15">
        <f>IF($P946="Overdue",COUNTIFS($P$3:$P946,"Overdue"),"")</f>
        <v/>
      </c>
    </row>
    <row r="947">
      <c r="A947" s="4" t="n"/>
      <c r="B947" s="4" t="n"/>
      <c r="C947" s="4" t="n"/>
      <c r="D947" s="4" t="n"/>
      <c r="E947" s="4" t="n"/>
      <c r="F947" s="5" t="n"/>
      <c r="G947" s="13" t="n"/>
      <c r="H947" s="13" t="n"/>
      <c r="I947" s="14">
        <f>IF($E947="","",SUMIFS('Follow-ups'!$H$3:$H$1002,'Follow-ups'!$B$3:$B$1002,$E947))</f>
        <v/>
      </c>
      <c r="J947" s="14">
        <f>IF($F947="","",$G947-$H947-$I947)</f>
        <v/>
      </c>
      <c r="K947" s="15">
        <f>IF($F947="","",'Settings'!$B$6-$F947)</f>
        <v/>
      </c>
      <c r="L947" s="8">
        <f>IF($F947="","",IF($J947&lt;=0,"Settled",IF($O947="Written off","Written off",IF($K947&lt;=30,"0–30",IF($K947&lt;=60,"31–60",IF($K947&lt;=90,"61–90","90+"))))))</f>
        <v/>
      </c>
      <c r="M947" s="5" t="n"/>
      <c r="N947" s="4" t="n"/>
      <c r="O947" s="4" t="n"/>
      <c r="P947" s="8">
        <f>IF(OR($F947="",$M947=""),"",IF(AND($M947&lt;'Settings'!$B$6,$J947&gt;0,$O947&lt;&gt;"Written off"),"Overdue",""))</f>
        <v/>
      </c>
      <c r="Q947" s="15">
        <f>IF($E947="","",COUNTIFS('Follow-ups'!$B$3:$B$1002,$E947))</f>
        <v/>
      </c>
      <c r="R947" s="16">
        <f>IF(OR($F947="",$O947="Written off"),0,IF($J947&gt;0,$J947+ROW()/1000000,0))</f>
        <v/>
      </c>
      <c r="S947" s="15">
        <f>IF($P947="Overdue",COUNTIFS($P$3:$P947,"Overdue"),"")</f>
        <v/>
      </c>
    </row>
    <row r="948">
      <c r="A948" s="4" t="n"/>
      <c r="B948" s="4" t="n"/>
      <c r="C948" s="4" t="n"/>
      <c r="D948" s="4" t="n"/>
      <c r="E948" s="4" t="n"/>
      <c r="F948" s="5" t="n"/>
      <c r="G948" s="13" t="n"/>
      <c r="H948" s="13" t="n"/>
      <c r="I948" s="14">
        <f>IF($E948="","",SUMIFS('Follow-ups'!$H$3:$H$1002,'Follow-ups'!$B$3:$B$1002,$E948))</f>
        <v/>
      </c>
      <c r="J948" s="14">
        <f>IF($F948="","",$G948-$H948-$I948)</f>
        <v/>
      </c>
      <c r="K948" s="15">
        <f>IF($F948="","",'Settings'!$B$6-$F948)</f>
        <v/>
      </c>
      <c r="L948" s="8">
        <f>IF($F948="","",IF($J948&lt;=0,"Settled",IF($O948="Written off","Written off",IF($K948&lt;=30,"0–30",IF($K948&lt;=60,"31–60",IF($K948&lt;=90,"61–90","90+"))))))</f>
        <v/>
      </c>
      <c r="M948" s="5" t="n"/>
      <c r="N948" s="4" t="n"/>
      <c r="O948" s="4" t="n"/>
      <c r="P948" s="8">
        <f>IF(OR($F948="",$M948=""),"",IF(AND($M948&lt;'Settings'!$B$6,$J948&gt;0,$O948&lt;&gt;"Written off"),"Overdue",""))</f>
        <v/>
      </c>
      <c r="Q948" s="15">
        <f>IF($E948="","",COUNTIFS('Follow-ups'!$B$3:$B$1002,$E948))</f>
        <v/>
      </c>
      <c r="R948" s="16">
        <f>IF(OR($F948="",$O948="Written off"),0,IF($J948&gt;0,$J948+ROW()/1000000,0))</f>
        <v/>
      </c>
      <c r="S948" s="15">
        <f>IF($P948="Overdue",COUNTIFS($P$3:$P948,"Overdue"),"")</f>
        <v/>
      </c>
    </row>
    <row r="949">
      <c r="A949" s="4" t="n"/>
      <c r="B949" s="4" t="n"/>
      <c r="C949" s="4" t="n"/>
      <c r="D949" s="4" t="n"/>
      <c r="E949" s="4" t="n"/>
      <c r="F949" s="5" t="n"/>
      <c r="G949" s="13" t="n"/>
      <c r="H949" s="13" t="n"/>
      <c r="I949" s="14">
        <f>IF($E949="","",SUMIFS('Follow-ups'!$H$3:$H$1002,'Follow-ups'!$B$3:$B$1002,$E949))</f>
        <v/>
      </c>
      <c r="J949" s="14">
        <f>IF($F949="","",$G949-$H949-$I949)</f>
        <v/>
      </c>
      <c r="K949" s="15">
        <f>IF($F949="","",'Settings'!$B$6-$F949)</f>
        <v/>
      </c>
      <c r="L949" s="8">
        <f>IF($F949="","",IF($J949&lt;=0,"Settled",IF($O949="Written off","Written off",IF($K949&lt;=30,"0–30",IF($K949&lt;=60,"31–60",IF($K949&lt;=90,"61–90","90+"))))))</f>
        <v/>
      </c>
      <c r="M949" s="5" t="n"/>
      <c r="N949" s="4" t="n"/>
      <c r="O949" s="4" t="n"/>
      <c r="P949" s="8">
        <f>IF(OR($F949="",$M949=""),"",IF(AND($M949&lt;'Settings'!$B$6,$J949&gt;0,$O949&lt;&gt;"Written off"),"Overdue",""))</f>
        <v/>
      </c>
      <c r="Q949" s="15">
        <f>IF($E949="","",COUNTIFS('Follow-ups'!$B$3:$B$1002,$E949))</f>
        <v/>
      </c>
      <c r="R949" s="16">
        <f>IF(OR($F949="",$O949="Written off"),0,IF($J949&gt;0,$J949+ROW()/1000000,0))</f>
        <v/>
      </c>
      <c r="S949" s="15">
        <f>IF($P949="Overdue",COUNTIFS($P$3:$P949,"Overdue"),"")</f>
        <v/>
      </c>
    </row>
    <row r="950">
      <c r="A950" s="4" t="n"/>
      <c r="B950" s="4" t="n"/>
      <c r="C950" s="4" t="n"/>
      <c r="D950" s="4" t="n"/>
      <c r="E950" s="4" t="n"/>
      <c r="F950" s="5" t="n"/>
      <c r="G950" s="13" t="n"/>
      <c r="H950" s="13" t="n"/>
      <c r="I950" s="14">
        <f>IF($E950="","",SUMIFS('Follow-ups'!$H$3:$H$1002,'Follow-ups'!$B$3:$B$1002,$E950))</f>
        <v/>
      </c>
      <c r="J950" s="14">
        <f>IF($F950="","",$G950-$H950-$I950)</f>
        <v/>
      </c>
      <c r="K950" s="15">
        <f>IF($F950="","",'Settings'!$B$6-$F950)</f>
        <v/>
      </c>
      <c r="L950" s="8">
        <f>IF($F950="","",IF($J950&lt;=0,"Settled",IF($O950="Written off","Written off",IF($K950&lt;=30,"0–30",IF($K950&lt;=60,"31–60",IF($K950&lt;=90,"61–90","90+"))))))</f>
        <v/>
      </c>
      <c r="M950" s="5" t="n"/>
      <c r="N950" s="4" t="n"/>
      <c r="O950" s="4" t="n"/>
      <c r="P950" s="8">
        <f>IF(OR($F950="",$M950=""),"",IF(AND($M950&lt;'Settings'!$B$6,$J950&gt;0,$O950&lt;&gt;"Written off"),"Overdue",""))</f>
        <v/>
      </c>
      <c r="Q950" s="15">
        <f>IF($E950="","",COUNTIFS('Follow-ups'!$B$3:$B$1002,$E950))</f>
        <v/>
      </c>
      <c r="R950" s="16">
        <f>IF(OR($F950="",$O950="Written off"),0,IF($J950&gt;0,$J950+ROW()/1000000,0))</f>
        <v/>
      </c>
      <c r="S950" s="15">
        <f>IF($P950="Overdue",COUNTIFS($P$3:$P950,"Overdue"),"")</f>
        <v/>
      </c>
    </row>
    <row r="951">
      <c r="A951" s="4" t="n"/>
      <c r="B951" s="4" t="n"/>
      <c r="C951" s="4" t="n"/>
      <c r="D951" s="4" t="n"/>
      <c r="E951" s="4" t="n"/>
      <c r="F951" s="5" t="n"/>
      <c r="G951" s="13" t="n"/>
      <c r="H951" s="13" t="n"/>
      <c r="I951" s="14">
        <f>IF($E951="","",SUMIFS('Follow-ups'!$H$3:$H$1002,'Follow-ups'!$B$3:$B$1002,$E951))</f>
        <v/>
      </c>
      <c r="J951" s="14">
        <f>IF($F951="","",$G951-$H951-$I951)</f>
        <v/>
      </c>
      <c r="K951" s="15">
        <f>IF($F951="","",'Settings'!$B$6-$F951)</f>
        <v/>
      </c>
      <c r="L951" s="8">
        <f>IF($F951="","",IF($J951&lt;=0,"Settled",IF($O951="Written off","Written off",IF($K951&lt;=30,"0–30",IF($K951&lt;=60,"31–60",IF($K951&lt;=90,"61–90","90+"))))))</f>
        <v/>
      </c>
      <c r="M951" s="5" t="n"/>
      <c r="N951" s="4" t="n"/>
      <c r="O951" s="4" t="n"/>
      <c r="P951" s="8">
        <f>IF(OR($F951="",$M951=""),"",IF(AND($M951&lt;'Settings'!$B$6,$J951&gt;0,$O951&lt;&gt;"Written off"),"Overdue",""))</f>
        <v/>
      </c>
      <c r="Q951" s="15">
        <f>IF($E951="","",COUNTIFS('Follow-ups'!$B$3:$B$1002,$E951))</f>
        <v/>
      </c>
      <c r="R951" s="16">
        <f>IF(OR($F951="",$O951="Written off"),0,IF($J951&gt;0,$J951+ROW()/1000000,0))</f>
        <v/>
      </c>
      <c r="S951" s="15">
        <f>IF($P951="Overdue",COUNTIFS($P$3:$P951,"Overdue"),"")</f>
        <v/>
      </c>
    </row>
    <row r="952">
      <c r="A952" s="4" t="n"/>
      <c r="B952" s="4" t="n"/>
      <c r="C952" s="4" t="n"/>
      <c r="D952" s="4" t="n"/>
      <c r="E952" s="4" t="n"/>
      <c r="F952" s="5" t="n"/>
      <c r="G952" s="13" t="n"/>
      <c r="H952" s="13" t="n"/>
      <c r="I952" s="14">
        <f>IF($E952="","",SUMIFS('Follow-ups'!$H$3:$H$1002,'Follow-ups'!$B$3:$B$1002,$E952))</f>
        <v/>
      </c>
      <c r="J952" s="14">
        <f>IF($F952="","",$G952-$H952-$I952)</f>
        <v/>
      </c>
      <c r="K952" s="15">
        <f>IF($F952="","",'Settings'!$B$6-$F952)</f>
        <v/>
      </c>
      <c r="L952" s="8">
        <f>IF($F952="","",IF($J952&lt;=0,"Settled",IF($O952="Written off","Written off",IF($K952&lt;=30,"0–30",IF($K952&lt;=60,"31–60",IF($K952&lt;=90,"61–90","90+"))))))</f>
        <v/>
      </c>
      <c r="M952" s="5" t="n"/>
      <c r="N952" s="4" t="n"/>
      <c r="O952" s="4" t="n"/>
      <c r="P952" s="8">
        <f>IF(OR($F952="",$M952=""),"",IF(AND($M952&lt;'Settings'!$B$6,$J952&gt;0,$O952&lt;&gt;"Written off"),"Overdue",""))</f>
        <v/>
      </c>
      <c r="Q952" s="15">
        <f>IF($E952="","",COUNTIFS('Follow-ups'!$B$3:$B$1002,$E952))</f>
        <v/>
      </c>
      <c r="R952" s="16">
        <f>IF(OR($F952="",$O952="Written off"),0,IF($J952&gt;0,$J952+ROW()/1000000,0))</f>
        <v/>
      </c>
      <c r="S952" s="15">
        <f>IF($P952="Overdue",COUNTIFS($P$3:$P952,"Overdue"),"")</f>
        <v/>
      </c>
    </row>
    <row r="953">
      <c r="A953" s="4" t="n"/>
      <c r="B953" s="4" t="n"/>
      <c r="C953" s="4" t="n"/>
      <c r="D953" s="4" t="n"/>
      <c r="E953" s="4" t="n"/>
      <c r="F953" s="5" t="n"/>
      <c r="G953" s="13" t="n"/>
      <c r="H953" s="13" t="n"/>
      <c r="I953" s="14">
        <f>IF($E953="","",SUMIFS('Follow-ups'!$H$3:$H$1002,'Follow-ups'!$B$3:$B$1002,$E953))</f>
        <v/>
      </c>
      <c r="J953" s="14">
        <f>IF($F953="","",$G953-$H953-$I953)</f>
        <v/>
      </c>
      <c r="K953" s="15">
        <f>IF($F953="","",'Settings'!$B$6-$F953)</f>
        <v/>
      </c>
      <c r="L953" s="8">
        <f>IF($F953="","",IF($J953&lt;=0,"Settled",IF($O953="Written off","Written off",IF($K953&lt;=30,"0–30",IF($K953&lt;=60,"31–60",IF($K953&lt;=90,"61–90","90+"))))))</f>
        <v/>
      </c>
      <c r="M953" s="5" t="n"/>
      <c r="N953" s="4" t="n"/>
      <c r="O953" s="4" t="n"/>
      <c r="P953" s="8">
        <f>IF(OR($F953="",$M953=""),"",IF(AND($M953&lt;'Settings'!$B$6,$J953&gt;0,$O953&lt;&gt;"Written off"),"Overdue",""))</f>
        <v/>
      </c>
      <c r="Q953" s="15">
        <f>IF($E953="","",COUNTIFS('Follow-ups'!$B$3:$B$1002,$E953))</f>
        <v/>
      </c>
      <c r="R953" s="16">
        <f>IF(OR($F953="",$O953="Written off"),0,IF($J953&gt;0,$J953+ROW()/1000000,0))</f>
        <v/>
      </c>
      <c r="S953" s="15">
        <f>IF($P953="Overdue",COUNTIFS($P$3:$P953,"Overdue"),"")</f>
        <v/>
      </c>
    </row>
    <row r="954">
      <c r="A954" s="4" t="n"/>
      <c r="B954" s="4" t="n"/>
      <c r="C954" s="4" t="n"/>
      <c r="D954" s="4" t="n"/>
      <c r="E954" s="4" t="n"/>
      <c r="F954" s="5" t="n"/>
      <c r="G954" s="13" t="n"/>
      <c r="H954" s="13" t="n"/>
      <c r="I954" s="14">
        <f>IF($E954="","",SUMIFS('Follow-ups'!$H$3:$H$1002,'Follow-ups'!$B$3:$B$1002,$E954))</f>
        <v/>
      </c>
      <c r="J954" s="14">
        <f>IF($F954="","",$G954-$H954-$I954)</f>
        <v/>
      </c>
      <c r="K954" s="15">
        <f>IF($F954="","",'Settings'!$B$6-$F954)</f>
        <v/>
      </c>
      <c r="L954" s="8">
        <f>IF($F954="","",IF($J954&lt;=0,"Settled",IF($O954="Written off","Written off",IF($K954&lt;=30,"0–30",IF($K954&lt;=60,"31–60",IF($K954&lt;=90,"61–90","90+"))))))</f>
        <v/>
      </c>
      <c r="M954" s="5" t="n"/>
      <c r="N954" s="4" t="n"/>
      <c r="O954" s="4" t="n"/>
      <c r="P954" s="8">
        <f>IF(OR($F954="",$M954=""),"",IF(AND($M954&lt;'Settings'!$B$6,$J954&gt;0,$O954&lt;&gt;"Written off"),"Overdue",""))</f>
        <v/>
      </c>
      <c r="Q954" s="15">
        <f>IF($E954="","",COUNTIFS('Follow-ups'!$B$3:$B$1002,$E954))</f>
        <v/>
      </c>
      <c r="R954" s="16">
        <f>IF(OR($F954="",$O954="Written off"),0,IF($J954&gt;0,$J954+ROW()/1000000,0))</f>
        <v/>
      </c>
      <c r="S954" s="15">
        <f>IF($P954="Overdue",COUNTIFS($P$3:$P954,"Overdue"),"")</f>
        <v/>
      </c>
    </row>
    <row r="955">
      <c r="A955" s="4" t="n"/>
      <c r="B955" s="4" t="n"/>
      <c r="C955" s="4" t="n"/>
      <c r="D955" s="4" t="n"/>
      <c r="E955" s="4" t="n"/>
      <c r="F955" s="5" t="n"/>
      <c r="G955" s="13" t="n"/>
      <c r="H955" s="13" t="n"/>
      <c r="I955" s="14">
        <f>IF($E955="","",SUMIFS('Follow-ups'!$H$3:$H$1002,'Follow-ups'!$B$3:$B$1002,$E955))</f>
        <v/>
      </c>
      <c r="J955" s="14">
        <f>IF($F955="","",$G955-$H955-$I955)</f>
        <v/>
      </c>
      <c r="K955" s="15">
        <f>IF($F955="","",'Settings'!$B$6-$F955)</f>
        <v/>
      </c>
      <c r="L955" s="8">
        <f>IF($F955="","",IF($J955&lt;=0,"Settled",IF($O955="Written off","Written off",IF($K955&lt;=30,"0–30",IF($K955&lt;=60,"31–60",IF($K955&lt;=90,"61–90","90+"))))))</f>
        <v/>
      </c>
      <c r="M955" s="5" t="n"/>
      <c r="N955" s="4" t="n"/>
      <c r="O955" s="4" t="n"/>
      <c r="P955" s="8">
        <f>IF(OR($F955="",$M955=""),"",IF(AND($M955&lt;'Settings'!$B$6,$J955&gt;0,$O955&lt;&gt;"Written off"),"Overdue",""))</f>
        <v/>
      </c>
      <c r="Q955" s="15">
        <f>IF($E955="","",COUNTIFS('Follow-ups'!$B$3:$B$1002,$E955))</f>
        <v/>
      </c>
      <c r="R955" s="16">
        <f>IF(OR($F955="",$O955="Written off"),0,IF($J955&gt;0,$J955+ROW()/1000000,0))</f>
        <v/>
      </c>
      <c r="S955" s="15">
        <f>IF($P955="Overdue",COUNTIFS($P$3:$P955,"Overdue"),"")</f>
        <v/>
      </c>
    </row>
    <row r="956">
      <c r="A956" s="4" t="n"/>
      <c r="B956" s="4" t="n"/>
      <c r="C956" s="4" t="n"/>
      <c r="D956" s="4" t="n"/>
      <c r="E956" s="4" t="n"/>
      <c r="F956" s="5" t="n"/>
      <c r="G956" s="13" t="n"/>
      <c r="H956" s="13" t="n"/>
      <c r="I956" s="14">
        <f>IF($E956="","",SUMIFS('Follow-ups'!$H$3:$H$1002,'Follow-ups'!$B$3:$B$1002,$E956))</f>
        <v/>
      </c>
      <c r="J956" s="14">
        <f>IF($F956="","",$G956-$H956-$I956)</f>
        <v/>
      </c>
      <c r="K956" s="15">
        <f>IF($F956="","",'Settings'!$B$6-$F956)</f>
        <v/>
      </c>
      <c r="L956" s="8">
        <f>IF($F956="","",IF($J956&lt;=0,"Settled",IF($O956="Written off","Written off",IF($K956&lt;=30,"0–30",IF($K956&lt;=60,"31–60",IF($K956&lt;=90,"61–90","90+"))))))</f>
        <v/>
      </c>
      <c r="M956" s="5" t="n"/>
      <c r="N956" s="4" t="n"/>
      <c r="O956" s="4" t="n"/>
      <c r="P956" s="8">
        <f>IF(OR($F956="",$M956=""),"",IF(AND($M956&lt;'Settings'!$B$6,$J956&gt;0,$O956&lt;&gt;"Written off"),"Overdue",""))</f>
        <v/>
      </c>
      <c r="Q956" s="15">
        <f>IF($E956="","",COUNTIFS('Follow-ups'!$B$3:$B$1002,$E956))</f>
        <v/>
      </c>
      <c r="R956" s="16">
        <f>IF(OR($F956="",$O956="Written off"),0,IF($J956&gt;0,$J956+ROW()/1000000,0))</f>
        <v/>
      </c>
      <c r="S956" s="15">
        <f>IF($P956="Overdue",COUNTIFS($P$3:$P956,"Overdue"),"")</f>
        <v/>
      </c>
    </row>
    <row r="957">
      <c r="A957" s="4" t="n"/>
      <c r="B957" s="4" t="n"/>
      <c r="C957" s="4" t="n"/>
      <c r="D957" s="4" t="n"/>
      <c r="E957" s="4" t="n"/>
      <c r="F957" s="5" t="n"/>
      <c r="G957" s="13" t="n"/>
      <c r="H957" s="13" t="n"/>
      <c r="I957" s="14">
        <f>IF($E957="","",SUMIFS('Follow-ups'!$H$3:$H$1002,'Follow-ups'!$B$3:$B$1002,$E957))</f>
        <v/>
      </c>
      <c r="J957" s="14">
        <f>IF($F957="","",$G957-$H957-$I957)</f>
        <v/>
      </c>
      <c r="K957" s="15">
        <f>IF($F957="","",'Settings'!$B$6-$F957)</f>
        <v/>
      </c>
      <c r="L957" s="8">
        <f>IF($F957="","",IF($J957&lt;=0,"Settled",IF($O957="Written off","Written off",IF($K957&lt;=30,"0–30",IF($K957&lt;=60,"31–60",IF($K957&lt;=90,"61–90","90+"))))))</f>
        <v/>
      </c>
      <c r="M957" s="5" t="n"/>
      <c r="N957" s="4" t="n"/>
      <c r="O957" s="4" t="n"/>
      <c r="P957" s="8">
        <f>IF(OR($F957="",$M957=""),"",IF(AND($M957&lt;'Settings'!$B$6,$J957&gt;0,$O957&lt;&gt;"Written off"),"Overdue",""))</f>
        <v/>
      </c>
      <c r="Q957" s="15">
        <f>IF($E957="","",COUNTIFS('Follow-ups'!$B$3:$B$1002,$E957))</f>
        <v/>
      </c>
      <c r="R957" s="16">
        <f>IF(OR($F957="",$O957="Written off"),0,IF($J957&gt;0,$J957+ROW()/1000000,0))</f>
        <v/>
      </c>
      <c r="S957" s="15">
        <f>IF($P957="Overdue",COUNTIFS($P$3:$P957,"Overdue"),"")</f>
        <v/>
      </c>
    </row>
    <row r="958">
      <c r="A958" s="4" t="n"/>
      <c r="B958" s="4" t="n"/>
      <c r="C958" s="4" t="n"/>
      <c r="D958" s="4" t="n"/>
      <c r="E958" s="4" t="n"/>
      <c r="F958" s="5" t="n"/>
      <c r="G958" s="13" t="n"/>
      <c r="H958" s="13" t="n"/>
      <c r="I958" s="14">
        <f>IF($E958="","",SUMIFS('Follow-ups'!$H$3:$H$1002,'Follow-ups'!$B$3:$B$1002,$E958))</f>
        <v/>
      </c>
      <c r="J958" s="14">
        <f>IF($F958="","",$G958-$H958-$I958)</f>
        <v/>
      </c>
      <c r="K958" s="15">
        <f>IF($F958="","",'Settings'!$B$6-$F958)</f>
        <v/>
      </c>
      <c r="L958" s="8">
        <f>IF($F958="","",IF($J958&lt;=0,"Settled",IF($O958="Written off","Written off",IF($K958&lt;=30,"0–30",IF($K958&lt;=60,"31–60",IF($K958&lt;=90,"61–90","90+"))))))</f>
        <v/>
      </c>
      <c r="M958" s="5" t="n"/>
      <c r="N958" s="4" t="n"/>
      <c r="O958" s="4" t="n"/>
      <c r="P958" s="8">
        <f>IF(OR($F958="",$M958=""),"",IF(AND($M958&lt;'Settings'!$B$6,$J958&gt;0,$O958&lt;&gt;"Written off"),"Overdue",""))</f>
        <v/>
      </c>
      <c r="Q958" s="15">
        <f>IF($E958="","",COUNTIFS('Follow-ups'!$B$3:$B$1002,$E958))</f>
        <v/>
      </c>
      <c r="R958" s="16">
        <f>IF(OR($F958="",$O958="Written off"),0,IF($J958&gt;0,$J958+ROW()/1000000,0))</f>
        <v/>
      </c>
      <c r="S958" s="15">
        <f>IF($P958="Overdue",COUNTIFS($P$3:$P958,"Overdue"),"")</f>
        <v/>
      </c>
    </row>
    <row r="959">
      <c r="A959" s="4" t="n"/>
      <c r="B959" s="4" t="n"/>
      <c r="C959" s="4" t="n"/>
      <c r="D959" s="4" t="n"/>
      <c r="E959" s="4" t="n"/>
      <c r="F959" s="5" t="n"/>
      <c r="G959" s="13" t="n"/>
      <c r="H959" s="13" t="n"/>
      <c r="I959" s="14">
        <f>IF($E959="","",SUMIFS('Follow-ups'!$H$3:$H$1002,'Follow-ups'!$B$3:$B$1002,$E959))</f>
        <v/>
      </c>
      <c r="J959" s="14">
        <f>IF($F959="","",$G959-$H959-$I959)</f>
        <v/>
      </c>
      <c r="K959" s="15">
        <f>IF($F959="","",'Settings'!$B$6-$F959)</f>
        <v/>
      </c>
      <c r="L959" s="8">
        <f>IF($F959="","",IF($J959&lt;=0,"Settled",IF($O959="Written off","Written off",IF($K959&lt;=30,"0–30",IF($K959&lt;=60,"31–60",IF($K959&lt;=90,"61–90","90+"))))))</f>
        <v/>
      </c>
      <c r="M959" s="5" t="n"/>
      <c r="N959" s="4" t="n"/>
      <c r="O959" s="4" t="n"/>
      <c r="P959" s="8">
        <f>IF(OR($F959="",$M959=""),"",IF(AND($M959&lt;'Settings'!$B$6,$J959&gt;0,$O959&lt;&gt;"Written off"),"Overdue",""))</f>
        <v/>
      </c>
      <c r="Q959" s="15">
        <f>IF($E959="","",COUNTIFS('Follow-ups'!$B$3:$B$1002,$E959))</f>
        <v/>
      </c>
      <c r="R959" s="16">
        <f>IF(OR($F959="",$O959="Written off"),0,IF($J959&gt;0,$J959+ROW()/1000000,0))</f>
        <v/>
      </c>
      <c r="S959" s="15">
        <f>IF($P959="Overdue",COUNTIFS($P$3:$P959,"Overdue"),"")</f>
        <v/>
      </c>
    </row>
    <row r="960">
      <c r="A960" s="4" t="n"/>
      <c r="B960" s="4" t="n"/>
      <c r="C960" s="4" t="n"/>
      <c r="D960" s="4" t="n"/>
      <c r="E960" s="4" t="n"/>
      <c r="F960" s="5" t="n"/>
      <c r="G960" s="13" t="n"/>
      <c r="H960" s="13" t="n"/>
      <c r="I960" s="14">
        <f>IF($E960="","",SUMIFS('Follow-ups'!$H$3:$H$1002,'Follow-ups'!$B$3:$B$1002,$E960))</f>
        <v/>
      </c>
      <c r="J960" s="14">
        <f>IF($F960="","",$G960-$H960-$I960)</f>
        <v/>
      </c>
      <c r="K960" s="15">
        <f>IF($F960="","",'Settings'!$B$6-$F960)</f>
        <v/>
      </c>
      <c r="L960" s="8">
        <f>IF($F960="","",IF($J960&lt;=0,"Settled",IF($O960="Written off","Written off",IF($K960&lt;=30,"0–30",IF($K960&lt;=60,"31–60",IF($K960&lt;=90,"61–90","90+"))))))</f>
        <v/>
      </c>
      <c r="M960" s="5" t="n"/>
      <c r="N960" s="4" t="n"/>
      <c r="O960" s="4" t="n"/>
      <c r="P960" s="8">
        <f>IF(OR($F960="",$M960=""),"",IF(AND($M960&lt;'Settings'!$B$6,$J960&gt;0,$O960&lt;&gt;"Written off"),"Overdue",""))</f>
        <v/>
      </c>
      <c r="Q960" s="15">
        <f>IF($E960="","",COUNTIFS('Follow-ups'!$B$3:$B$1002,$E960))</f>
        <v/>
      </c>
      <c r="R960" s="16">
        <f>IF(OR($F960="",$O960="Written off"),0,IF($J960&gt;0,$J960+ROW()/1000000,0))</f>
        <v/>
      </c>
      <c r="S960" s="15">
        <f>IF($P960="Overdue",COUNTIFS($P$3:$P960,"Overdue"),"")</f>
        <v/>
      </c>
    </row>
    <row r="961">
      <c r="A961" s="4" t="n"/>
      <c r="B961" s="4" t="n"/>
      <c r="C961" s="4" t="n"/>
      <c r="D961" s="4" t="n"/>
      <c r="E961" s="4" t="n"/>
      <c r="F961" s="5" t="n"/>
      <c r="G961" s="13" t="n"/>
      <c r="H961" s="13" t="n"/>
      <c r="I961" s="14">
        <f>IF($E961="","",SUMIFS('Follow-ups'!$H$3:$H$1002,'Follow-ups'!$B$3:$B$1002,$E961))</f>
        <v/>
      </c>
      <c r="J961" s="14">
        <f>IF($F961="","",$G961-$H961-$I961)</f>
        <v/>
      </c>
      <c r="K961" s="15">
        <f>IF($F961="","",'Settings'!$B$6-$F961)</f>
        <v/>
      </c>
      <c r="L961" s="8">
        <f>IF($F961="","",IF($J961&lt;=0,"Settled",IF($O961="Written off","Written off",IF($K961&lt;=30,"0–30",IF($K961&lt;=60,"31–60",IF($K961&lt;=90,"61–90","90+"))))))</f>
        <v/>
      </c>
      <c r="M961" s="5" t="n"/>
      <c r="N961" s="4" t="n"/>
      <c r="O961" s="4" t="n"/>
      <c r="P961" s="8">
        <f>IF(OR($F961="",$M961=""),"",IF(AND($M961&lt;'Settings'!$B$6,$J961&gt;0,$O961&lt;&gt;"Written off"),"Overdue",""))</f>
        <v/>
      </c>
      <c r="Q961" s="15">
        <f>IF($E961="","",COUNTIFS('Follow-ups'!$B$3:$B$1002,$E961))</f>
        <v/>
      </c>
      <c r="R961" s="16">
        <f>IF(OR($F961="",$O961="Written off"),0,IF($J961&gt;0,$J961+ROW()/1000000,0))</f>
        <v/>
      </c>
      <c r="S961" s="15">
        <f>IF($P961="Overdue",COUNTIFS($P$3:$P961,"Overdue"),"")</f>
        <v/>
      </c>
    </row>
    <row r="962">
      <c r="A962" s="4" t="n"/>
      <c r="B962" s="4" t="n"/>
      <c r="C962" s="4" t="n"/>
      <c r="D962" s="4" t="n"/>
      <c r="E962" s="4" t="n"/>
      <c r="F962" s="5" t="n"/>
      <c r="G962" s="13" t="n"/>
      <c r="H962" s="13" t="n"/>
      <c r="I962" s="14">
        <f>IF($E962="","",SUMIFS('Follow-ups'!$H$3:$H$1002,'Follow-ups'!$B$3:$B$1002,$E962))</f>
        <v/>
      </c>
      <c r="J962" s="14">
        <f>IF($F962="","",$G962-$H962-$I962)</f>
        <v/>
      </c>
      <c r="K962" s="15">
        <f>IF($F962="","",'Settings'!$B$6-$F962)</f>
        <v/>
      </c>
      <c r="L962" s="8">
        <f>IF($F962="","",IF($J962&lt;=0,"Settled",IF($O962="Written off","Written off",IF($K962&lt;=30,"0–30",IF($K962&lt;=60,"31–60",IF($K962&lt;=90,"61–90","90+"))))))</f>
        <v/>
      </c>
      <c r="M962" s="5" t="n"/>
      <c r="N962" s="4" t="n"/>
      <c r="O962" s="4" t="n"/>
      <c r="P962" s="8">
        <f>IF(OR($F962="",$M962=""),"",IF(AND($M962&lt;'Settings'!$B$6,$J962&gt;0,$O962&lt;&gt;"Written off"),"Overdue",""))</f>
        <v/>
      </c>
      <c r="Q962" s="15">
        <f>IF($E962="","",COUNTIFS('Follow-ups'!$B$3:$B$1002,$E962))</f>
        <v/>
      </c>
      <c r="R962" s="16">
        <f>IF(OR($F962="",$O962="Written off"),0,IF($J962&gt;0,$J962+ROW()/1000000,0))</f>
        <v/>
      </c>
      <c r="S962" s="15">
        <f>IF($P962="Overdue",COUNTIFS($P$3:$P962,"Overdue"),"")</f>
        <v/>
      </c>
    </row>
    <row r="963">
      <c r="A963" s="4" t="n"/>
      <c r="B963" s="4" t="n"/>
      <c r="C963" s="4" t="n"/>
      <c r="D963" s="4" t="n"/>
      <c r="E963" s="4" t="n"/>
      <c r="F963" s="5" t="n"/>
      <c r="G963" s="13" t="n"/>
      <c r="H963" s="13" t="n"/>
      <c r="I963" s="14">
        <f>IF($E963="","",SUMIFS('Follow-ups'!$H$3:$H$1002,'Follow-ups'!$B$3:$B$1002,$E963))</f>
        <v/>
      </c>
      <c r="J963" s="14">
        <f>IF($F963="","",$G963-$H963-$I963)</f>
        <v/>
      </c>
      <c r="K963" s="15">
        <f>IF($F963="","",'Settings'!$B$6-$F963)</f>
        <v/>
      </c>
      <c r="L963" s="8">
        <f>IF($F963="","",IF($J963&lt;=0,"Settled",IF($O963="Written off","Written off",IF($K963&lt;=30,"0–30",IF($K963&lt;=60,"31–60",IF($K963&lt;=90,"61–90","90+"))))))</f>
        <v/>
      </c>
      <c r="M963" s="5" t="n"/>
      <c r="N963" s="4" t="n"/>
      <c r="O963" s="4" t="n"/>
      <c r="P963" s="8">
        <f>IF(OR($F963="",$M963=""),"",IF(AND($M963&lt;'Settings'!$B$6,$J963&gt;0,$O963&lt;&gt;"Written off"),"Overdue",""))</f>
        <v/>
      </c>
      <c r="Q963" s="15">
        <f>IF($E963="","",COUNTIFS('Follow-ups'!$B$3:$B$1002,$E963))</f>
        <v/>
      </c>
      <c r="R963" s="16">
        <f>IF(OR($F963="",$O963="Written off"),0,IF($J963&gt;0,$J963+ROW()/1000000,0))</f>
        <v/>
      </c>
      <c r="S963" s="15">
        <f>IF($P963="Overdue",COUNTIFS($P$3:$P963,"Overdue"),"")</f>
        <v/>
      </c>
    </row>
    <row r="964">
      <c r="A964" s="4" t="n"/>
      <c r="B964" s="4" t="n"/>
      <c r="C964" s="4" t="n"/>
      <c r="D964" s="4" t="n"/>
      <c r="E964" s="4" t="n"/>
      <c r="F964" s="5" t="n"/>
      <c r="G964" s="13" t="n"/>
      <c r="H964" s="13" t="n"/>
      <c r="I964" s="14">
        <f>IF($E964="","",SUMIFS('Follow-ups'!$H$3:$H$1002,'Follow-ups'!$B$3:$B$1002,$E964))</f>
        <v/>
      </c>
      <c r="J964" s="14">
        <f>IF($F964="","",$G964-$H964-$I964)</f>
        <v/>
      </c>
      <c r="K964" s="15">
        <f>IF($F964="","",'Settings'!$B$6-$F964)</f>
        <v/>
      </c>
      <c r="L964" s="8">
        <f>IF($F964="","",IF($J964&lt;=0,"Settled",IF($O964="Written off","Written off",IF($K964&lt;=30,"0–30",IF($K964&lt;=60,"31–60",IF($K964&lt;=90,"61–90","90+"))))))</f>
        <v/>
      </c>
      <c r="M964" s="5" t="n"/>
      <c r="N964" s="4" t="n"/>
      <c r="O964" s="4" t="n"/>
      <c r="P964" s="8">
        <f>IF(OR($F964="",$M964=""),"",IF(AND($M964&lt;'Settings'!$B$6,$J964&gt;0,$O964&lt;&gt;"Written off"),"Overdue",""))</f>
        <v/>
      </c>
      <c r="Q964" s="15">
        <f>IF($E964="","",COUNTIFS('Follow-ups'!$B$3:$B$1002,$E964))</f>
        <v/>
      </c>
      <c r="R964" s="16">
        <f>IF(OR($F964="",$O964="Written off"),0,IF($J964&gt;0,$J964+ROW()/1000000,0))</f>
        <v/>
      </c>
      <c r="S964" s="15">
        <f>IF($P964="Overdue",COUNTIFS($P$3:$P964,"Overdue"),"")</f>
        <v/>
      </c>
    </row>
    <row r="965">
      <c r="A965" s="4" t="n"/>
      <c r="B965" s="4" t="n"/>
      <c r="C965" s="4" t="n"/>
      <c r="D965" s="4" t="n"/>
      <c r="E965" s="4" t="n"/>
      <c r="F965" s="5" t="n"/>
      <c r="G965" s="13" t="n"/>
      <c r="H965" s="13" t="n"/>
      <c r="I965" s="14">
        <f>IF($E965="","",SUMIFS('Follow-ups'!$H$3:$H$1002,'Follow-ups'!$B$3:$B$1002,$E965))</f>
        <v/>
      </c>
      <c r="J965" s="14">
        <f>IF($F965="","",$G965-$H965-$I965)</f>
        <v/>
      </c>
      <c r="K965" s="15">
        <f>IF($F965="","",'Settings'!$B$6-$F965)</f>
        <v/>
      </c>
      <c r="L965" s="8">
        <f>IF($F965="","",IF($J965&lt;=0,"Settled",IF($O965="Written off","Written off",IF($K965&lt;=30,"0–30",IF($K965&lt;=60,"31–60",IF($K965&lt;=90,"61–90","90+"))))))</f>
        <v/>
      </c>
      <c r="M965" s="5" t="n"/>
      <c r="N965" s="4" t="n"/>
      <c r="O965" s="4" t="n"/>
      <c r="P965" s="8">
        <f>IF(OR($F965="",$M965=""),"",IF(AND($M965&lt;'Settings'!$B$6,$J965&gt;0,$O965&lt;&gt;"Written off"),"Overdue",""))</f>
        <v/>
      </c>
      <c r="Q965" s="15">
        <f>IF($E965="","",COUNTIFS('Follow-ups'!$B$3:$B$1002,$E965))</f>
        <v/>
      </c>
      <c r="R965" s="16">
        <f>IF(OR($F965="",$O965="Written off"),0,IF($J965&gt;0,$J965+ROW()/1000000,0))</f>
        <v/>
      </c>
      <c r="S965" s="15">
        <f>IF($P965="Overdue",COUNTIFS($P$3:$P965,"Overdue"),"")</f>
        <v/>
      </c>
    </row>
    <row r="966">
      <c r="A966" s="4" t="n"/>
      <c r="B966" s="4" t="n"/>
      <c r="C966" s="4" t="n"/>
      <c r="D966" s="4" t="n"/>
      <c r="E966" s="4" t="n"/>
      <c r="F966" s="5" t="n"/>
      <c r="G966" s="13" t="n"/>
      <c r="H966" s="13" t="n"/>
      <c r="I966" s="14">
        <f>IF($E966="","",SUMIFS('Follow-ups'!$H$3:$H$1002,'Follow-ups'!$B$3:$B$1002,$E966))</f>
        <v/>
      </c>
      <c r="J966" s="14">
        <f>IF($F966="","",$G966-$H966-$I966)</f>
        <v/>
      </c>
      <c r="K966" s="15">
        <f>IF($F966="","",'Settings'!$B$6-$F966)</f>
        <v/>
      </c>
      <c r="L966" s="8">
        <f>IF($F966="","",IF($J966&lt;=0,"Settled",IF($O966="Written off","Written off",IF($K966&lt;=30,"0–30",IF($K966&lt;=60,"31–60",IF($K966&lt;=90,"61–90","90+"))))))</f>
        <v/>
      </c>
      <c r="M966" s="5" t="n"/>
      <c r="N966" s="4" t="n"/>
      <c r="O966" s="4" t="n"/>
      <c r="P966" s="8">
        <f>IF(OR($F966="",$M966=""),"",IF(AND($M966&lt;'Settings'!$B$6,$J966&gt;0,$O966&lt;&gt;"Written off"),"Overdue",""))</f>
        <v/>
      </c>
      <c r="Q966" s="15">
        <f>IF($E966="","",COUNTIFS('Follow-ups'!$B$3:$B$1002,$E966))</f>
        <v/>
      </c>
      <c r="R966" s="16">
        <f>IF(OR($F966="",$O966="Written off"),0,IF($J966&gt;0,$J966+ROW()/1000000,0))</f>
        <v/>
      </c>
      <c r="S966" s="15">
        <f>IF($P966="Overdue",COUNTIFS($P$3:$P966,"Overdue"),"")</f>
        <v/>
      </c>
    </row>
    <row r="967">
      <c r="A967" s="4" t="n"/>
      <c r="B967" s="4" t="n"/>
      <c r="C967" s="4" t="n"/>
      <c r="D967" s="4" t="n"/>
      <c r="E967" s="4" t="n"/>
      <c r="F967" s="5" t="n"/>
      <c r="G967" s="13" t="n"/>
      <c r="H967" s="13" t="n"/>
      <c r="I967" s="14">
        <f>IF($E967="","",SUMIFS('Follow-ups'!$H$3:$H$1002,'Follow-ups'!$B$3:$B$1002,$E967))</f>
        <v/>
      </c>
      <c r="J967" s="14">
        <f>IF($F967="","",$G967-$H967-$I967)</f>
        <v/>
      </c>
      <c r="K967" s="15">
        <f>IF($F967="","",'Settings'!$B$6-$F967)</f>
        <v/>
      </c>
      <c r="L967" s="8">
        <f>IF($F967="","",IF($J967&lt;=0,"Settled",IF($O967="Written off","Written off",IF($K967&lt;=30,"0–30",IF($K967&lt;=60,"31–60",IF($K967&lt;=90,"61–90","90+"))))))</f>
        <v/>
      </c>
      <c r="M967" s="5" t="n"/>
      <c r="N967" s="4" t="n"/>
      <c r="O967" s="4" t="n"/>
      <c r="P967" s="8">
        <f>IF(OR($F967="",$M967=""),"",IF(AND($M967&lt;'Settings'!$B$6,$J967&gt;0,$O967&lt;&gt;"Written off"),"Overdue",""))</f>
        <v/>
      </c>
      <c r="Q967" s="15">
        <f>IF($E967="","",COUNTIFS('Follow-ups'!$B$3:$B$1002,$E967))</f>
        <v/>
      </c>
      <c r="R967" s="16">
        <f>IF(OR($F967="",$O967="Written off"),0,IF($J967&gt;0,$J967+ROW()/1000000,0))</f>
        <v/>
      </c>
      <c r="S967" s="15">
        <f>IF($P967="Overdue",COUNTIFS($P$3:$P967,"Overdue"),"")</f>
        <v/>
      </c>
    </row>
    <row r="968">
      <c r="A968" s="4" t="n"/>
      <c r="B968" s="4" t="n"/>
      <c r="C968" s="4" t="n"/>
      <c r="D968" s="4" t="n"/>
      <c r="E968" s="4" t="n"/>
      <c r="F968" s="5" t="n"/>
      <c r="G968" s="13" t="n"/>
      <c r="H968" s="13" t="n"/>
      <c r="I968" s="14">
        <f>IF($E968="","",SUMIFS('Follow-ups'!$H$3:$H$1002,'Follow-ups'!$B$3:$B$1002,$E968))</f>
        <v/>
      </c>
      <c r="J968" s="14">
        <f>IF($F968="","",$G968-$H968-$I968)</f>
        <v/>
      </c>
      <c r="K968" s="15">
        <f>IF($F968="","",'Settings'!$B$6-$F968)</f>
        <v/>
      </c>
      <c r="L968" s="8">
        <f>IF($F968="","",IF($J968&lt;=0,"Settled",IF($O968="Written off","Written off",IF($K968&lt;=30,"0–30",IF($K968&lt;=60,"31–60",IF($K968&lt;=90,"61–90","90+"))))))</f>
        <v/>
      </c>
      <c r="M968" s="5" t="n"/>
      <c r="N968" s="4" t="n"/>
      <c r="O968" s="4" t="n"/>
      <c r="P968" s="8">
        <f>IF(OR($F968="",$M968=""),"",IF(AND($M968&lt;'Settings'!$B$6,$J968&gt;0,$O968&lt;&gt;"Written off"),"Overdue",""))</f>
        <v/>
      </c>
      <c r="Q968" s="15">
        <f>IF($E968="","",COUNTIFS('Follow-ups'!$B$3:$B$1002,$E968))</f>
        <v/>
      </c>
      <c r="R968" s="16">
        <f>IF(OR($F968="",$O968="Written off"),0,IF($J968&gt;0,$J968+ROW()/1000000,0))</f>
        <v/>
      </c>
      <c r="S968" s="15">
        <f>IF($P968="Overdue",COUNTIFS($P$3:$P968,"Overdue"),"")</f>
        <v/>
      </c>
    </row>
    <row r="969">
      <c r="A969" s="4" t="n"/>
      <c r="B969" s="4" t="n"/>
      <c r="C969" s="4" t="n"/>
      <c r="D969" s="4" t="n"/>
      <c r="E969" s="4" t="n"/>
      <c r="F969" s="5" t="n"/>
      <c r="G969" s="13" t="n"/>
      <c r="H969" s="13" t="n"/>
      <c r="I969" s="14">
        <f>IF($E969="","",SUMIFS('Follow-ups'!$H$3:$H$1002,'Follow-ups'!$B$3:$B$1002,$E969))</f>
        <v/>
      </c>
      <c r="J969" s="14">
        <f>IF($F969="","",$G969-$H969-$I969)</f>
        <v/>
      </c>
      <c r="K969" s="15">
        <f>IF($F969="","",'Settings'!$B$6-$F969)</f>
        <v/>
      </c>
      <c r="L969" s="8">
        <f>IF($F969="","",IF($J969&lt;=0,"Settled",IF($O969="Written off","Written off",IF($K969&lt;=30,"0–30",IF($K969&lt;=60,"31–60",IF($K969&lt;=90,"61–90","90+"))))))</f>
        <v/>
      </c>
      <c r="M969" s="5" t="n"/>
      <c r="N969" s="4" t="n"/>
      <c r="O969" s="4" t="n"/>
      <c r="P969" s="8">
        <f>IF(OR($F969="",$M969=""),"",IF(AND($M969&lt;'Settings'!$B$6,$J969&gt;0,$O969&lt;&gt;"Written off"),"Overdue",""))</f>
        <v/>
      </c>
      <c r="Q969" s="15">
        <f>IF($E969="","",COUNTIFS('Follow-ups'!$B$3:$B$1002,$E969))</f>
        <v/>
      </c>
      <c r="R969" s="16">
        <f>IF(OR($F969="",$O969="Written off"),0,IF($J969&gt;0,$J969+ROW()/1000000,0))</f>
        <v/>
      </c>
      <c r="S969" s="15">
        <f>IF($P969="Overdue",COUNTIFS($P$3:$P969,"Overdue"),"")</f>
        <v/>
      </c>
    </row>
    <row r="970">
      <c r="A970" s="4" t="n"/>
      <c r="B970" s="4" t="n"/>
      <c r="C970" s="4" t="n"/>
      <c r="D970" s="4" t="n"/>
      <c r="E970" s="4" t="n"/>
      <c r="F970" s="5" t="n"/>
      <c r="G970" s="13" t="n"/>
      <c r="H970" s="13" t="n"/>
      <c r="I970" s="14">
        <f>IF($E970="","",SUMIFS('Follow-ups'!$H$3:$H$1002,'Follow-ups'!$B$3:$B$1002,$E970))</f>
        <v/>
      </c>
      <c r="J970" s="14">
        <f>IF($F970="","",$G970-$H970-$I970)</f>
        <v/>
      </c>
      <c r="K970" s="15">
        <f>IF($F970="","",'Settings'!$B$6-$F970)</f>
        <v/>
      </c>
      <c r="L970" s="8">
        <f>IF($F970="","",IF($J970&lt;=0,"Settled",IF($O970="Written off","Written off",IF($K970&lt;=30,"0–30",IF($K970&lt;=60,"31–60",IF($K970&lt;=90,"61–90","90+"))))))</f>
        <v/>
      </c>
      <c r="M970" s="5" t="n"/>
      <c r="N970" s="4" t="n"/>
      <c r="O970" s="4" t="n"/>
      <c r="P970" s="8">
        <f>IF(OR($F970="",$M970=""),"",IF(AND($M970&lt;'Settings'!$B$6,$J970&gt;0,$O970&lt;&gt;"Written off"),"Overdue",""))</f>
        <v/>
      </c>
      <c r="Q970" s="15">
        <f>IF($E970="","",COUNTIFS('Follow-ups'!$B$3:$B$1002,$E970))</f>
        <v/>
      </c>
      <c r="R970" s="16">
        <f>IF(OR($F970="",$O970="Written off"),0,IF($J970&gt;0,$J970+ROW()/1000000,0))</f>
        <v/>
      </c>
      <c r="S970" s="15">
        <f>IF($P970="Overdue",COUNTIFS($P$3:$P970,"Overdue"),"")</f>
        <v/>
      </c>
    </row>
    <row r="971">
      <c r="A971" s="4" t="n"/>
      <c r="B971" s="4" t="n"/>
      <c r="C971" s="4" t="n"/>
      <c r="D971" s="4" t="n"/>
      <c r="E971" s="4" t="n"/>
      <c r="F971" s="5" t="n"/>
      <c r="G971" s="13" t="n"/>
      <c r="H971" s="13" t="n"/>
      <c r="I971" s="14">
        <f>IF($E971="","",SUMIFS('Follow-ups'!$H$3:$H$1002,'Follow-ups'!$B$3:$B$1002,$E971))</f>
        <v/>
      </c>
      <c r="J971" s="14">
        <f>IF($F971="","",$G971-$H971-$I971)</f>
        <v/>
      </c>
      <c r="K971" s="15">
        <f>IF($F971="","",'Settings'!$B$6-$F971)</f>
        <v/>
      </c>
      <c r="L971" s="8">
        <f>IF($F971="","",IF($J971&lt;=0,"Settled",IF($O971="Written off","Written off",IF($K971&lt;=30,"0–30",IF($K971&lt;=60,"31–60",IF($K971&lt;=90,"61–90","90+"))))))</f>
        <v/>
      </c>
      <c r="M971" s="5" t="n"/>
      <c r="N971" s="4" t="n"/>
      <c r="O971" s="4" t="n"/>
      <c r="P971" s="8">
        <f>IF(OR($F971="",$M971=""),"",IF(AND($M971&lt;'Settings'!$B$6,$J971&gt;0,$O971&lt;&gt;"Written off"),"Overdue",""))</f>
        <v/>
      </c>
      <c r="Q971" s="15">
        <f>IF($E971="","",COUNTIFS('Follow-ups'!$B$3:$B$1002,$E971))</f>
        <v/>
      </c>
      <c r="R971" s="16">
        <f>IF(OR($F971="",$O971="Written off"),0,IF($J971&gt;0,$J971+ROW()/1000000,0))</f>
        <v/>
      </c>
      <c r="S971" s="15">
        <f>IF($P971="Overdue",COUNTIFS($P$3:$P971,"Overdue"),"")</f>
        <v/>
      </c>
    </row>
    <row r="972">
      <c r="A972" s="4" t="n"/>
      <c r="B972" s="4" t="n"/>
      <c r="C972" s="4" t="n"/>
      <c r="D972" s="4" t="n"/>
      <c r="E972" s="4" t="n"/>
      <c r="F972" s="5" t="n"/>
      <c r="G972" s="13" t="n"/>
      <c r="H972" s="13" t="n"/>
      <c r="I972" s="14">
        <f>IF($E972="","",SUMIFS('Follow-ups'!$H$3:$H$1002,'Follow-ups'!$B$3:$B$1002,$E972))</f>
        <v/>
      </c>
      <c r="J972" s="14">
        <f>IF($F972="","",$G972-$H972-$I972)</f>
        <v/>
      </c>
      <c r="K972" s="15">
        <f>IF($F972="","",'Settings'!$B$6-$F972)</f>
        <v/>
      </c>
      <c r="L972" s="8">
        <f>IF($F972="","",IF($J972&lt;=0,"Settled",IF($O972="Written off","Written off",IF($K972&lt;=30,"0–30",IF($K972&lt;=60,"31–60",IF($K972&lt;=90,"61–90","90+"))))))</f>
        <v/>
      </c>
      <c r="M972" s="5" t="n"/>
      <c r="N972" s="4" t="n"/>
      <c r="O972" s="4" t="n"/>
      <c r="P972" s="8">
        <f>IF(OR($F972="",$M972=""),"",IF(AND($M972&lt;'Settings'!$B$6,$J972&gt;0,$O972&lt;&gt;"Written off"),"Overdue",""))</f>
        <v/>
      </c>
      <c r="Q972" s="15">
        <f>IF($E972="","",COUNTIFS('Follow-ups'!$B$3:$B$1002,$E972))</f>
        <v/>
      </c>
      <c r="R972" s="16">
        <f>IF(OR($F972="",$O972="Written off"),0,IF($J972&gt;0,$J972+ROW()/1000000,0))</f>
        <v/>
      </c>
      <c r="S972" s="15">
        <f>IF($P972="Overdue",COUNTIFS($P$3:$P972,"Overdue"),"")</f>
        <v/>
      </c>
    </row>
    <row r="973">
      <c r="A973" s="4" t="n"/>
      <c r="B973" s="4" t="n"/>
      <c r="C973" s="4" t="n"/>
      <c r="D973" s="4" t="n"/>
      <c r="E973" s="4" t="n"/>
      <c r="F973" s="5" t="n"/>
      <c r="G973" s="13" t="n"/>
      <c r="H973" s="13" t="n"/>
      <c r="I973" s="14">
        <f>IF($E973="","",SUMIFS('Follow-ups'!$H$3:$H$1002,'Follow-ups'!$B$3:$B$1002,$E973))</f>
        <v/>
      </c>
      <c r="J973" s="14">
        <f>IF($F973="","",$G973-$H973-$I973)</f>
        <v/>
      </c>
      <c r="K973" s="15">
        <f>IF($F973="","",'Settings'!$B$6-$F973)</f>
        <v/>
      </c>
      <c r="L973" s="8">
        <f>IF($F973="","",IF($J973&lt;=0,"Settled",IF($O973="Written off","Written off",IF($K973&lt;=30,"0–30",IF($K973&lt;=60,"31–60",IF($K973&lt;=90,"61–90","90+"))))))</f>
        <v/>
      </c>
      <c r="M973" s="5" t="n"/>
      <c r="N973" s="4" t="n"/>
      <c r="O973" s="4" t="n"/>
      <c r="P973" s="8">
        <f>IF(OR($F973="",$M973=""),"",IF(AND($M973&lt;'Settings'!$B$6,$J973&gt;0,$O973&lt;&gt;"Written off"),"Overdue",""))</f>
        <v/>
      </c>
      <c r="Q973" s="15">
        <f>IF($E973="","",COUNTIFS('Follow-ups'!$B$3:$B$1002,$E973))</f>
        <v/>
      </c>
      <c r="R973" s="16">
        <f>IF(OR($F973="",$O973="Written off"),0,IF($J973&gt;0,$J973+ROW()/1000000,0))</f>
        <v/>
      </c>
      <c r="S973" s="15">
        <f>IF($P973="Overdue",COUNTIFS($P$3:$P973,"Overdue"),"")</f>
        <v/>
      </c>
    </row>
    <row r="974">
      <c r="A974" s="4" t="n"/>
      <c r="B974" s="4" t="n"/>
      <c r="C974" s="4" t="n"/>
      <c r="D974" s="4" t="n"/>
      <c r="E974" s="4" t="n"/>
      <c r="F974" s="5" t="n"/>
      <c r="G974" s="13" t="n"/>
      <c r="H974" s="13" t="n"/>
      <c r="I974" s="14">
        <f>IF($E974="","",SUMIFS('Follow-ups'!$H$3:$H$1002,'Follow-ups'!$B$3:$B$1002,$E974))</f>
        <v/>
      </c>
      <c r="J974" s="14">
        <f>IF($F974="","",$G974-$H974-$I974)</f>
        <v/>
      </c>
      <c r="K974" s="15">
        <f>IF($F974="","",'Settings'!$B$6-$F974)</f>
        <v/>
      </c>
      <c r="L974" s="8">
        <f>IF($F974="","",IF($J974&lt;=0,"Settled",IF($O974="Written off","Written off",IF($K974&lt;=30,"0–30",IF($K974&lt;=60,"31–60",IF($K974&lt;=90,"61–90","90+"))))))</f>
        <v/>
      </c>
      <c r="M974" s="5" t="n"/>
      <c r="N974" s="4" t="n"/>
      <c r="O974" s="4" t="n"/>
      <c r="P974" s="8">
        <f>IF(OR($F974="",$M974=""),"",IF(AND($M974&lt;'Settings'!$B$6,$J974&gt;0,$O974&lt;&gt;"Written off"),"Overdue",""))</f>
        <v/>
      </c>
      <c r="Q974" s="15">
        <f>IF($E974="","",COUNTIFS('Follow-ups'!$B$3:$B$1002,$E974))</f>
        <v/>
      </c>
      <c r="R974" s="16">
        <f>IF(OR($F974="",$O974="Written off"),0,IF($J974&gt;0,$J974+ROW()/1000000,0))</f>
        <v/>
      </c>
      <c r="S974" s="15">
        <f>IF($P974="Overdue",COUNTIFS($P$3:$P974,"Overdue"),"")</f>
        <v/>
      </c>
    </row>
    <row r="975">
      <c r="A975" s="4" t="n"/>
      <c r="B975" s="4" t="n"/>
      <c r="C975" s="4" t="n"/>
      <c r="D975" s="4" t="n"/>
      <c r="E975" s="4" t="n"/>
      <c r="F975" s="5" t="n"/>
      <c r="G975" s="13" t="n"/>
      <c r="H975" s="13" t="n"/>
      <c r="I975" s="14">
        <f>IF($E975="","",SUMIFS('Follow-ups'!$H$3:$H$1002,'Follow-ups'!$B$3:$B$1002,$E975))</f>
        <v/>
      </c>
      <c r="J975" s="14">
        <f>IF($F975="","",$G975-$H975-$I975)</f>
        <v/>
      </c>
      <c r="K975" s="15">
        <f>IF($F975="","",'Settings'!$B$6-$F975)</f>
        <v/>
      </c>
      <c r="L975" s="8">
        <f>IF($F975="","",IF($J975&lt;=0,"Settled",IF($O975="Written off","Written off",IF($K975&lt;=30,"0–30",IF($K975&lt;=60,"31–60",IF($K975&lt;=90,"61–90","90+"))))))</f>
        <v/>
      </c>
      <c r="M975" s="5" t="n"/>
      <c r="N975" s="4" t="n"/>
      <c r="O975" s="4" t="n"/>
      <c r="P975" s="8">
        <f>IF(OR($F975="",$M975=""),"",IF(AND($M975&lt;'Settings'!$B$6,$J975&gt;0,$O975&lt;&gt;"Written off"),"Overdue",""))</f>
        <v/>
      </c>
      <c r="Q975" s="15">
        <f>IF($E975="","",COUNTIFS('Follow-ups'!$B$3:$B$1002,$E975))</f>
        <v/>
      </c>
      <c r="R975" s="16">
        <f>IF(OR($F975="",$O975="Written off"),0,IF($J975&gt;0,$J975+ROW()/1000000,0))</f>
        <v/>
      </c>
      <c r="S975" s="15">
        <f>IF($P975="Overdue",COUNTIFS($P$3:$P975,"Overdue"),"")</f>
        <v/>
      </c>
    </row>
    <row r="976">
      <c r="A976" s="4" t="n"/>
      <c r="B976" s="4" t="n"/>
      <c r="C976" s="4" t="n"/>
      <c r="D976" s="4" t="n"/>
      <c r="E976" s="4" t="n"/>
      <c r="F976" s="5" t="n"/>
      <c r="G976" s="13" t="n"/>
      <c r="H976" s="13" t="n"/>
      <c r="I976" s="14">
        <f>IF($E976="","",SUMIFS('Follow-ups'!$H$3:$H$1002,'Follow-ups'!$B$3:$B$1002,$E976))</f>
        <v/>
      </c>
      <c r="J976" s="14">
        <f>IF($F976="","",$G976-$H976-$I976)</f>
        <v/>
      </c>
      <c r="K976" s="15">
        <f>IF($F976="","",'Settings'!$B$6-$F976)</f>
        <v/>
      </c>
      <c r="L976" s="8">
        <f>IF($F976="","",IF($J976&lt;=0,"Settled",IF($O976="Written off","Written off",IF($K976&lt;=30,"0–30",IF($K976&lt;=60,"31–60",IF($K976&lt;=90,"61–90","90+"))))))</f>
        <v/>
      </c>
      <c r="M976" s="5" t="n"/>
      <c r="N976" s="4" t="n"/>
      <c r="O976" s="4" t="n"/>
      <c r="P976" s="8">
        <f>IF(OR($F976="",$M976=""),"",IF(AND($M976&lt;'Settings'!$B$6,$J976&gt;0,$O976&lt;&gt;"Written off"),"Overdue",""))</f>
        <v/>
      </c>
      <c r="Q976" s="15">
        <f>IF($E976="","",COUNTIFS('Follow-ups'!$B$3:$B$1002,$E976))</f>
        <v/>
      </c>
      <c r="R976" s="16">
        <f>IF(OR($F976="",$O976="Written off"),0,IF($J976&gt;0,$J976+ROW()/1000000,0))</f>
        <v/>
      </c>
      <c r="S976" s="15">
        <f>IF($P976="Overdue",COUNTIFS($P$3:$P976,"Overdue"),"")</f>
        <v/>
      </c>
    </row>
    <row r="977">
      <c r="A977" s="4" t="n"/>
      <c r="B977" s="4" t="n"/>
      <c r="C977" s="4" t="n"/>
      <c r="D977" s="4" t="n"/>
      <c r="E977" s="4" t="n"/>
      <c r="F977" s="5" t="n"/>
      <c r="G977" s="13" t="n"/>
      <c r="H977" s="13" t="n"/>
      <c r="I977" s="14">
        <f>IF($E977="","",SUMIFS('Follow-ups'!$H$3:$H$1002,'Follow-ups'!$B$3:$B$1002,$E977))</f>
        <v/>
      </c>
      <c r="J977" s="14">
        <f>IF($F977="","",$G977-$H977-$I977)</f>
        <v/>
      </c>
      <c r="K977" s="15">
        <f>IF($F977="","",'Settings'!$B$6-$F977)</f>
        <v/>
      </c>
      <c r="L977" s="8">
        <f>IF($F977="","",IF($J977&lt;=0,"Settled",IF($O977="Written off","Written off",IF($K977&lt;=30,"0–30",IF($K977&lt;=60,"31–60",IF($K977&lt;=90,"61–90","90+"))))))</f>
        <v/>
      </c>
      <c r="M977" s="5" t="n"/>
      <c r="N977" s="4" t="n"/>
      <c r="O977" s="4" t="n"/>
      <c r="P977" s="8">
        <f>IF(OR($F977="",$M977=""),"",IF(AND($M977&lt;'Settings'!$B$6,$J977&gt;0,$O977&lt;&gt;"Written off"),"Overdue",""))</f>
        <v/>
      </c>
      <c r="Q977" s="15">
        <f>IF($E977="","",COUNTIFS('Follow-ups'!$B$3:$B$1002,$E977))</f>
        <v/>
      </c>
      <c r="R977" s="16">
        <f>IF(OR($F977="",$O977="Written off"),0,IF($J977&gt;0,$J977+ROW()/1000000,0))</f>
        <v/>
      </c>
      <c r="S977" s="15">
        <f>IF($P977="Overdue",COUNTIFS($P$3:$P977,"Overdue"),"")</f>
        <v/>
      </c>
    </row>
    <row r="978">
      <c r="A978" s="4" t="n"/>
      <c r="B978" s="4" t="n"/>
      <c r="C978" s="4" t="n"/>
      <c r="D978" s="4" t="n"/>
      <c r="E978" s="4" t="n"/>
      <c r="F978" s="5" t="n"/>
      <c r="G978" s="13" t="n"/>
      <c r="H978" s="13" t="n"/>
      <c r="I978" s="14">
        <f>IF($E978="","",SUMIFS('Follow-ups'!$H$3:$H$1002,'Follow-ups'!$B$3:$B$1002,$E978))</f>
        <v/>
      </c>
      <c r="J978" s="14">
        <f>IF($F978="","",$G978-$H978-$I978)</f>
        <v/>
      </c>
      <c r="K978" s="15">
        <f>IF($F978="","",'Settings'!$B$6-$F978)</f>
        <v/>
      </c>
      <c r="L978" s="8">
        <f>IF($F978="","",IF($J978&lt;=0,"Settled",IF($O978="Written off","Written off",IF($K978&lt;=30,"0–30",IF($K978&lt;=60,"31–60",IF($K978&lt;=90,"61–90","90+"))))))</f>
        <v/>
      </c>
      <c r="M978" s="5" t="n"/>
      <c r="N978" s="4" t="n"/>
      <c r="O978" s="4" t="n"/>
      <c r="P978" s="8">
        <f>IF(OR($F978="",$M978=""),"",IF(AND($M978&lt;'Settings'!$B$6,$J978&gt;0,$O978&lt;&gt;"Written off"),"Overdue",""))</f>
        <v/>
      </c>
      <c r="Q978" s="15">
        <f>IF($E978="","",COUNTIFS('Follow-ups'!$B$3:$B$1002,$E978))</f>
        <v/>
      </c>
      <c r="R978" s="16">
        <f>IF(OR($F978="",$O978="Written off"),0,IF($J978&gt;0,$J978+ROW()/1000000,0))</f>
        <v/>
      </c>
      <c r="S978" s="15">
        <f>IF($P978="Overdue",COUNTIFS($P$3:$P978,"Overdue"),"")</f>
        <v/>
      </c>
    </row>
    <row r="979">
      <c r="A979" s="4" t="n"/>
      <c r="B979" s="4" t="n"/>
      <c r="C979" s="4" t="n"/>
      <c r="D979" s="4" t="n"/>
      <c r="E979" s="4" t="n"/>
      <c r="F979" s="5" t="n"/>
      <c r="G979" s="13" t="n"/>
      <c r="H979" s="13" t="n"/>
      <c r="I979" s="14">
        <f>IF($E979="","",SUMIFS('Follow-ups'!$H$3:$H$1002,'Follow-ups'!$B$3:$B$1002,$E979))</f>
        <v/>
      </c>
      <c r="J979" s="14">
        <f>IF($F979="","",$G979-$H979-$I979)</f>
        <v/>
      </c>
      <c r="K979" s="15">
        <f>IF($F979="","",'Settings'!$B$6-$F979)</f>
        <v/>
      </c>
      <c r="L979" s="8">
        <f>IF($F979="","",IF($J979&lt;=0,"Settled",IF($O979="Written off","Written off",IF($K979&lt;=30,"0–30",IF($K979&lt;=60,"31–60",IF($K979&lt;=90,"61–90","90+"))))))</f>
        <v/>
      </c>
      <c r="M979" s="5" t="n"/>
      <c r="N979" s="4" t="n"/>
      <c r="O979" s="4" t="n"/>
      <c r="P979" s="8">
        <f>IF(OR($F979="",$M979=""),"",IF(AND($M979&lt;'Settings'!$B$6,$J979&gt;0,$O979&lt;&gt;"Written off"),"Overdue",""))</f>
        <v/>
      </c>
      <c r="Q979" s="15">
        <f>IF($E979="","",COUNTIFS('Follow-ups'!$B$3:$B$1002,$E979))</f>
        <v/>
      </c>
      <c r="R979" s="16">
        <f>IF(OR($F979="",$O979="Written off"),0,IF($J979&gt;0,$J979+ROW()/1000000,0))</f>
        <v/>
      </c>
      <c r="S979" s="15">
        <f>IF($P979="Overdue",COUNTIFS($P$3:$P979,"Overdue"),"")</f>
        <v/>
      </c>
    </row>
    <row r="980">
      <c r="A980" s="4" t="n"/>
      <c r="B980" s="4" t="n"/>
      <c r="C980" s="4" t="n"/>
      <c r="D980" s="4" t="n"/>
      <c r="E980" s="4" t="n"/>
      <c r="F980" s="5" t="n"/>
      <c r="G980" s="13" t="n"/>
      <c r="H980" s="13" t="n"/>
      <c r="I980" s="14">
        <f>IF($E980="","",SUMIFS('Follow-ups'!$H$3:$H$1002,'Follow-ups'!$B$3:$B$1002,$E980))</f>
        <v/>
      </c>
      <c r="J980" s="14">
        <f>IF($F980="","",$G980-$H980-$I980)</f>
        <v/>
      </c>
      <c r="K980" s="15">
        <f>IF($F980="","",'Settings'!$B$6-$F980)</f>
        <v/>
      </c>
      <c r="L980" s="8">
        <f>IF($F980="","",IF($J980&lt;=0,"Settled",IF($O980="Written off","Written off",IF($K980&lt;=30,"0–30",IF($K980&lt;=60,"31–60",IF($K980&lt;=90,"61–90","90+"))))))</f>
        <v/>
      </c>
      <c r="M980" s="5" t="n"/>
      <c r="N980" s="4" t="n"/>
      <c r="O980" s="4" t="n"/>
      <c r="P980" s="8">
        <f>IF(OR($F980="",$M980=""),"",IF(AND($M980&lt;'Settings'!$B$6,$J980&gt;0,$O980&lt;&gt;"Written off"),"Overdue",""))</f>
        <v/>
      </c>
      <c r="Q980" s="15">
        <f>IF($E980="","",COUNTIFS('Follow-ups'!$B$3:$B$1002,$E980))</f>
        <v/>
      </c>
      <c r="R980" s="16">
        <f>IF(OR($F980="",$O980="Written off"),0,IF($J980&gt;0,$J980+ROW()/1000000,0))</f>
        <v/>
      </c>
      <c r="S980" s="15">
        <f>IF($P980="Overdue",COUNTIFS($P$3:$P980,"Overdue"),"")</f>
        <v/>
      </c>
    </row>
    <row r="981">
      <c r="A981" s="4" t="n"/>
      <c r="B981" s="4" t="n"/>
      <c r="C981" s="4" t="n"/>
      <c r="D981" s="4" t="n"/>
      <c r="E981" s="4" t="n"/>
      <c r="F981" s="5" t="n"/>
      <c r="G981" s="13" t="n"/>
      <c r="H981" s="13" t="n"/>
      <c r="I981" s="14">
        <f>IF($E981="","",SUMIFS('Follow-ups'!$H$3:$H$1002,'Follow-ups'!$B$3:$B$1002,$E981))</f>
        <v/>
      </c>
      <c r="J981" s="14">
        <f>IF($F981="","",$G981-$H981-$I981)</f>
        <v/>
      </c>
      <c r="K981" s="15">
        <f>IF($F981="","",'Settings'!$B$6-$F981)</f>
        <v/>
      </c>
      <c r="L981" s="8">
        <f>IF($F981="","",IF($J981&lt;=0,"Settled",IF($O981="Written off","Written off",IF($K981&lt;=30,"0–30",IF($K981&lt;=60,"31–60",IF($K981&lt;=90,"61–90","90+"))))))</f>
        <v/>
      </c>
      <c r="M981" s="5" t="n"/>
      <c r="N981" s="4" t="n"/>
      <c r="O981" s="4" t="n"/>
      <c r="P981" s="8">
        <f>IF(OR($F981="",$M981=""),"",IF(AND($M981&lt;'Settings'!$B$6,$J981&gt;0,$O981&lt;&gt;"Written off"),"Overdue",""))</f>
        <v/>
      </c>
      <c r="Q981" s="15">
        <f>IF($E981="","",COUNTIFS('Follow-ups'!$B$3:$B$1002,$E981))</f>
        <v/>
      </c>
      <c r="R981" s="16">
        <f>IF(OR($F981="",$O981="Written off"),0,IF($J981&gt;0,$J981+ROW()/1000000,0))</f>
        <v/>
      </c>
      <c r="S981" s="15">
        <f>IF($P981="Overdue",COUNTIFS($P$3:$P981,"Overdue"),"")</f>
        <v/>
      </c>
    </row>
    <row r="982">
      <c r="A982" s="4" t="n"/>
      <c r="B982" s="4" t="n"/>
      <c r="C982" s="4" t="n"/>
      <c r="D982" s="4" t="n"/>
      <c r="E982" s="4" t="n"/>
      <c r="F982" s="5" t="n"/>
      <c r="G982" s="13" t="n"/>
      <c r="H982" s="13" t="n"/>
      <c r="I982" s="14">
        <f>IF($E982="","",SUMIFS('Follow-ups'!$H$3:$H$1002,'Follow-ups'!$B$3:$B$1002,$E982))</f>
        <v/>
      </c>
      <c r="J982" s="14">
        <f>IF($F982="","",$G982-$H982-$I982)</f>
        <v/>
      </c>
      <c r="K982" s="15">
        <f>IF($F982="","",'Settings'!$B$6-$F982)</f>
        <v/>
      </c>
      <c r="L982" s="8">
        <f>IF($F982="","",IF($J982&lt;=0,"Settled",IF($O982="Written off","Written off",IF($K982&lt;=30,"0–30",IF($K982&lt;=60,"31–60",IF($K982&lt;=90,"61–90","90+"))))))</f>
        <v/>
      </c>
      <c r="M982" s="5" t="n"/>
      <c r="N982" s="4" t="n"/>
      <c r="O982" s="4" t="n"/>
      <c r="P982" s="8">
        <f>IF(OR($F982="",$M982=""),"",IF(AND($M982&lt;'Settings'!$B$6,$J982&gt;0,$O982&lt;&gt;"Written off"),"Overdue",""))</f>
        <v/>
      </c>
      <c r="Q982" s="15">
        <f>IF($E982="","",COUNTIFS('Follow-ups'!$B$3:$B$1002,$E982))</f>
        <v/>
      </c>
      <c r="R982" s="16">
        <f>IF(OR($F982="",$O982="Written off"),0,IF($J982&gt;0,$J982+ROW()/1000000,0))</f>
        <v/>
      </c>
      <c r="S982" s="15">
        <f>IF($P982="Overdue",COUNTIFS($P$3:$P982,"Overdue"),"")</f>
        <v/>
      </c>
    </row>
    <row r="983">
      <c r="A983" s="4" t="n"/>
      <c r="B983" s="4" t="n"/>
      <c r="C983" s="4" t="n"/>
      <c r="D983" s="4" t="n"/>
      <c r="E983" s="4" t="n"/>
      <c r="F983" s="5" t="n"/>
      <c r="G983" s="13" t="n"/>
      <c r="H983" s="13" t="n"/>
      <c r="I983" s="14">
        <f>IF($E983="","",SUMIFS('Follow-ups'!$H$3:$H$1002,'Follow-ups'!$B$3:$B$1002,$E983))</f>
        <v/>
      </c>
      <c r="J983" s="14">
        <f>IF($F983="","",$G983-$H983-$I983)</f>
        <v/>
      </c>
      <c r="K983" s="15">
        <f>IF($F983="","",'Settings'!$B$6-$F983)</f>
        <v/>
      </c>
      <c r="L983" s="8">
        <f>IF($F983="","",IF($J983&lt;=0,"Settled",IF($O983="Written off","Written off",IF($K983&lt;=30,"0–30",IF($K983&lt;=60,"31–60",IF($K983&lt;=90,"61–90","90+"))))))</f>
        <v/>
      </c>
      <c r="M983" s="5" t="n"/>
      <c r="N983" s="4" t="n"/>
      <c r="O983" s="4" t="n"/>
      <c r="P983" s="8">
        <f>IF(OR($F983="",$M983=""),"",IF(AND($M983&lt;'Settings'!$B$6,$J983&gt;0,$O983&lt;&gt;"Written off"),"Overdue",""))</f>
        <v/>
      </c>
      <c r="Q983" s="15">
        <f>IF($E983="","",COUNTIFS('Follow-ups'!$B$3:$B$1002,$E983))</f>
        <v/>
      </c>
      <c r="R983" s="16">
        <f>IF(OR($F983="",$O983="Written off"),0,IF($J983&gt;0,$J983+ROW()/1000000,0))</f>
        <v/>
      </c>
      <c r="S983" s="15">
        <f>IF($P983="Overdue",COUNTIFS($P$3:$P983,"Overdue"),"")</f>
        <v/>
      </c>
    </row>
    <row r="984">
      <c r="A984" s="4" t="n"/>
      <c r="B984" s="4" t="n"/>
      <c r="C984" s="4" t="n"/>
      <c r="D984" s="4" t="n"/>
      <c r="E984" s="4" t="n"/>
      <c r="F984" s="5" t="n"/>
      <c r="G984" s="13" t="n"/>
      <c r="H984" s="13" t="n"/>
      <c r="I984" s="14">
        <f>IF($E984="","",SUMIFS('Follow-ups'!$H$3:$H$1002,'Follow-ups'!$B$3:$B$1002,$E984))</f>
        <v/>
      </c>
      <c r="J984" s="14">
        <f>IF($F984="","",$G984-$H984-$I984)</f>
        <v/>
      </c>
      <c r="K984" s="15">
        <f>IF($F984="","",'Settings'!$B$6-$F984)</f>
        <v/>
      </c>
      <c r="L984" s="8">
        <f>IF($F984="","",IF($J984&lt;=0,"Settled",IF($O984="Written off","Written off",IF($K984&lt;=30,"0–30",IF($K984&lt;=60,"31–60",IF($K984&lt;=90,"61–90","90+"))))))</f>
        <v/>
      </c>
      <c r="M984" s="5" t="n"/>
      <c r="N984" s="4" t="n"/>
      <c r="O984" s="4" t="n"/>
      <c r="P984" s="8">
        <f>IF(OR($F984="",$M984=""),"",IF(AND($M984&lt;'Settings'!$B$6,$J984&gt;0,$O984&lt;&gt;"Written off"),"Overdue",""))</f>
        <v/>
      </c>
      <c r="Q984" s="15">
        <f>IF($E984="","",COUNTIFS('Follow-ups'!$B$3:$B$1002,$E984))</f>
        <v/>
      </c>
      <c r="R984" s="16">
        <f>IF(OR($F984="",$O984="Written off"),0,IF($J984&gt;0,$J984+ROW()/1000000,0))</f>
        <v/>
      </c>
      <c r="S984" s="15">
        <f>IF($P984="Overdue",COUNTIFS($P$3:$P984,"Overdue"),"")</f>
        <v/>
      </c>
    </row>
    <row r="985">
      <c r="A985" s="4" t="n"/>
      <c r="B985" s="4" t="n"/>
      <c r="C985" s="4" t="n"/>
      <c r="D985" s="4" t="n"/>
      <c r="E985" s="4" t="n"/>
      <c r="F985" s="5" t="n"/>
      <c r="G985" s="13" t="n"/>
      <c r="H985" s="13" t="n"/>
      <c r="I985" s="14">
        <f>IF($E985="","",SUMIFS('Follow-ups'!$H$3:$H$1002,'Follow-ups'!$B$3:$B$1002,$E985))</f>
        <v/>
      </c>
      <c r="J985" s="14">
        <f>IF($F985="","",$G985-$H985-$I985)</f>
        <v/>
      </c>
      <c r="K985" s="15">
        <f>IF($F985="","",'Settings'!$B$6-$F985)</f>
        <v/>
      </c>
      <c r="L985" s="8">
        <f>IF($F985="","",IF($J985&lt;=0,"Settled",IF($O985="Written off","Written off",IF($K985&lt;=30,"0–30",IF($K985&lt;=60,"31–60",IF($K985&lt;=90,"61–90","90+"))))))</f>
        <v/>
      </c>
      <c r="M985" s="5" t="n"/>
      <c r="N985" s="4" t="n"/>
      <c r="O985" s="4" t="n"/>
      <c r="P985" s="8">
        <f>IF(OR($F985="",$M985=""),"",IF(AND($M985&lt;'Settings'!$B$6,$J985&gt;0,$O985&lt;&gt;"Written off"),"Overdue",""))</f>
        <v/>
      </c>
      <c r="Q985" s="15">
        <f>IF($E985="","",COUNTIFS('Follow-ups'!$B$3:$B$1002,$E985))</f>
        <v/>
      </c>
      <c r="R985" s="16">
        <f>IF(OR($F985="",$O985="Written off"),0,IF($J985&gt;0,$J985+ROW()/1000000,0))</f>
        <v/>
      </c>
      <c r="S985" s="15">
        <f>IF($P985="Overdue",COUNTIFS($P$3:$P985,"Overdue"),"")</f>
        <v/>
      </c>
    </row>
    <row r="986">
      <c r="A986" s="4" t="n"/>
      <c r="B986" s="4" t="n"/>
      <c r="C986" s="4" t="n"/>
      <c r="D986" s="4" t="n"/>
      <c r="E986" s="4" t="n"/>
      <c r="F986" s="5" t="n"/>
      <c r="G986" s="13" t="n"/>
      <c r="H986" s="13" t="n"/>
      <c r="I986" s="14">
        <f>IF($E986="","",SUMIFS('Follow-ups'!$H$3:$H$1002,'Follow-ups'!$B$3:$B$1002,$E986))</f>
        <v/>
      </c>
      <c r="J986" s="14">
        <f>IF($F986="","",$G986-$H986-$I986)</f>
        <v/>
      </c>
      <c r="K986" s="15">
        <f>IF($F986="","",'Settings'!$B$6-$F986)</f>
        <v/>
      </c>
      <c r="L986" s="8">
        <f>IF($F986="","",IF($J986&lt;=0,"Settled",IF($O986="Written off","Written off",IF($K986&lt;=30,"0–30",IF($K986&lt;=60,"31–60",IF($K986&lt;=90,"61–90","90+"))))))</f>
        <v/>
      </c>
      <c r="M986" s="5" t="n"/>
      <c r="N986" s="4" t="n"/>
      <c r="O986" s="4" t="n"/>
      <c r="P986" s="8">
        <f>IF(OR($F986="",$M986=""),"",IF(AND($M986&lt;'Settings'!$B$6,$J986&gt;0,$O986&lt;&gt;"Written off"),"Overdue",""))</f>
        <v/>
      </c>
      <c r="Q986" s="15">
        <f>IF($E986="","",COUNTIFS('Follow-ups'!$B$3:$B$1002,$E986))</f>
        <v/>
      </c>
      <c r="R986" s="16">
        <f>IF(OR($F986="",$O986="Written off"),0,IF($J986&gt;0,$J986+ROW()/1000000,0))</f>
        <v/>
      </c>
      <c r="S986" s="15">
        <f>IF($P986="Overdue",COUNTIFS($P$3:$P986,"Overdue"),"")</f>
        <v/>
      </c>
    </row>
    <row r="987">
      <c r="A987" s="4" t="n"/>
      <c r="B987" s="4" t="n"/>
      <c r="C987" s="4" t="n"/>
      <c r="D987" s="4" t="n"/>
      <c r="E987" s="4" t="n"/>
      <c r="F987" s="5" t="n"/>
      <c r="G987" s="13" t="n"/>
      <c r="H987" s="13" t="n"/>
      <c r="I987" s="14">
        <f>IF($E987="","",SUMIFS('Follow-ups'!$H$3:$H$1002,'Follow-ups'!$B$3:$B$1002,$E987))</f>
        <v/>
      </c>
      <c r="J987" s="14">
        <f>IF($F987="","",$G987-$H987-$I987)</f>
        <v/>
      </c>
      <c r="K987" s="15">
        <f>IF($F987="","",'Settings'!$B$6-$F987)</f>
        <v/>
      </c>
      <c r="L987" s="8">
        <f>IF($F987="","",IF($J987&lt;=0,"Settled",IF($O987="Written off","Written off",IF($K987&lt;=30,"0–30",IF($K987&lt;=60,"31–60",IF($K987&lt;=90,"61–90","90+"))))))</f>
        <v/>
      </c>
      <c r="M987" s="5" t="n"/>
      <c r="N987" s="4" t="n"/>
      <c r="O987" s="4" t="n"/>
      <c r="P987" s="8">
        <f>IF(OR($F987="",$M987=""),"",IF(AND($M987&lt;'Settings'!$B$6,$J987&gt;0,$O987&lt;&gt;"Written off"),"Overdue",""))</f>
        <v/>
      </c>
      <c r="Q987" s="15">
        <f>IF($E987="","",COUNTIFS('Follow-ups'!$B$3:$B$1002,$E987))</f>
        <v/>
      </c>
      <c r="R987" s="16">
        <f>IF(OR($F987="",$O987="Written off"),0,IF($J987&gt;0,$J987+ROW()/1000000,0))</f>
        <v/>
      </c>
      <c r="S987" s="15">
        <f>IF($P987="Overdue",COUNTIFS($P$3:$P987,"Overdue"),"")</f>
        <v/>
      </c>
    </row>
    <row r="988">
      <c r="A988" s="4" t="n"/>
      <c r="B988" s="4" t="n"/>
      <c r="C988" s="4" t="n"/>
      <c r="D988" s="4" t="n"/>
      <c r="E988" s="4" t="n"/>
      <c r="F988" s="5" t="n"/>
      <c r="G988" s="13" t="n"/>
      <c r="H988" s="13" t="n"/>
      <c r="I988" s="14">
        <f>IF($E988="","",SUMIFS('Follow-ups'!$H$3:$H$1002,'Follow-ups'!$B$3:$B$1002,$E988))</f>
        <v/>
      </c>
      <c r="J988" s="14">
        <f>IF($F988="","",$G988-$H988-$I988)</f>
        <v/>
      </c>
      <c r="K988" s="15">
        <f>IF($F988="","",'Settings'!$B$6-$F988)</f>
        <v/>
      </c>
      <c r="L988" s="8">
        <f>IF($F988="","",IF($J988&lt;=0,"Settled",IF($O988="Written off","Written off",IF($K988&lt;=30,"0–30",IF($K988&lt;=60,"31–60",IF($K988&lt;=90,"61–90","90+"))))))</f>
        <v/>
      </c>
      <c r="M988" s="5" t="n"/>
      <c r="N988" s="4" t="n"/>
      <c r="O988" s="4" t="n"/>
      <c r="P988" s="8">
        <f>IF(OR($F988="",$M988=""),"",IF(AND($M988&lt;'Settings'!$B$6,$J988&gt;0,$O988&lt;&gt;"Written off"),"Overdue",""))</f>
        <v/>
      </c>
      <c r="Q988" s="15">
        <f>IF($E988="","",COUNTIFS('Follow-ups'!$B$3:$B$1002,$E988))</f>
        <v/>
      </c>
      <c r="R988" s="16">
        <f>IF(OR($F988="",$O988="Written off"),0,IF($J988&gt;0,$J988+ROW()/1000000,0))</f>
        <v/>
      </c>
      <c r="S988" s="15">
        <f>IF($P988="Overdue",COUNTIFS($P$3:$P988,"Overdue"),"")</f>
        <v/>
      </c>
    </row>
    <row r="989">
      <c r="A989" s="4" t="n"/>
      <c r="B989" s="4" t="n"/>
      <c r="C989" s="4" t="n"/>
      <c r="D989" s="4" t="n"/>
      <c r="E989" s="4" t="n"/>
      <c r="F989" s="5" t="n"/>
      <c r="G989" s="13" t="n"/>
      <c r="H989" s="13" t="n"/>
      <c r="I989" s="14">
        <f>IF($E989="","",SUMIFS('Follow-ups'!$H$3:$H$1002,'Follow-ups'!$B$3:$B$1002,$E989))</f>
        <v/>
      </c>
      <c r="J989" s="14">
        <f>IF($F989="","",$G989-$H989-$I989)</f>
        <v/>
      </c>
      <c r="K989" s="15">
        <f>IF($F989="","",'Settings'!$B$6-$F989)</f>
        <v/>
      </c>
      <c r="L989" s="8">
        <f>IF($F989="","",IF($J989&lt;=0,"Settled",IF($O989="Written off","Written off",IF($K989&lt;=30,"0–30",IF($K989&lt;=60,"31–60",IF($K989&lt;=90,"61–90","90+"))))))</f>
        <v/>
      </c>
      <c r="M989" s="5" t="n"/>
      <c r="N989" s="4" t="n"/>
      <c r="O989" s="4" t="n"/>
      <c r="P989" s="8">
        <f>IF(OR($F989="",$M989=""),"",IF(AND($M989&lt;'Settings'!$B$6,$J989&gt;0,$O989&lt;&gt;"Written off"),"Overdue",""))</f>
        <v/>
      </c>
      <c r="Q989" s="15">
        <f>IF($E989="","",COUNTIFS('Follow-ups'!$B$3:$B$1002,$E989))</f>
        <v/>
      </c>
      <c r="R989" s="16">
        <f>IF(OR($F989="",$O989="Written off"),0,IF($J989&gt;0,$J989+ROW()/1000000,0))</f>
        <v/>
      </c>
      <c r="S989" s="15">
        <f>IF($P989="Overdue",COUNTIFS($P$3:$P989,"Overdue"),"")</f>
        <v/>
      </c>
    </row>
    <row r="990">
      <c r="A990" s="4" t="n"/>
      <c r="B990" s="4" t="n"/>
      <c r="C990" s="4" t="n"/>
      <c r="D990" s="4" t="n"/>
      <c r="E990" s="4" t="n"/>
      <c r="F990" s="5" t="n"/>
      <c r="G990" s="13" t="n"/>
      <c r="H990" s="13" t="n"/>
      <c r="I990" s="14">
        <f>IF($E990="","",SUMIFS('Follow-ups'!$H$3:$H$1002,'Follow-ups'!$B$3:$B$1002,$E990))</f>
        <v/>
      </c>
      <c r="J990" s="14">
        <f>IF($F990="","",$G990-$H990-$I990)</f>
        <v/>
      </c>
      <c r="K990" s="15">
        <f>IF($F990="","",'Settings'!$B$6-$F990)</f>
        <v/>
      </c>
      <c r="L990" s="8">
        <f>IF($F990="","",IF($J990&lt;=0,"Settled",IF($O990="Written off","Written off",IF($K990&lt;=30,"0–30",IF($K990&lt;=60,"31–60",IF($K990&lt;=90,"61–90","90+"))))))</f>
        <v/>
      </c>
      <c r="M990" s="5" t="n"/>
      <c r="N990" s="4" t="n"/>
      <c r="O990" s="4" t="n"/>
      <c r="P990" s="8">
        <f>IF(OR($F990="",$M990=""),"",IF(AND($M990&lt;'Settings'!$B$6,$J990&gt;0,$O990&lt;&gt;"Written off"),"Overdue",""))</f>
        <v/>
      </c>
      <c r="Q990" s="15">
        <f>IF($E990="","",COUNTIFS('Follow-ups'!$B$3:$B$1002,$E990))</f>
        <v/>
      </c>
      <c r="R990" s="16">
        <f>IF(OR($F990="",$O990="Written off"),0,IF($J990&gt;0,$J990+ROW()/1000000,0))</f>
        <v/>
      </c>
      <c r="S990" s="15">
        <f>IF($P990="Overdue",COUNTIFS($P$3:$P990,"Overdue"),"")</f>
        <v/>
      </c>
    </row>
    <row r="991">
      <c r="A991" s="4" t="n"/>
      <c r="B991" s="4" t="n"/>
      <c r="C991" s="4" t="n"/>
      <c r="D991" s="4" t="n"/>
      <c r="E991" s="4" t="n"/>
      <c r="F991" s="5" t="n"/>
      <c r="G991" s="13" t="n"/>
      <c r="H991" s="13" t="n"/>
      <c r="I991" s="14">
        <f>IF($E991="","",SUMIFS('Follow-ups'!$H$3:$H$1002,'Follow-ups'!$B$3:$B$1002,$E991))</f>
        <v/>
      </c>
      <c r="J991" s="14">
        <f>IF($F991="","",$G991-$H991-$I991)</f>
        <v/>
      </c>
      <c r="K991" s="15">
        <f>IF($F991="","",'Settings'!$B$6-$F991)</f>
        <v/>
      </c>
      <c r="L991" s="8">
        <f>IF($F991="","",IF($J991&lt;=0,"Settled",IF($O991="Written off","Written off",IF($K991&lt;=30,"0–30",IF($K991&lt;=60,"31–60",IF($K991&lt;=90,"61–90","90+"))))))</f>
        <v/>
      </c>
      <c r="M991" s="5" t="n"/>
      <c r="N991" s="4" t="n"/>
      <c r="O991" s="4" t="n"/>
      <c r="P991" s="8">
        <f>IF(OR($F991="",$M991=""),"",IF(AND($M991&lt;'Settings'!$B$6,$J991&gt;0,$O991&lt;&gt;"Written off"),"Overdue",""))</f>
        <v/>
      </c>
      <c r="Q991" s="15">
        <f>IF($E991="","",COUNTIFS('Follow-ups'!$B$3:$B$1002,$E991))</f>
        <v/>
      </c>
      <c r="R991" s="16">
        <f>IF(OR($F991="",$O991="Written off"),0,IF($J991&gt;0,$J991+ROW()/1000000,0))</f>
        <v/>
      </c>
      <c r="S991" s="15">
        <f>IF($P991="Overdue",COUNTIFS($P$3:$P991,"Overdue"),"")</f>
        <v/>
      </c>
    </row>
    <row r="992">
      <c r="A992" s="4" t="n"/>
      <c r="B992" s="4" t="n"/>
      <c r="C992" s="4" t="n"/>
      <c r="D992" s="4" t="n"/>
      <c r="E992" s="4" t="n"/>
      <c r="F992" s="5" t="n"/>
      <c r="G992" s="13" t="n"/>
      <c r="H992" s="13" t="n"/>
      <c r="I992" s="14">
        <f>IF($E992="","",SUMIFS('Follow-ups'!$H$3:$H$1002,'Follow-ups'!$B$3:$B$1002,$E992))</f>
        <v/>
      </c>
      <c r="J992" s="14">
        <f>IF($F992="","",$G992-$H992-$I992)</f>
        <v/>
      </c>
      <c r="K992" s="15">
        <f>IF($F992="","",'Settings'!$B$6-$F992)</f>
        <v/>
      </c>
      <c r="L992" s="8">
        <f>IF($F992="","",IF($J992&lt;=0,"Settled",IF($O992="Written off","Written off",IF($K992&lt;=30,"0–30",IF($K992&lt;=60,"31–60",IF($K992&lt;=90,"61–90","90+"))))))</f>
        <v/>
      </c>
      <c r="M992" s="5" t="n"/>
      <c r="N992" s="4" t="n"/>
      <c r="O992" s="4" t="n"/>
      <c r="P992" s="8">
        <f>IF(OR($F992="",$M992=""),"",IF(AND($M992&lt;'Settings'!$B$6,$J992&gt;0,$O992&lt;&gt;"Written off"),"Overdue",""))</f>
        <v/>
      </c>
      <c r="Q992" s="15">
        <f>IF($E992="","",COUNTIFS('Follow-ups'!$B$3:$B$1002,$E992))</f>
        <v/>
      </c>
      <c r="R992" s="16">
        <f>IF(OR($F992="",$O992="Written off"),0,IF($J992&gt;0,$J992+ROW()/1000000,0))</f>
        <v/>
      </c>
      <c r="S992" s="15">
        <f>IF($P992="Overdue",COUNTIFS($P$3:$P992,"Overdue"),"")</f>
        <v/>
      </c>
    </row>
    <row r="993">
      <c r="A993" s="4" t="n"/>
      <c r="B993" s="4" t="n"/>
      <c r="C993" s="4" t="n"/>
      <c r="D993" s="4" t="n"/>
      <c r="E993" s="4" t="n"/>
      <c r="F993" s="5" t="n"/>
      <c r="G993" s="13" t="n"/>
      <c r="H993" s="13" t="n"/>
      <c r="I993" s="14">
        <f>IF($E993="","",SUMIFS('Follow-ups'!$H$3:$H$1002,'Follow-ups'!$B$3:$B$1002,$E993))</f>
        <v/>
      </c>
      <c r="J993" s="14">
        <f>IF($F993="","",$G993-$H993-$I993)</f>
        <v/>
      </c>
      <c r="K993" s="15">
        <f>IF($F993="","",'Settings'!$B$6-$F993)</f>
        <v/>
      </c>
      <c r="L993" s="8">
        <f>IF($F993="","",IF($J993&lt;=0,"Settled",IF($O993="Written off","Written off",IF($K993&lt;=30,"0–30",IF($K993&lt;=60,"31–60",IF($K993&lt;=90,"61–90","90+"))))))</f>
        <v/>
      </c>
      <c r="M993" s="5" t="n"/>
      <c r="N993" s="4" t="n"/>
      <c r="O993" s="4" t="n"/>
      <c r="P993" s="8">
        <f>IF(OR($F993="",$M993=""),"",IF(AND($M993&lt;'Settings'!$B$6,$J993&gt;0,$O993&lt;&gt;"Written off"),"Overdue",""))</f>
        <v/>
      </c>
      <c r="Q993" s="15">
        <f>IF($E993="","",COUNTIFS('Follow-ups'!$B$3:$B$1002,$E993))</f>
        <v/>
      </c>
      <c r="R993" s="16">
        <f>IF(OR($F993="",$O993="Written off"),0,IF($J993&gt;0,$J993+ROW()/1000000,0))</f>
        <v/>
      </c>
      <c r="S993" s="15">
        <f>IF($P993="Overdue",COUNTIFS($P$3:$P993,"Overdue"),"")</f>
        <v/>
      </c>
    </row>
    <row r="994">
      <c r="A994" s="4" t="n"/>
      <c r="B994" s="4" t="n"/>
      <c r="C994" s="4" t="n"/>
      <c r="D994" s="4" t="n"/>
      <c r="E994" s="4" t="n"/>
      <c r="F994" s="5" t="n"/>
      <c r="G994" s="13" t="n"/>
      <c r="H994" s="13" t="n"/>
      <c r="I994" s="14">
        <f>IF($E994="","",SUMIFS('Follow-ups'!$H$3:$H$1002,'Follow-ups'!$B$3:$B$1002,$E994))</f>
        <v/>
      </c>
      <c r="J994" s="14">
        <f>IF($F994="","",$G994-$H994-$I994)</f>
        <v/>
      </c>
      <c r="K994" s="15">
        <f>IF($F994="","",'Settings'!$B$6-$F994)</f>
        <v/>
      </c>
      <c r="L994" s="8">
        <f>IF($F994="","",IF($J994&lt;=0,"Settled",IF($O994="Written off","Written off",IF($K994&lt;=30,"0–30",IF($K994&lt;=60,"31–60",IF($K994&lt;=90,"61–90","90+"))))))</f>
        <v/>
      </c>
      <c r="M994" s="5" t="n"/>
      <c r="N994" s="4" t="n"/>
      <c r="O994" s="4" t="n"/>
      <c r="P994" s="8">
        <f>IF(OR($F994="",$M994=""),"",IF(AND($M994&lt;'Settings'!$B$6,$J994&gt;0,$O994&lt;&gt;"Written off"),"Overdue",""))</f>
        <v/>
      </c>
      <c r="Q994" s="15">
        <f>IF($E994="","",COUNTIFS('Follow-ups'!$B$3:$B$1002,$E994))</f>
        <v/>
      </c>
      <c r="R994" s="16">
        <f>IF(OR($F994="",$O994="Written off"),0,IF($J994&gt;0,$J994+ROW()/1000000,0))</f>
        <v/>
      </c>
      <c r="S994" s="15">
        <f>IF($P994="Overdue",COUNTIFS($P$3:$P994,"Overdue"),"")</f>
        <v/>
      </c>
    </row>
    <row r="995">
      <c r="A995" s="4" t="n"/>
      <c r="B995" s="4" t="n"/>
      <c r="C995" s="4" t="n"/>
      <c r="D995" s="4" t="n"/>
      <c r="E995" s="4" t="n"/>
      <c r="F995" s="5" t="n"/>
      <c r="G995" s="13" t="n"/>
      <c r="H995" s="13" t="n"/>
      <c r="I995" s="14">
        <f>IF($E995="","",SUMIFS('Follow-ups'!$H$3:$H$1002,'Follow-ups'!$B$3:$B$1002,$E995))</f>
        <v/>
      </c>
      <c r="J995" s="14">
        <f>IF($F995="","",$G995-$H995-$I995)</f>
        <v/>
      </c>
      <c r="K995" s="15">
        <f>IF($F995="","",'Settings'!$B$6-$F995)</f>
        <v/>
      </c>
      <c r="L995" s="8">
        <f>IF($F995="","",IF($J995&lt;=0,"Settled",IF($O995="Written off","Written off",IF($K995&lt;=30,"0–30",IF($K995&lt;=60,"31–60",IF($K995&lt;=90,"61–90","90+"))))))</f>
        <v/>
      </c>
      <c r="M995" s="5" t="n"/>
      <c r="N995" s="4" t="n"/>
      <c r="O995" s="4" t="n"/>
      <c r="P995" s="8">
        <f>IF(OR($F995="",$M995=""),"",IF(AND($M995&lt;'Settings'!$B$6,$J995&gt;0,$O995&lt;&gt;"Written off"),"Overdue",""))</f>
        <v/>
      </c>
      <c r="Q995" s="15">
        <f>IF($E995="","",COUNTIFS('Follow-ups'!$B$3:$B$1002,$E995))</f>
        <v/>
      </c>
      <c r="R995" s="16">
        <f>IF(OR($F995="",$O995="Written off"),0,IF($J995&gt;0,$J995+ROW()/1000000,0))</f>
        <v/>
      </c>
      <c r="S995" s="15">
        <f>IF($P995="Overdue",COUNTIFS($P$3:$P995,"Overdue"),"")</f>
        <v/>
      </c>
    </row>
    <row r="996">
      <c r="A996" s="4" t="n"/>
      <c r="B996" s="4" t="n"/>
      <c r="C996" s="4" t="n"/>
      <c r="D996" s="4" t="n"/>
      <c r="E996" s="4" t="n"/>
      <c r="F996" s="5" t="n"/>
      <c r="G996" s="13" t="n"/>
      <c r="H996" s="13" t="n"/>
      <c r="I996" s="14">
        <f>IF($E996="","",SUMIFS('Follow-ups'!$H$3:$H$1002,'Follow-ups'!$B$3:$B$1002,$E996))</f>
        <v/>
      </c>
      <c r="J996" s="14">
        <f>IF($F996="","",$G996-$H996-$I996)</f>
        <v/>
      </c>
      <c r="K996" s="15">
        <f>IF($F996="","",'Settings'!$B$6-$F996)</f>
        <v/>
      </c>
      <c r="L996" s="8">
        <f>IF($F996="","",IF($J996&lt;=0,"Settled",IF($O996="Written off","Written off",IF($K996&lt;=30,"0–30",IF($K996&lt;=60,"31–60",IF($K996&lt;=90,"61–90","90+"))))))</f>
        <v/>
      </c>
      <c r="M996" s="5" t="n"/>
      <c r="N996" s="4" t="n"/>
      <c r="O996" s="4" t="n"/>
      <c r="P996" s="8">
        <f>IF(OR($F996="",$M996=""),"",IF(AND($M996&lt;'Settings'!$B$6,$J996&gt;0,$O996&lt;&gt;"Written off"),"Overdue",""))</f>
        <v/>
      </c>
      <c r="Q996" s="15">
        <f>IF($E996="","",COUNTIFS('Follow-ups'!$B$3:$B$1002,$E996))</f>
        <v/>
      </c>
      <c r="R996" s="16">
        <f>IF(OR($F996="",$O996="Written off"),0,IF($J996&gt;0,$J996+ROW()/1000000,0))</f>
        <v/>
      </c>
      <c r="S996" s="15">
        <f>IF($P996="Overdue",COUNTIFS($P$3:$P996,"Overdue"),"")</f>
        <v/>
      </c>
    </row>
    <row r="997">
      <c r="A997" s="4" t="n"/>
      <c r="B997" s="4" t="n"/>
      <c r="C997" s="4" t="n"/>
      <c r="D997" s="4" t="n"/>
      <c r="E997" s="4" t="n"/>
      <c r="F997" s="5" t="n"/>
      <c r="G997" s="13" t="n"/>
      <c r="H997" s="13" t="n"/>
      <c r="I997" s="14">
        <f>IF($E997="","",SUMIFS('Follow-ups'!$H$3:$H$1002,'Follow-ups'!$B$3:$B$1002,$E997))</f>
        <v/>
      </c>
      <c r="J997" s="14">
        <f>IF($F997="","",$G997-$H997-$I997)</f>
        <v/>
      </c>
      <c r="K997" s="15">
        <f>IF($F997="","",'Settings'!$B$6-$F997)</f>
        <v/>
      </c>
      <c r="L997" s="8">
        <f>IF($F997="","",IF($J997&lt;=0,"Settled",IF($O997="Written off","Written off",IF($K997&lt;=30,"0–30",IF($K997&lt;=60,"31–60",IF($K997&lt;=90,"61–90","90+"))))))</f>
        <v/>
      </c>
      <c r="M997" s="5" t="n"/>
      <c r="N997" s="4" t="n"/>
      <c r="O997" s="4" t="n"/>
      <c r="P997" s="8">
        <f>IF(OR($F997="",$M997=""),"",IF(AND($M997&lt;'Settings'!$B$6,$J997&gt;0,$O997&lt;&gt;"Written off"),"Overdue",""))</f>
        <v/>
      </c>
      <c r="Q997" s="15">
        <f>IF($E997="","",COUNTIFS('Follow-ups'!$B$3:$B$1002,$E997))</f>
        <v/>
      </c>
      <c r="R997" s="16">
        <f>IF(OR($F997="",$O997="Written off"),0,IF($J997&gt;0,$J997+ROW()/1000000,0))</f>
        <v/>
      </c>
      <c r="S997" s="15">
        <f>IF($P997="Overdue",COUNTIFS($P$3:$P997,"Overdue"),"")</f>
        <v/>
      </c>
    </row>
    <row r="998">
      <c r="A998" s="4" t="n"/>
      <c r="B998" s="4" t="n"/>
      <c r="C998" s="4" t="n"/>
      <c r="D998" s="4" t="n"/>
      <c r="E998" s="4" t="n"/>
      <c r="F998" s="5" t="n"/>
      <c r="G998" s="13" t="n"/>
      <c r="H998" s="13" t="n"/>
      <c r="I998" s="14">
        <f>IF($E998="","",SUMIFS('Follow-ups'!$H$3:$H$1002,'Follow-ups'!$B$3:$B$1002,$E998))</f>
        <v/>
      </c>
      <c r="J998" s="14">
        <f>IF($F998="","",$G998-$H998-$I998)</f>
        <v/>
      </c>
      <c r="K998" s="15">
        <f>IF($F998="","",'Settings'!$B$6-$F998)</f>
        <v/>
      </c>
      <c r="L998" s="8">
        <f>IF($F998="","",IF($J998&lt;=0,"Settled",IF($O998="Written off","Written off",IF($K998&lt;=30,"0–30",IF($K998&lt;=60,"31–60",IF($K998&lt;=90,"61–90","90+"))))))</f>
        <v/>
      </c>
      <c r="M998" s="5" t="n"/>
      <c r="N998" s="4" t="n"/>
      <c r="O998" s="4" t="n"/>
      <c r="P998" s="8">
        <f>IF(OR($F998="",$M998=""),"",IF(AND($M998&lt;'Settings'!$B$6,$J998&gt;0,$O998&lt;&gt;"Written off"),"Overdue",""))</f>
        <v/>
      </c>
      <c r="Q998" s="15">
        <f>IF($E998="","",COUNTIFS('Follow-ups'!$B$3:$B$1002,$E998))</f>
        <v/>
      </c>
      <c r="R998" s="16">
        <f>IF(OR($F998="",$O998="Written off"),0,IF($J998&gt;0,$J998+ROW()/1000000,0))</f>
        <v/>
      </c>
      <c r="S998" s="15">
        <f>IF($P998="Overdue",COUNTIFS($P$3:$P998,"Overdue"),"")</f>
        <v/>
      </c>
    </row>
    <row r="999">
      <c r="A999" s="4" t="n"/>
      <c r="B999" s="4" t="n"/>
      <c r="C999" s="4" t="n"/>
      <c r="D999" s="4" t="n"/>
      <c r="E999" s="4" t="n"/>
      <c r="F999" s="5" t="n"/>
      <c r="G999" s="13" t="n"/>
      <c r="H999" s="13" t="n"/>
      <c r="I999" s="14">
        <f>IF($E999="","",SUMIFS('Follow-ups'!$H$3:$H$1002,'Follow-ups'!$B$3:$B$1002,$E999))</f>
        <v/>
      </c>
      <c r="J999" s="14">
        <f>IF($F999="","",$G999-$H999-$I999)</f>
        <v/>
      </c>
      <c r="K999" s="15">
        <f>IF($F999="","",'Settings'!$B$6-$F999)</f>
        <v/>
      </c>
      <c r="L999" s="8">
        <f>IF($F999="","",IF($J999&lt;=0,"Settled",IF($O999="Written off","Written off",IF($K999&lt;=30,"0–30",IF($K999&lt;=60,"31–60",IF($K999&lt;=90,"61–90","90+"))))))</f>
        <v/>
      </c>
      <c r="M999" s="5" t="n"/>
      <c r="N999" s="4" t="n"/>
      <c r="O999" s="4" t="n"/>
      <c r="P999" s="8">
        <f>IF(OR($F999="",$M999=""),"",IF(AND($M999&lt;'Settings'!$B$6,$J999&gt;0,$O999&lt;&gt;"Written off"),"Overdue",""))</f>
        <v/>
      </c>
      <c r="Q999" s="15">
        <f>IF($E999="","",COUNTIFS('Follow-ups'!$B$3:$B$1002,$E999))</f>
        <v/>
      </c>
      <c r="R999" s="16">
        <f>IF(OR($F999="",$O999="Written off"),0,IF($J999&gt;0,$J999+ROW()/1000000,0))</f>
        <v/>
      </c>
      <c r="S999" s="15">
        <f>IF($P999="Overdue",COUNTIFS($P$3:$P999,"Overdue"),"")</f>
        <v/>
      </c>
    </row>
    <row r="1000">
      <c r="A1000" s="4" t="n"/>
      <c r="B1000" s="4" t="n"/>
      <c r="C1000" s="4" t="n"/>
      <c r="D1000" s="4" t="n"/>
      <c r="E1000" s="4" t="n"/>
      <c r="F1000" s="5" t="n"/>
      <c r="G1000" s="13" t="n"/>
      <c r="H1000" s="13" t="n"/>
      <c r="I1000" s="14">
        <f>IF($E1000="","",SUMIFS('Follow-ups'!$H$3:$H$1002,'Follow-ups'!$B$3:$B$1002,$E1000))</f>
        <v/>
      </c>
      <c r="J1000" s="14">
        <f>IF($F1000="","",$G1000-$H1000-$I1000)</f>
        <v/>
      </c>
      <c r="K1000" s="15">
        <f>IF($F1000="","",'Settings'!$B$6-$F1000)</f>
        <v/>
      </c>
      <c r="L1000" s="8">
        <f>IF($F1000="","",IF($J1000&lt;=0,"Settled",IF($O1000="Written off","Written off",IF($K1000&lt;=30,"0–30",IF($K1000&lt;=60,"31–60",IF($K1000&lt;=90,"61–90","90+"))))))</f>
        <v/>
      </c>
      <c r="M1000" s="5" t="n"/>
      <c r="N1000" s="4" t="n"/>
      <c r="O1000" s="4" t="n"/>
      <c r="P1000" s="8">
        <f>IF(OR($F1000="",$M1000=""),"",IF(AND($M1000&lt;'Settings'!$B$6,$J1000&gt;0,$O1000&lt;&gt;"Written off"),"Overdue",""))</f>
        <v/>
      </c>
      <c r="Q1000" s="15">
        <f>IF($E1000="","",COUNTIFS('Follow-ups'!$B$3:$B$1002,$E1000))</f>
        <v/>
      </c>
      <c r="R1000" s="16">
        <f>IF(OR($F1000="",$O1000="Written off"),0,IF($J1000&gt;0,$J1000+ROW()/1000000,0))</f>
        <v/>
      </c>
      <c r="S1000" s="15">
        <f>IF($P1000="Overdue",COUNTIFS($P$3:$P1000,"Overdue"),"")</f>
        <v/>
      </c>
    </row>
    <row r="1001">
      <c r="A1001" s="4" t="n"/>
      <c r="B1001" s="4" t="n"/>
      <c r="C1001" s="4" t="n"/>
      <c r="D1001" s="4" t="n"/>
      <c r="E1001" s="4" t="n"/>
      <c r="F1001" s="5" t="n"/>
      <c r="G1001" s="13" t="n"/>
      <c r="H1001" s="13" t="n"/>
      <c r="I1001" s="14">
        <f>IF($E1001="","",SUMIFS('Follow-ups'!$H$3:$H$1002,'Follow-ups'!$B$3:$B$1002,$E1001))</f>
        <v/>
      </c>
      <c r="J1001" s="14">
        <f>IF($F1001="","",$G1001-$H1001-$I1001)</f>
        <v/>
      </c>
      <c r="K1001" s="15">
        <f>IF($F1001="","",'Settings'!$B$6-$F1001)</f>
        <v/>
      </c>
      <c r="L1001" s="8">
        <f>IF($F1001="","",IF($J1001&lt;=0,"Settled",IF($O1001="Written off","Written off",IF($K1001&lt;=30,"0–30",IF($K1001&lt;=60,"31–60",IF($K1001&lt;=90,"61–90","90+"))))))</f>
        <v/>
      </c>
      <c r="M1001" s="5" t="n"/>
      <c r="N1001" s="4" t="n"/>
      <c r="O1001" s="4" t="n"/>
      <c r="P1001" s="8">
        <f>IF(OR($F1001="",$M1001=""),"",IF(AND($M1001&lt;'Settings'!$B$6,$J1001&gt;0,$O1001&lt;&gt;"Written off"),"Overdue",""))</f>
        <v/>
      </c>
      <c r="Q1001" s="15">
        <f>IF($E1001="","",COUNTIFS('Follow-ups'!$B$3:$B$1002,$E1001))</f>
        <v/>
      </c>
      <c r="R1001" s="16">
        <f>IF(OR($F1001="",$O1001="Written off"),0,IF($J1001&gt;0,$J1001+ROW()/1000000,0))</f>
        <v/>
      </c>
      <c r="S1001" s="15">
        <f>IF($P1001="Overdue",COUNTIFS($P$3:$P1001,"Overdue"),"")</f>
        <v/>
      </c>
    </row>
    <row r="1002">
      <c r="A1002" s="4" t="n"/>
      <c r="B1002" s="4" t="n"/>
      <c r="C1002" s="4" t="n"/>
      <c r="D1002" s="4" t="n"/>
      <c r="E1002" s="4" t="n"/>
      <c r="F1002" s="5" t="n"/>
      <c r="G1002" s="13" t="n"/>
      <c r="H1002" s="13" t="n"/>
      <c r="I1002" s="14">
        <f>IF($E1002="","",SUMIFS('Follow-ups'!$H$3:$H$1002,'Follow-ups'!$B$3:$B$1002,$E1002))</f>
        <v/>
      </c>
      <c r="J1002" s="14">
        <f>IF($F1002="","",$G1002-$H1002-$I1002)</f>
        <v/>
      </c>
      <c r="K1002" s="15">
        <f>IF($F1002="","",'Settings'!$B$6-$F1002)</f>
        <v/>
      </c>
      <c r="L1002" s="8">
        <f>IF($F1002="","",IF($J1002&lt;=0,"Settled",IF($O1002="Written off","Written off",IF($K1002&lt;=30,"0–30",IF($K1002&lt;=60,"31–60",IF($K1002&lt;=90,"61–90","90+"))))))</f>
        <v/>
      </c>
      <c r="M1002" s="5" t="n"/>
      <c r="N1002" s="4" t="n"/>
      <c r="O1002" s="4" t="n"/>
      <c r="P1002" s="8">
        <f>IF(OR($F1002="",$M1002=""),"",IF(AND($M1002&lt;'Settings'!$B$6,$J1002&gt;0,$O1002&lt;&gt;"Written off"),"Overdue",""))</f>
        <v/>
      </c>
      <c r="Q1002" s="15">
        <f>IF($E1002="","",COUNTIFS('Follow-ups'!$B$3:$B$1002,$E1002))</f>
        <v/>
      </c>
      <c r="R1002" s="16">
        <f>IF(OR($F1002="",$O1002="Written off"),0,IF($J1002&gt;0,$J1002+ROW()/1000000,0))</f>
        <v/>
      </c>
      <c r="S1002" s="15">
        <f>IF($P1002="Overdue",COUNTIFS($P$3:$P1002,"Overdue"),"")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S1002"/>
  <mergeCells count="1">
    <mergeCell ref="A1:S1"/>
  </mergeCells>
  <conditionalFormatting sqref="L3:L1002">
    <cfRule type="expression" priority="1" dxfId="0">
      <formula>L3="90+"</formula>
    </cfRule>
    <cfRule type="expression" priority="2" dxfId="1">
      <formula>L3="61–90"</formula>
    </cfRule>
  </conditionalFormatting>
  <conditionalFormatting sqref="P3:P1002">
    <cfRule type="expression" priority="3" dxfId="0">
      <formula>P3="Overdue"</formula>
    </cfRule>
  </conditionalFormatting>
  <dataValidations count="3">
    <dataValidation sqref="D3:D1002" showDropDown="0" showInputMessage="0" showErrorMessage="0" allowBlank="1" errorTitle="Not in the list" error="Pick from the list." type="list">
      <formula1>=Branches</formula1>
    </dataValidation>
    <dataValidation sqref="N3:N1002" showDropDown="0" showInputMessage="0" showErrorMessage="0" allowBlank="1" errorTitle="Not in the list" error="Pick from the list." type="list">
      <formula1>=Owners</formula1>
    </dataValidation>
    <dataValidation sqref="O3:O1002" showDropDown="0" showInputMessage="0" showErrorMessage="0" allowBlank="1" errorTitle="Not in the list" error="Pick from the list." type="list">
      <formula1>=Statuses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B83232"/>
    <outlinePr summaryBelow="1" summaryRight="1"/>
    <pageSetUpPr fitToPage="1"/>
  </sheetPr>
  <dimension ref="A1:K1002"/>
  <sheetViews>
    <sheetView showGridLines="0" rightToLeft="0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11" customWidth="1" min="4" max="4"/>
    <col width="20" customWidth="1" min="5" max="5"/>
    <col width="13" customWidth="1" min="6" max="6"/>
    <col width="13" customWidth="1" min="7" max="7"/>
    <col width="13" customWidth="1" min="8" max="8"/>
    <col width="16" customWidth="1" min="9" max="9"/>
    <col width="28" customWidth="1" min="10" max="10"/>
    <col width="10" customWidth="1" min="11" max="11"/>
  </cols>
  <sheetData>
    <row r="1" ht="22" customHeight="1">
      <c r="A1" s="12" t="inlineStr">
        <is>
          <t>Sample data: delete it and start. How to clear it is on the How to use sheet.</t>
        </is>
      </c>
    </row>
    <row r="2" ht="32" customHeight="1">
      <c r="A2" s="7" t="inlineStr">
        <is>
          <t>Date</t>
        </is>
      </c>
      <c r="B2" s="7" t="inlineStr">
        <is>
          <t>Invoice no.</t>
        </is>
      </c>
      <c r="C2" s="7" t="inlineStr">
        <is>
          <t>Patient</t>
        </is>
      </c>
      <c r="D2" s="7" t="inlineStr">
        <is>
          <t>Channel</t>
        </is>
      </c>
      <c r="E2" s="7" t="inlineStr">
        <is>
          <t>Outcome</t>
        </is>
      </c>
      <c r="F2" s="7" t="inlineStr">
        <is>
          <t>Promised date</t>
        </is>
      </c>
      <c r="G2" s="7" t="inlineStr">
        <is>
          <t>Amount promised</t>
        </is>
      </c>
      <c r="H2" s="7" t="inlineStr">
        <is>
          <t>Amount collected</t>
        </is>
      </c>
      <c r="I2" s="7" t="inlineStr">
        <is>
          <t>By</t>
        </is>
      </c>
      <c r="J2" s="7" t="inlineStr">
        <is>
          <t>Note</t>
        </is>
      </c>
      <c r="K2" s="7" t="inlineStr">
        <is>
          <t>Month</t>
        </is>
      </c>
    </row>
    <row r="3">
      <c r="A3" s="5" t="n">
        <v>46136</v>
      </c>
      <c r="B3" s="4" t="inlineStr">
        <is>
          <t>INV-26565</t>
        </is>
      </c>
      <c r="C3" s="8">
        <f>IF($B3="","",IFERROR(INDEX('Balances'!$B$3:$B$1002,MATCH($B3,'Balances'!$E$3:$E$1002,0)),"?"))</f>
        <v/>
      </c>
      <c r="D3" s="4" t="inlineStr">
        <is>
          <t>Call</t>
        </is>
      </c>
      <c r="E3" s="4" t="inlineStr">
        <is>
          <t>Asked to call later</t>
        </is>
      </c>
      <c r="F3" s="5" t="n"/>
      <c r="G3" s="13" t="n"/>
      <c r="H3" s="13" t="n"/>
      <c r="I3" s="4" t="inlineStr">
        <is>
          <t>Fatima Saad</t>
        </is>
      </c>
      <c r="J3" s="4" t="n"/>
      <c r="K3" s="17">
        <f>IF($A3="","",DATE(YEAR($A3),MONTH($A3),1))</f>
        <v/>
      </c>
    </row>
    <row r="4">
      <c r="A4" s="5" t="n">
        <v>46138</v>
      </c>
      <c r="B4" s="4" t="inlineStr">
        <is>
          <t>INV-26525</t>
        </is>
      </c>
      <c r="C4" s="8">
        <f>IF($B4="","",IFERROR(INDEX('Balances'!$B$3:$B$1002,MATCH($B4,'Balances'!$E$3:$E$1002,0)),"?"))</f>
        <v/>
      </c>
      <c r="D4" s="4" t="inlineStr">
        <is>
          <t>Visit</t>
        </is>
      </c>
      <c r="E4" s="4" t="inlineStr">
        <is>
          <t>Disputes the invoice</t>
        </is>
      </c>
      <c r="F4" s="5" t="n"/>
      <c r="G4" s="13" t="n"/>
      <c r="H4" s="13" t="n"/>
      <c r="I4" s="4" t="inlineStr">
        <is>
          <t>Fatima Saad</t>
        </is>
      </c>
      <c r="J4" s="4" t="n"/>
      <c r="K4" s="17">
        <f>IF($A4="","",DATE(YEAR($A4),MONTH($A4),1))</f>
        <v/>
      </c>
    </row>
    <row r="5">
      <c r="A5" s="5" t="n">
        <v>46145</v>
      </c>
      <c r="B5" s="4" t="inlineStr">
        <is>
          <t>INV-26546</t>
        </is>
      </c>
      <c r="C5" s="8">
        <f>IF($B5="","",IFERROR(INDEX('Balances'!$B$3:$B$1002,MATCH($B5,'Balances'!$E$3:$E$1002,0)),"?"))</f>
        <v/>
      </c>
      <c r="D5" s="4" t="inlineStr">
        <is>
          <t>Visit</t>
        </is>
      </c>
      <c r="E5" s="4" t="inlineStr">
        <is>
          <t>Promised to pay</t>
        </is>
      </c>
      <c r="F5" s="5" t="n">
        <v>46155</v>
      </c>
      <c r="G5" s="13" t="n">
        <v>1260</v>
      </c>
      <c r="H5" s="13" t="n"/>
      <c r="I5" s="4" t="inlineStr">
        <is>
          <t>Reem Abdullah</t>
        </is>
      </c>
      <c r="J5" s="4" t="n"/>
      <c r="K5" s="17">
        <f>IF($A5="","",DATE(YEAR($A5),MONTH($A5),1))</f>
        <v/>
      </c>
    </row>
    <row r="6">
      <c r="A6" s="5" t="n">
        <v>46155</v>
      </c>
      <c r="B6" s="4" t="inlineStr">
        <is>
          <t>INV-26525</t>
        </is>
      </c>
      <c r="C6" s="8">
        <f>IF($B6="","",IFERROR(INDEX('Balances'!$B$3:$B$1002,MATCH($B6,'Balances'!$E$3:$E$1002,0)),"?"))</f>
        <v/>
      </c>
      <c r="D6" s="4" t="inlineStr">
        <is>
          <t>Visit</t>
        </is>
      </c>
      <c r="E6" s="4" t="inlineStr">
        <is>
          <t>No answer</t>
        </is>
      </c>
      <c r="F6" s="5" t="n"/>
      <c r="G6" s="13" t="n"/>
      <c r="H6" s="13" t="n"/>
      <c r="I6" s="4" t="inlineStr">
        <is>
          <t>Fatima Saad</t>
        </is>
      </c>
      <c r="J6" s="4" t="n"/>
      <c r="K6" s="17">
        <f>IF($A6="","",DATE(YEAR($A6),MONTH($A6),1))</f>
        <v/>
      </c>
    </row>
    <row r="7">
      <c r="A7" s="5" t="n">
        <v>46155</v>
      </c>
      <c r="B7" s="4" t="inlineStr">
        <is>
          <t>INV-26559</t>
        </is>
      </c>
      <c r="C7" s="8">
        <f>IF($B7="","",IFERROR(INDEX('Balances'!$B$3:$B$1002,MATCH($B7,'Balances'!$E$3:$E$1002,0)),"?"))</f>
        <v/>
      </c>
      <c r="D7" s="4" t="inlineStr">
        <is>
          <t>Visit</t>
        </is>
      </c>
      <c r="E7" s="4" t="inlineStr">
        <is>
          <t>Paid part</t>
        </is>
      </c>
      <c r="F7" s="5" t="n"/>
      <c r="G7" s="13" t="n"/>
      <c r="H7" s="13" t="n">
        <v>150</v>
      </c>
      <c r="I7" s="4" t="inlineStr">
        <is>
          <t>Hala Samir</t>
        </is>
      </c>
      <c r="J7" s="4" t="n"/>
      <c r="K7" s="17">
        <f>IF($A7="","",DATE(YEAR($A7),MONTH($A7),1))</f>
        <v/>
      </c>
    </row>
    <row r="8">
      <c r="A8" s="5" t="n">
        <v>46170</v>
      </c>
      <c r="B8" s="4" t="inlineStr">
        <is>
          <t>INV-26584</t>
        </is>
      </c>
      <c r="C8" s="8">
        <f>IF($B8="","",IFERROR(INDEX('Balances'!$B$3:$B$1002,MATCH($B8,'Balances'!$E$3:$E$1002,0)),"?"))</f>
        <v/>
      </c>
      <c r="D8" s="4" t="inlineStr">
        <is>
          <t>Call</t>
        </is>
      </c>
      <c r="E8" s="4" t="inlineStr">
        <is>
          <t>Asked to call later</t>
        </is>
      </c>
      <c r="F8" s="5" t="n"/>
      <c r="G8" s="13" t="n"/>
      <c r="H8" s="13" t="n"/>
      <c r="I8" s="4" t="inlineStr">
        <is>
          <t>Hala Samir</t>
        </is>
      </c>
      <c r="J8" s="4" t="n"/>
      <c r="K8" s="17">
        <f>IF($A8="","",DATE(YEAR($A8),MONTH($A8),1))</f>
        <v/>
      </c>
    </row>
    <row r="9">
      <c r="A9" s="5" t="n">
        <v>46185</v>
      </c>
      <c r="B9" s="4" t="inlineStr">
        <is>
          <t>INV-26523</t>
        </is>
      </c>
      <c r="C9" s="8">
        <f>IF($B9="","",IFERROR(INDEX('Balances'!$B$3:$B$1002,MATCH($B9,'Balances'!$E$3:$E$1002,0)),"?"))</f>
        <v/>
      </c>
      <c r="D9" s="4" t="inlineStr">
        <is>
          <t>Visit</t>
        </is>
      </c>
      <c r="E9" s="4" t="inlineStr">
        <is>
          <t>Promised to pay</t>
        </is>
      </c>
      <c r="F9" s="5" t="n">
        <v>46192</v>
      </c>
      <c r="G9" s="13" t="n">
        <v>600</v>
      </c>
      <c r="H9" s="13" t="n"/>
      <c r="I9" s="4" t="inlineStr">
        <is>
          <t>Reem Abdullah</t>
        </is>
      </c>
      <c r="J9" s="4" t="n"/>
      <c r="K9" s="17">
        <f>IF($A9="","",DATE(YEAR($A9),MONTH($A9),1))</f>
        <v/>
      </c>
    </row>
    <row r="10">
      <c r="A10" s="5" t="n">
        <v>46193</v>
      </c>
      <c r="B10" s="4" t="inlineStr">
        <is>
          <t>INV-26541</t>
        </is>
      </c>
      <c r="C10" s="8">
        <f>IF($B10="","",IFERROR(INDEX('Balances'!$B$3:$B$1002,MATCH($B10,'Balances'!$E$3:$E$1002,0)),"?"))</f>
        <v/>
      </c>
      <c r="D10" s="4" t="inlineStr">
        <is>
          <t>Call</t>
        </is>
      </c>
      <c r="E10" s="4" t="inlineStr">
        <is>
          <t>Disputes the invoice</t>
        </is>
      </c>
      <c r="F10" s="5" t="n"/>
      <c r="G10" s="13" t="n"/>
      <c r="H10" s="13" t="n"/>
      <c r="I10" s="4" t="inlineStr">
        <is>
          <t>Salma Nasser</t>
        </is>
      </c>
      <c r="J10" s="4" t="n"/>
      <c r="K10" s="17">
        <f>IF($A10="","",DATE(YEAR($A10),MONTH($A10),1))</f>
        <v/>
      </c>
    </row>
    <row r="11">
      <c r="A11" s="5" t="n">
        <v>46194</v>
      </c>
      <c r="B11" s="4" t="inlineStr">
        <is>
          <t>INV-26584</t>
        </is>
      </c>
      <c r="C11" s="8">
        <f>IF($B11="","",IFERROR(INDEX('Balances'!$B$3:$B$1002,MATCH($B11,'Balances'!$E$3:$E$1002,0)),"?"))</f>
        <v/>
      </c>
      <c r="D11" s="4" t="inlineStr">
        <is>
          <t>Call</t>
        </is>
      </c>
      <c r="E11" s="4" t="inlineStr">
        <is>
          <t>Disputes the invoice</t>
        </is>
      </c>
      <c r="F11" s="5" t="n"/>
      <c r="G11" s="13" t="n"/>
      <c r="H11" s="13" t="n"/>
      <c r="I11" s="4" t="inlineStr">
        <is>
          <t>Hala Samir</t>
        </is>
      </c>
      <c r="J11" s="4" t="n"/>
      <c r="K11" s="17">
        <f>IF($A11="","",DATE(YEAR($A11),MONTH($A11),1))</f>
        <v/>
      </c>
    </row>
    <row r="12">
      <c r="A12" s="5" t="n">
        <v>46200</v>
      </c>
      <c r="B12" s="4" t="inlineStr">
        <is>
          <t>INV-26541</t>
        </is>
      </c>
      <c r="C12" s="8">
        <f>IF($B12="","",IFERROR(INDEX('Balances'!$B$3:$B$1002,MATCH($B12,'Balances'!$E$3:$E$1002,0)),"?"))</f>
        <v/>
      </c>
      <c r="D12" s="4" t="inlineStr">
        <is>
          <t>Call</t>
        </is>
      </c>
      <c r="E12" s="4" t="inlineStr">
        <is>
          <t>Paid part</t>
        </is>
      </c>
      <c r="F12" s="5" t="n"/>
      <c r="G12" s="13" t="n"/>
      <c r="H12" s="13" t="n">
        <v>210</v>
      </c>
      <c r="I12" s="4" t="inlineStr">
        <is>
          <t>Salma Nasser</t>
        </is>
      </c>
      <c r="J12" s="4" t="n"/>
      <c r="K12" s="17">
        <f>IF($A12="","",DATE(YEAR($A12),MONTH($A12),1))</f>
        <v/>
      </c>
    </row>
    <row r="13">
      <c r="A13" s="5" t="n">
        <v>46202</v>
      </c>
      <c r="B13" s="4" t="inlineStr">
        <is>
          <t>INV-26584</t>
        </is>
      </c>
      <c r="C13" s="8">
        <f>IF($B13="","",IFERROR(INDEX('Balances'!$B$3:$B$1002,MATCH($B13,'Balances'!$E$3:$E$1002,0)),"?"))</f>
        <v/>
      </c>
      <c r="D13" s="4" t="inlineStr">
        <is>
          <t>Call</t>
        </is>
      </c>
      <c r="E13" s="4" t="inlineStr">
        <is>
          <t>Asked to call later</t>
        </is>
      </c>
      <c r="F13" s="5" t="n"/>
      <c r="G13" s="13" t="n"/>
      <c r="H13" s="13" t="n"/>
      <c r="I13" s="4" t="inlineStr">
        <is>
          <t>Hala Samir</t>
        </is>
      </c>
      <c r="J13" s="4" t="n"/>
      <c r="K13" s="17">
        <f>IF($A13="","",DATE(YEAR($A13),MONTH($A13),1))</f>
        <v/>
      </c>
    </row>
    <row r="14">
      <c r="A14" s="5" t="n">
        <v>46203</v>
      </c>
      <c r="B14" s="4" t="inlineStr">
        <is>
          <t>INV-26523</t>
        </is>
      </c>
      <c r="C14" s="8">
        <f>IF($B14="","",IFERROR(INDEX('Balances'!$B$3:$B$1002,MATCH($B14,'Balances'!$E$3:$E$1002,0)),"?"))</f>
        <v/>
      </c>
      <c r="D14" s="4" t="inlineStr">
        <is>
          <t>Visit</t>
        </is>
      </c>
      <c r="E14" s="4" t="inlineStr">
        <is>
          <t>Promised to pay</t>
        </is>
      </c>
      <c r="F14" s="5" t="n">
        <v>46210</v>
      </c>
      <c r="G14" s="13" t="n">
        <v>1200</v>
      </c>
      <c r="H14" s="13" t="n"/>
      <c r="I14" s="4" t="inlineStr">
        <is>
          <t>Reem Abdullah</t>
        </is>
      </c>
      <c r="J14" s="4" t="n"/>
      <c r="K14" s="17">
        <f>IF($A14="","",DATE(YEAR($A14),MONTH($A14),1))</f>
        <v/>
      </c>
    </row>
    <row r="15">
      <c r="A15" s="5" t="n">
        <v>46205</v>
      </c>
      <c r="B15" s="4" t="inlineStr">
        <is>
          <t>INV-26537</t>
        </is>
      </c>
      <c r="C15" s="8">
        <f>IF($B15="","",IFERROR(INDEX('Balances'!$B$3:$B$1002,MATCH($B15,'Balances'!$E$3:$E$1002,0)),"?"))</f>
        <v/>
      </c>
      <c r="D15" s="4" t="inlineStr">
        <is>
          <t>WhatsApp</t>
        </is>
      </c>
      <c r="E15" s="4" t="inlineStr">
        <is>
          <t>Paid part</t>
        </is>
      </c>
      <c r="F15" s="5" t="n"/>
      <c r="G15" s="13" t="n"/>
      <c r="H15" s="13" t="n">
        <v>100</v>
      </c>
      <c r="I15" s="4" t="inlineStr">
        <is>
          <t>Reem Abdullah</t>
        </is>
      </c>
      <c r="J15" s="4" t="n"/>
      <c r="K15" s="17">
        <f>IF($A15="","",DATE(YEAR($A15),MONTH($A15),1))</f>
        <v/>
      </c>
    </row>
    <row r="16">
      <c r="A16" s="5" t="n">
        <v>46216</v>
      </c>
      <c r="B16" s="4" t="inlineStr">
        <is>
          <t>INV-26426</t>
        </is>
      </c>
      <c r="C16" s="8">
        <f>IF($B16="","",IFERROR(INDEX('Balances'!$B$3:$B$1002,MATCH($B16,'Balances'!$E$3:$E$1002,0)),"?"))</f>
        <v/>
      </c>
      <c r="D16" s="4" t="inlineStr">
        <is>
          <t>Call</t>
        </is>
      </c>
      <c r="E16" s="4" t="inlineStr">
        <is>
          <t>Asked to call later</t>
        </is>
      </c>
      <c r="F16" s="5" t="n"/>
      <c r="G16" s="13" t="n"/>
      <c r="H16" s="13" t="n"/>
      <c r="I16" s="4" t="inlineStr">
        <is>
          <t>Salma Nasser</t>
        </is>
      </c>
      <c r="J16" s="4" t="n"/>
      <c r="K16" s="17">
        <f>IF($A16="","",DATE(YEAR($A16),MONTH($A16),1))</f>
        <v/>
      </c>
    </row>
    <row r="17">
      <c r="A17" s="5" t="n">
        <v>46220</v>
      </c>
      <c r="B17" s="4" t="inlineStr">
        <is>
          <t>INV-26484</t>
        </is>
      </c>
      <c r="C17" s="8">
        <f>IF($B17="","",IFERROR(INDEX('Balances'!$B$3:$B$1002,MATCH($B17,'Balances'!$E$3:$E$1002,0)),"?"))</f>
        <v/>
      </c>
      <c r="D17" s="4" t="inlineStr">
        <is>
          <t>WhatsApp</t>
        </is>
      </c>
      <c r="E17" s="4" t="inlineStr">
        <is>
          <t>Promised to pay</t>
        </is>
      </c>
      <c r="F17" s="5" t="n">
        <v>46230</v>
      </c>
      <c r="G17" s="13" t="n">
        <v>3000</v>
      </c>
      <c r="H17" s="13" t="n"/>
      <c r="I17" s="4" t="inlineStr">
        <is>
          <t>Reem Abdullah</t>
        </is>
      </c>
      <c r="J17" s="4" t="n"/>
      <c r="K17" s="17">
        <f>IF($A17="","",DATE(YEAR($A17),MONTH($A17),1))</f>
        <v/>
      </c>
    </row>
    <row r="18">
      <c r="A18" s="5" t="n">
        <v>46223</v>
      </c>
      <c r="B18" s="4" t="inlineStr">
        <is>
          <t>INV-26537</t>
        </is>
      </c>
      <c r="C18" s="8">
        <f>IF($B18="","",IFERROR(INDEX('Balances'!$B$3:$B$1002,MATCH($B18,'Balances'!$E$3:$E$1002,0)),"?"))</f>
        <v/>
      </c>
      <c r="D18" s="4" t="inlineStr">
        <is>
          <t>Visit</t>
        </is>
      </c>
      <c r="E18" s="4" t="inlineStr">
        <is>
          <t>Disputes the invoice</t>
        </is>
      </c>
      <c r="F18" s="5" t="n"/>
      <c r="G18" s="13" t="n"/>
      <c r="H18" s="13" t="n"/>
      <c r="I18" s="4" t="inlineStr">
        <is>
          <t>Reem Abdullah</t>
        </is>
      </c>
      <c r="J18" s="4" t="n"/>
      <c r="K18" s="17">
        <f>IF($A18="","",DATE(YEAR($A18),MONTH($A18),1))</f>
        <v/>
      </c>
    </row>
    <row r="19">
      <c r="A19" s="5" t="n">
        <v>46224</v>
      </c>
      <c r="B19" s="4" t="inlineStr">
        <is>
          <t>INV-26464</t>
        </is>
      </c>
      <c r="C19" s="8">
        <f>IF($B19="","",IFERROR(INDEX('Balances'!$B$3:$B$1002,MATCH($B19,'Balances'!$E$3:$E$1002,0)),"?"))</f>
        <v/>
      </c>
      <c r="D19" s="4" t="inlineStr">
        <is>
          <t>Call</t>
        </is>
      </c>
      <c r="E19" s="4" t="inlineStr">
        <is>
          <t>Promised to pay</t>
        </is>
      </c>
      <c r="F19" s="5" t="n">
        <v>46227</v>
      </c>
      <c r="G19" s="13" t="n">
        <v>1120</v>
      </c>
      <c r="H19" s="13" t="n"/>
      <c r="I19" s="4" t="inlineStr">
        <is>
          <t>Fatima Saad</t>
        </is>
      </c>
      <c r="J19" s="4" t="n"/>
      <c r="K19" s="17">
        <f>IF($A19="","",DATE(YEAR($A19),MONTH($A19),1))</f>
        <v/>
      </c>
    </row>
    <row r="20">
      <c r="A20" s="5" t="n">
        <v>46229</v>
      </c>
      <c r="B20" s="4" t="inlineStr">
        <is>
          <t>INV-26484</t>
        </is>
      </c>
      <c r="C20" s="8">
        <f>IF($B20="","",IFERROR(INDEX('Balances'!$B$3:$B$1002,MATCH($B20,'Balances'!$E$3:$E$1002,0)),"?"))</f>
        <v/>
      </c>
      <c r="D20" s="4" t="inlineStr">
        <is>
          <t>Visit</t>
        </is>
      </c>
      <c r="E20" s="4" t="inlineStr">
        <is>
          <t>Promised to pay</t>
        </is>
      </c>
      <c r="F20" s="5" t="n">
        <v>46236</v>
      </c>
      <c r="G20" s="13" t="n">
        <v>3000</v>
      </c>
      <c r="H20" s="13" t="n"/>
      <c r="I20" s="4" t="inlineStr">
        <is>
          <t>Reem Abdullah</t>
        </is>
      </c>
      <c r="J20" s="4" t="n"/>
      <c r="K20" s="17">
        <f>IF($A20="","",DATE(YEAR($A20),MONTH($A20),1))</f>
        <v/>
      </c>
    </row>
    <row r="21">
      <c r="A21" s="5" t="n">
        <v>46232</v>
      </c>
      <c r="B21" s="4" t="inlineStr">
        <is>
          <t>INV-26476</t>
        </is>
      </c>
      <c r="C21" s="8">
        <f>IF($B21="","",IFERROR(INDEX('Balances'!$B$3:$B$1002,MATCH($B21,'Balances'!$E$3:$E$1002,0)),"?"))</f>
        <v/>
      </c>
      <c r="D21" s="4" t="inlineStr">
        <is>
          <t>WhatsApp</t>
        </is>
      </c>
      <c r="E21" s="4" t="inlineStr">
        <is>
          <t>Promised to pay</t>
        </is>
      </c>
      <c r="F21" s="5" t="n">
        <v>46246</v>
      </c>
      <c r="G21" s="13" t="n">
        <v>2250</v>
      </c>
      <c r="H21" s="13" t="n"/>
      <c r="I21" s="4" t="inlineStr">
        <is>
          <t>Fatima Saad</t>
        </is>
      </c>
      <c r="J21" s="4" t="n"/>
      <c r="K21" s="17">
        <f>IF($A21="","",DATE(YEAR($A21),MONTH($A21),1))</f>
        <v/>
      </c>
    </row>
    <row r="22">
      <c r="A22" s="5" t="n">
        <v>46238</v>
      </c>
      <c r="B22" s="4" t="inlineStr">
        <is>
          <t>INV-26476</t>
        </is>
      </c>
      <c r="C22" s="8">
        <f>IF($B22="","",IFERROR(INDEX('Balances'!$B$3:$B$1002,MATCH($B22,'Balances'!$E$3:$E$1002,0)),"?"))</f>
        <v/>
      </c>
      <c r="D22" s="4" t="inlineStr">
        <is>
          <t>WhatsApp</t>
        </is>
      </c>
      <c r="E22" s="4" t="inlineStr">
        <is>
          <t>No answer</t>
        </is>
      </c>
      <c r="F22" s="5" t="n"/>
      <c r="G22" s="13" t="n"/>
      <c r="H22" s="13" t="n"/>
      <c r="I22" s="4" t="inlineStr">
        <is>
          <t>Fatima Saad</t>
        </is>
      </c>
      <c r="J22" s="4" t="n"/>
      <c r="K22" s="17">
        <f>IF($A22="","",DATE(YEAR($A22),MONTH($A22),1))</f>
        <v/>
      </c>
    </row>
    <row r="23">
      <c r="A23" s="5" t="n">
        <v>46240</v>
      </c>
      <c r="B23" s="4" t="inlineStr">
        <is>
          <t>INV-26434</t>
        </is>
      </c>
      <c r="C23" s="8">
        <f>IF($B23="","",IFERROR(INDEX('Balances'!$B$3:$B$1002,MATCH($B23,'Balances'!$E$3:$E$1002,0)),"?"))</f>
        <v/>
      </c>
      <c r="D23" s="4" t="inlineStr">
        <is>
          <t>Call</t>
        </is>
      </c>
      <c r="E23" s="4" t="inlineStr">
        <is>
          <t>Disputes the invoice</t>
        </is>
      </c>
      <c r="F23" s="5" t="n"/>
      <c r="G23" s="13" t="n"/>
      <c r="H23" s="13" t="n"/>
      <c r="I23" s="4" t="inlineStr">
        <is>
          <t>Salma Nasser</t>
        </is>
      </c>
      <c r="J23" s="4" t="n"/>
      <c r="K23" s="17">
        <f>IF($A23="","",DATE(YEAR($A23),MONTH($A23),1))</f>
        <v/>
      </c>
    </row>
    <row r="24">
      <c r="A24" s="5" t="n">
        <v>46241</v>
      </c>
      <c r="B24" s="4" t="inlineStr">
        <is>
          <t>INV-26442</t>
        </is>
      </c>
      <c r="C24" s="8">
        <f>IF($B24="","",IFERROR(INDEX('Balances'!$B$3:$B$1002,MATCH($B24,'Balances'!$E$3:$E$1002,0)),"?"))</f>
        <v/>
      </c>
      <c r="D24" s="4" t="inlineStr">
        <is>
          <t>Call</t>
        </is>
      </c>
      <c r="E24" s="4" t="inlineStr">
        <is>
          <t>No answer</t>
        </is>
      </c>
      <c r="F24" s="5" t="n"/>
      <c r="G24" s="13" t="n"/>
      <c r="H24" s="13" t="n"/>
      <c r="I24" s="4" t="inlineStr">
        <is>
          <t>Reem Abdullah</t>
        </is>
      </c>
      <c r="J24" s="4" t="n"/>
      <c r="K24" s="17">
        <f>IF($A24="","",DATE(YEAR($A24),MONTH($A24),1))</f>
        <v/>
      </c>
    </row>
    <row r="25">
      <c r="A25" s="5" t="n">
        <v>46241</v>
      </c>
      <c r="B25" s="4" t="inlineStr">
        <is>
          <t>INV-26505</t>
        </is>
      </c>
      <c r="C25" s="8">
        <f>IF($B25="","",IFERROR(INDEX('Balances'!$B$3:$B$1002,MATCH($B25,'Balances'!$E$3:$E$1002,0)),"?"))</f>
        <v/>
      </c>
      <c r="D25" s="4" t="inlineStr">
        <is>
          <t>Call</t>
        </is>
      </c>
      <c r="E25" s="4" t="inlineStr">
        <is>
          <t>Disputes the invoice</t>
        </is>
      </c>
      <c r="F25" s="5" t="n"/>
      <c r="G25" s="13" t="n"/>
      <c r="H25" s="13" t="n"/>
      <c r="I25" s="4" t="inlineStr">
        <is>
          <t>Hala Samir</t>
        </is>
      </c>
      <c r="J25" s="4" t="n"/>
      <c r="K25" s="17">
        <f>IF($A25="","",DATE(YEAR($A25),MONTH($A25),1))</f>
        <v/>
      </c>
    </row>
    <row r="26">
      <c r="A26" s="5" t="n">
        <v>46243</v>
      </c>
      <c r="B26" s="4" t="inlineStr">
        <is>
          <t>INV-26431</t>
        </is>
      </c>
      <c r="C26" s="8">
        <f>IF($B26="","",IFERROR(INDEX('Balances'!$B$3:$B$1002,MATCH($B26,'Balances'!$E$3:$E$1002,0)),"?"))</f>
        <v/>
      </c>
      <c r="D26" s="4" t="inlineStr">
        <is>
          <t>Visit</t>
        </is>
      </c>
      <c r="E26" s="4" t="inlineStr">
        <is>
          <t>Promised to pay</t>
        </is>
      </c>
      <c r="F26" s="5" t="n">
        <v>46250</v>
      </c>
      <c r="G26" s="13" t="n">
        <v>720</v>
      </c>
      <c r="H26" s="13" t="n"/>
      <c r="I26" s="4" t="inlineStr">
        <is>
          <t>Salma Nasser</t>
        </is>
      </c>
      <c r="J26" s="4" t="n"/>
      <c r="K26" s="17">
        <f>IF($A26="","",DATE(YEAR($A26),MONTH($A26),1))</f>
        <v/>
      </c>
    </row>
    <row r="27">
      <c r="A27" s="5" t="n">
        <v>46245</v>
      </c>
      <c r="B27" s="4" t="inlineStr">
        <is>
          <t>INV-26537</t>
        </is>
      </c>
      <c r="C27" s="8">
        <f>IF($B27="","",IFERROR(INDEX('Balances'!$B$3:$B$1002,MATCH($B27,'Balances'!$E$3:$E$1002,0)),"?"))</f>
        <v/>
      </c>
      <c r="D27" s="4" t="inlineStr">
        <is>
          <t>WhatsApp</t>
        </is>
      </c>
      <c r="E27" s="4" t="inlineStr">
        <is>
          <t>No answer</t>
        </is>
      </c>
      <c r="F27" s="5" t="n"/>
      <c r="G27" s="13" t="n"/>
      <c r="H27" s="13" t="n"/>
      <c r="I27" s="4" t="inlineStr">
        <is>
          <t>Reem Abdullah</t>
        </is>
      </c>
      <c r="J27" s="4" t="n"/>
      <c r="K27" s="17">
        <f>IF($A27="","",DATE(YEAR($A27),MONTH($A27),1))</f>
        <v/>
      </c>
    </row>
    <row r="28">
      <c r="A28" s="5" t="n">
        <v>46249</v>
      </c>
      <c r="B28" s="4" t="inlineStr">
        <is>
          <t>INV-26498</t>
        </is>
      </c>
      <c r="C28" s="8">
        <f>IF($B28="","",IFERROR(INDEX('Balances'!$B$3:$B$1002,MATCH($B28,'Balances'!$E$3:$E$1002,0)),"?"))</f>
        <v/>
      </c>
      <c r="D28" s="4" t="inlineStr">
        <is>
          <t>Visit</t>
        </is>
      </c>
      <c r="E28" s="4" t="inlineStr">
        <is>
          <t>Asked to call later</t>
        </is>
      </c>
      <c r="F28" s="5" t="n"/>
      <c r="G28" s="13" t="n"/>
      <c r="H28" s="13" t="n"/>
      <c r="I28" s="4" t="inlineStr">
        <is>
          <t>Reem Abdullah</t>
        </is>
      </c>
      <c r="J28" s="4" t="n"/>
      <c r="K28" s="17">
        <f>IF($A28="","",DATE(YEAR($A28),MONTH($A28),1))</f>
        <v/>
      </c>
    </row>
    <row r="29">
      <c r="A29" s="5" t="n">
        <v>46253</v>
      </c>
      <c r="B29" s="4" t="inlineStr">
        <is>
          <t>INV-26474</t>
        </is>
      </c>
      <c r="C29" s="8">
        <f>IF($B29="","",IFERROR(INDEX('Balances'!$B$3:$B$1002,MATCH($B29,'Balances'!$E$3:$E$1002,0)),"?"))</f>
        <v/>
      </c>
      <c r="D29" s="4" t="inlineStr">
        <is>
          <t>Call</t>
        </is>
      </c>
      <c r="E29" s="4" t="inlineStr">
        <is>
          <t>Disputes the invoice</t>
        </is>
      </c>
      <c r="F29" s="5" t="n"/>
      <c r="G29" s="13" t="n"/>
      <c r="H29" s="13" t="n"/>
      <c r="I29" s="4" t="inlineStr">
        <is>
          <t>Fatima Saad</t>
        </is>
      </c>
      <c r="J29" s="4" t="n"/>
      <c r="K29" s="17">
        <f>IF($A29="","",DATE(YEAR($A29),MONTH($A29),1))</f>
        <v/>
      </c>
    </row>
    <row r="30">
      <c r="A30" s="5" t="n">
        <v>46254</v>
      </c>
      <c r="B30" s="4" t="inlineStr">
        <is>
          <t>INV-26311</t>
        </is>
      </c>
      <c r="C30" s="8">
        <f>IF($B30="","",IFERROR(INDEX('Balances'!$B$3:$B$1002,MATCH($B30,'Balances'!$E$3:$E$1002,0)),"?"))</f>
        <v/>
      </c>
      <c r="D30" s="4" t="inlineStr">
        <is>
          <t>Visit</t>
        </is>
      </c>
      <c r="E30" s="4" t="inlineStr">
        <is>
          <t>Promised to pay</t>
        </is>
      </c>
      <c r="F30" s="5" t="n">
        <v>46264</v>
      </c>
      <c r="G30" s="13" t="n">
        <v>350</v>
      </c>
      <c r="H30" s="13" t="n"/>
      <c r="I30" s="4" t="inlineStr">
        <is>
          <t>Hala Samir</t>
        </is>
      </c>
      <c r="J30" s="4" t="n"/>
      <c r="K30" s="17">
        <f>IF($A30="","",DATE(YEAR($A30),MONTH($A30),1))</f>
        <v/>
      </c>
    </row>
    <row r="31">
      <c r="A31" s="5" t="n">
        <v>46256</v>
      </c>
      <c r="B31" s="4" t="inlineStr">
        <is>
          <t>INV-26442</t>
        </is>
      </c>
      <c r="C31" s="8">
        <f>IF($B31="","",IFERROR(INDEX('Balances'!$B$3:$B$1002,MATCH($B31,'Balances'!$E$3:$E$1002,0)),"?"))</f>
        <v/>
      </c>
      <c r="D31" s="4" t="inlineStr">
        <is>
          <t>Visit</t>
        </is>
      </c>
      <c r="E31" s="4" t="inlineStr">
        <is>
          <t>Paid part</t>
        </is>
      </c>
      <c r="F31" s="5" t="n"/>
      <c r="G31" s="13" t="n"/>
      <c r="H31" s="13" t="n">
        <v>120</v>
      </c>
      <c r="I31" s="4" t="inlineStr">
        <is>
          <t>Reem Abdullah</t>
        </is>
      </c>
      <c r="J31" s="4" t="n"/>
      <c r="K31" s="17">
        <f>IF($A31="","",DATE(YEAR($A31),MONTH($A31),1))</f>
        <v/>
      </c>
    </row>
    <row r="32">
      <c r="A32" s="5" t="n">
        <v>46256</v>
      </c>
      <c r="B32" s="4" t="inlineStr">
        <is>
          <t>INV-26362</t>
        </is>
      </c>
      <c r="C32" s="8">
        <f>IF($B32="","",IFERROR(INDEX('Balances'!$B$3:$B$1002,MATCH($B32,'Balances'!$E$3:$E$1002,0)),"?"))</f>
        <v/>
      </c>
      <c r="D32" s="4" t="inlineStr">
        <is>
          <t>WhatsApp</t>
        </is>
      </c>
      <c r="E32" s="4" t="inlineStr">
        <is>
          <t>Paid part</t>
        </is>
      </c>
      <c r="F32" s="5" t="n"/>
      <c r="G32" s="13" t="n"/>
      <c r="H32" s="13" t="n">
        <v>340</v>
      </c>
      <c r="I32" s="4" t="inlineStr">
        <is>
          <t>Salma Nasser</t>
        </is>
      </c>
      <c r="J32" s="4" t="n"/>
      <c r="K32" s="17">
        <f>IF($A32="","",DATE(YEAR($A32),MONTH($A32),1))</f>
        <v/>
      </c>
    </row>
    <row r="33">
      <c r="A33" s="5" t="n">
        <v>46256</v>
      </c>
      <c r="B33" s="4" t="inlineStr">
        <is>
          <t>INV-26384</t>
        </is>
      </c>
      <c r="C33" s="8">
        <f>IF($B33="","",IFERROR(INDEX('Balances'!$B$3:$B$1002,MATCH($B33,'Balances'!$E$3:$E$1002,0)),"?"))</f>
        <v/>
      </c>
      <c r="D33" s="4" t="inlineStr">
        <is>
          <t>Visit</t>
        </is>
      </c>
      <c r="E33" s="4" t="inlineStr">
        <is>
          <t>Promised to pay</t>
        </is>
      </c>
      <c r="F33" s="5" t="n">
        <v>46266</v>
      </c>
      <c r="G33" s="13" t="n">
        <v>420</v>
      </c>
      <c r="H33" s="13" t="n"/>
      <c r="I33" s="4" t="inlineStr">
        <is>
          <t>Hala Samir</t>
        </is>
      </c>
      <c r="J33" s="4" t="n"/>
      <c r="K33" s="17">
        <f>IF($A33="","",DATE(YEAR($A33),MONTH($A33),1))</f>
        <v/>
      </c>
    </row>
    <row r="34">
      <c r="A34" s="5" t="n">
        <v>46257</v>
      </c>
      <c r="B34" s="4" t="inlineStr">
        <is>
          <t>INV-26274</t>
        </is>
      </c>
      <c r="C34" s="8">
        <f>IF($B34="","",IFERROR(INDEX('Balances'!$B$3:$B$1002,MATCH($B34,'Balances'!$E$3:$E$1002,0)),"?"))</f>
        <v/>
      </c>
      <c r="D34" s="4" t="inlineStr">
        <is>
          <t>Visit</t>
        </is>
      </c>
      <c r="E34" s="4" t="inlineStr">
        <is>
          <t>No answer</t>
        </is>
      </c>
      <c r="F34" s="5" t="n"/>
      <c r="G34" s="13" t="n"/>
      <c r="H34" s="13" t="n"/>
      <c r="I34" s="4" t="inlineStr">
        <is>
          <t>Hala Samir</t>
        </is>
      </c>
      <c r="J34" s="4" t="n"/>
      <c r="K34" s="17">
        <f>IF($A34="","",DATE(YEAR($A34),MONTH($A34),1))</f>
        <v/>
      </c>
    </row>
    <row r="35">
      <c r="A35" s="5" t="n">
        <v>46264</v>
      </c>
      <c r="B35" s="4" t="inlineStr">
        <is>
          <t>INV-26333</t>
        </is>
      </c>
      <c r="C35" s="8">
        <f>IF($B35="","",IFERROR(INDEX('Balances'!$B$3:$B$1002,MATCH($B35,'Balances'!$E$3:$E$1002,0)),"?"))</f>
        <v/>
      </c>
      <c r="D35" s="4" t="inlineStr">
        <is>
          <t>WhatsApp</t>
        </is>
      </c>
      <c r="E35" s="4" t="inlineStr">
        <is>
          <t>No answer</t>
        </is>
      </c>
      <c r="F35" s="5" t="n"/>
      <c r="G35" s="13" t="n"/>
      <c r="H35" s="13" t="n"/>
      <c r="I35" s="4" t="inlineStr">
        <is>
          <t>Reem Abdullah</t>
        </is>
      </c>
      <c r="J35" s="4" t="n"/>
      <c r="K35" s="17">
        <f>IF($A35="","",DATE(YEAR($A35),MONTH($A35),1))</f>
        <v/>
      </c>
    </row>
    <row r="36">
      <c r="A36" s="5" t="n">
        <v>46265</v>
      </c>
      <c r="B36" s="4" t="inlineStr">
        <is>
          <t>INV-26270</t>
        </is>
      </c>
      <c r="C36" s="8">
        <f>IF($B36="","",IFERROR(INDEX('Balances'!$B$3:$B$1002,MATCH($B36,'Balances'!$E$3:$E$1002,0)),"?"))</f>
        <v/>
      </c>
      <c r="D36" s="4" t="inlineStr">
        <is>
          <t>Call</t>
        </is>
      </c>
      <c r="E36" s="4" t="inlineStr">
        <is>
          <t>Promised to pay</t>
        </is>
      </c>
      <c r="F36" s="5" t="n">
        <v>46275</v>
      </c>
      <c r="G36" s="13" t="n">
        <v>420</v>
      </c>
      <c r="H36" s="13" t="n"/>
      <c r="I36" s="4" t="inlineStr">
        <is>
          <t>Fatima Saad</t>
        </is>
      </c>
      <c r="J36" s="4" t="n"/>
      <c r="K36" s="17">
        <f>IF($A36="","",DATE(YEAR($A36),MONTH($A36),1))</f>
        <v/>
      </c>
    </row>
    <row r="37">
      <c r="A37" s="5" t="n">
        <v>46266</v>
      </c>
      <c r="B37" s="4" t="inlineStr">
        <is>
          <t>INV-26505</t>
        </is>
      </c>
      <c r="C37" s="8">
        <f>IF($B37="","",IFERROR(INDEX('Balances'!$B$3:$B$1002,MATCH($B37,'Balances'!$E$3:$E$1002,0)),"?"))</f>
        <v/>
      </c>
      <c r="D37" s="4" t="inlineStr">
        <is>
          <t>WhatsApp</t>
        </is>
      </c>
      <c r="E37" s="4" t="inlineStr">
        <is>
          <t>Asked to call later</t>
        </is>
      </c>
      <c r="F37" s="5" t="n"/>
      <c r="G37" s="13" t="n"/>
      <c r="H37" s="13" t="n"/>
      <c r="I37" s="4" t="inlineStr">
        <is>
          <t>Hala Samir</t>
        </is>
      </c>
      <c r="J37" s="4" t="n"/>
      <c r="K37" s="17">
        <f>IF($A37="","",DATE(YEAR($A37),MONTH($A37),1))</f>
        <v/>
      </c>
    </row>
    <row r="38">
      <c r="A38" s="5" t="n">
        <v>46266</v>
      </c>
      <c r="B38" s="4" t="inlineStr">
        <is>
          <t>INV-26325</t>
        </is>
      </c>
      <c r="C38" s="8">
        <f>IF($B38="","",IFERROR(INDEX('Balances'!$B$3:$B$1002,MATCH($B38,'Balances'!$E$3:$E$1002,0)),"?"))</f>
        <v/>
      </c>
      <c r="D38" s="4" t="inlineStr">
        <is>
          <t>WhatsApp</t>
        </is>
      </c>
      <c r="E38" s="4" t="inlineStr">
        <is>
          <t>Promised to pay</t>
        </is>
      </c>
      <c r="F38" s="5" t="n">
        <v>46276</v>
      </c>
      <c r="G38" s="13" t="n">
        <v>450</v>
      </c>
      <c r="H38" s="13" t="n"/>
      <c r="I38" s="4" t="inlineStr">
        <is>
          <t>Fatima Saad</t>
        </is>
      </c>
      <c r="J38" s="4" t="n"/>
      <c r="K38" s="17">
        <f>IF($A38="","",DATE(YEAR($A38),MONTH($A38),1))</f>
        <v/>
      </c>
    </row>
    <row r="39">
      <c r="A39" s="5" t="n">
        <v>46266</v>
      </c>
      <c r="B39" s="4" t="inlineStr">
        <is>
          <t>INV-26292</t>
        </is>
      </c>
      <c r="C39" s="8">
        <f>IF($B39="","",IFERROR(INDEX('Balances'!$B$3:$B$1002,MATCH($B39,'Balances'!$E$3:$E$1002,0)),"?"))</f>
        <v/>
      </c>
      <c r="D39" s="4" t="inlineStr">
        <is>
          <t>WhatsApp</t>
        </is>
      </c>
      <c r="E39" s="4" t="inlineStr">
        <is>
          <t>No answer</t>
        </is>
      </c>
      <c r="F39" s="5" t="n"/>
      <c r="G39" s="13" t="n"/>
      <c r="H39" s="13" t="n"/>
      <c r="I39" s="4" t="inlineStr">
        <is>
          <t>Reem Abdullah</t>
        </is>
      </c>
      <c r="J39" s="4" t="n"/>
      <c r="K39" s="17">
        <f>IF($A39="","",DATE(YEAR($A39),MONTH($A39),1))</f>
        <v/>
      </c>
    </row>
    <row r="40">
      <c r="A40" s="5" t="n">
        <v>46267</v>
      </c>
      <c r="B40" s="4" t="inlineStr">
        <is>
          <t>INV-26442</t>
        </is>
      </c>
      <c r="C40" s="8">
        <f>IF($B40="","",IFERROR(INDEX('Balances'!$B$3:$B$1002,MATCH($B40,'Balances'!$E$3:$E$1002,0)),"?"))</f>
        <v/>
      </c>
      <c r="D40" s="4" t="inlineStr">
        <is>
          <t>Visit</t>
        </is>
      </c>
      <c r="E40" s="4" t="inlineStr">
        <is>
          <t>No answer</t>
        </is>
      </c>
      <c r="F40" s="5" t="n"/>
      <c r="G40" s="13" t="n"/>
      <c r="H40" s="13" t="n"/>
      <c r="I40" s="4" t="inlineStr">
        <is>
          <t>Reem Abdullah</t>
        </is>
      </c>
      <c r="J40" s="4" t="n"/>
      <c r="K40" s="17">
        <f>IF($A40="","",DATE(YEAR($A40),MONTH($A40),1))</f>
        <v/>
      </c>
    </row>
    <row r="41">
      <c r="A41" s="5" t="n">
        <v>46267</v>
      </c>
      <c r="B41" s="4" t="inlineStr">
        <is>
          <t>INV-26431</t>
        </is>
      </c>
      <c r="C41" s="8">
        <f>IF($B41="","",IFERROR(INDEX('Balances'!$B$3:$B$1002,MATCH($B41,'Balances'!$E$3:$E$1002,0)),"?"))</f>
        <v/>
      </c>
      <c r="D41" s="4" t="inlineStr">
        <is>
          <t>WhatsApp</t>
        </is>
      </c>
      <c r="E41" s="4" t="inlineStr">
        <is>
          <t>Promised to pay</t>
        </is>
      </c>
      <c r="F41" s="5" t="n">
        <v>46281</v>
      </c>
      <c r="G41" s="13" t="n">
        <v>720</v>
      </c>
      <c r="H41" s="13" t="n"/>
      <c r="I41" s="4" t="inlineStr">
        <is>
          <t>Salma Nasser</t>
        </is>
      </c>
      <c r="J41" s="4" t="n"/>
      <c r="K41" s="17">
        <f>IF($A41="","",DATE(YEAR($A41),MONTH($A41),1))</f>
        <v/>
      </c>
    </row>
    <row r="42">
      <c r="A42" s="5" t="n">
        <v>46267</v>
      </c>
      <c r="B42" s="4" t="inlineStr">
        <is>
          <t>INV-26296</t>
        </is>
      </c>
      <c r="C42" s="8">
        <f>IF($B42="","",IFERROR(INDEX('Balances'!$B$3:$B$1002,MATCH($B42,'Balances'!$E$3:$E$1002,0)),"?"))</f>
        <v/>
      </c>
      <c r="D42" s="4" t="inlineStr">
        <is>
          <t>Visit</t>
        </is>
      </c>
      <c r="E42" s="4" t="inlineStr">
        <is>
          <t>Promised to pay</t>
        </is>
      </c>
      <c r="F42" s="5" t="n">
        <v>46274</v>
      </c>
      <c r="G42" s="13" t="n">
        <v>600</v>
      </c>
      <c r="H42" s="13" t="n"/>
      <c r="I42" s="4" t="inlineStr">
        <is>
          <t>Salma Nasser</t>
        </is>
      </c>
      <c r="J42" s="4" t="n"/>
      <c r="K42" s="17">
        <f>IF($A42="","",DATE(YEAR($A42),MONTH($A42),1))</f>
        <v/>
      </c>
    </row>
    <row r="43">
      <c r="A43" s="5" t="n">
        <v>46267</v>
      </c>
      <c r="B43" s="4" t="inlineStr">
        <is>
          <t>INV-26274</t>
        </is>
      </c>
      <c r="C43" s="8">
        <f>IF($B43="","",IFERROR(INDEX('Balances'!$B$3:$B$1002,MATCH($B43,'Balances'!$E$3:$E$1002,0)),"?"))</f>
        <v/>
      </c>
      <c r="D43" s="4" t="inlineStr">
        <is>
          <t>Visit</t>
        </is>
      </c>
      <c r="E43" s="4" t="inlineStr">
        <is>
          <t>Paid part</t>
        </is>
      </c>
      <c r="F43" s="5" t="n"/>
      <c r="G43" s="13" t="n"/>
      <c r="H43" s="13" t="n">
        <v>2400</v>
      </c>
      <c r="I43" s="4" t="inlineStr">
        <is>
          <t>Hala Samir</t>
        </is>
      </c>
      <c r="J43" s="4" t="n"/>
      <c r="K43" s="17">
        <f>IF($A43="","",DATE(YEAR($A43),MONTH($A43),1))</f>
        <v/>
      </c>
    </row>
    <row r="44">
      <c r="A44" s="5" t="n">
        <v>46267</v>
      </c>
      <c r="B44" s="4" t="inlineStr">
        <is>
          <t>INV-26407</t>
        </is>
      </c>
      <c r="C44" s="8">
        <f>IF($B44="","",IFERROR(INDEX('Balances'!$B$3:$B$1002,MATCH($B44,'Balances'!$E$3:$E$1002,0)),"?"))</f>
        <v/>
      </c>
      <c r="D44" s="4" t="inlineStr">
        <is>
          <t>Visit</t>
        </is>
      </c>
      <c r="E44" s="4" t="inlineStr">
        <is>
          <t>Promised to pay</t>
        </is>
      </c>
      <c r="F44" s="5" t="n">
        <v>46274</v>
      </c>
      <c r="G44" s="13" t="n">
        <v>80</v>
      </c>
      <c r="H44" s="13" t="n"/>
      <c r="I44" s="4" t="inlineStr">
        <is>
          <t>Fatima Saad</t>
        </is>
      </c>
      <c r="J44" s="4" t="n"/>
      <c r="K44" s="17">
        <f>IF($A44="","",DATE(YEAR($A44),MONTH($A44),1))</f>
        <v/>
      </c>
    </row>
    <row r="45">
      <c r="A45" s="5" t="n">
        <v>46268</v>
      </c>
      <c r="B45" s="4" t="inlineStr">
        <is>
          <t>INV-26400</t>
        </is>
      </c>
      <c r="C45" s="8">
        <f>IF($B45="","",IFERROR(INDEX('Balances'!$B$3:$B$1002,MATCH($B45,'Balances'!$E$3:$E$1002,0)),"?"))</f>
        <v/>
      </c>
      <c r="D45" s="4" t="inlineStr">
        <is>
          <t>Visit</t>
        </is>
      </c>
      <c r="E45" s="4" t="inlineStr">
        <is>
          <t>Asked to call later</t>
        </is>
      </c>
      <c r="F45" s="5" t="n"/>
      <c r="G45" s="13" t="n"/>
      <c r="H45" s="13" t="n"/>
      <c r="I45" s="4" t="inlineStr">
        <is>
          <t>Fatima Saad</t>
        </is>
      </c>
      <c r="J45" s="4" t="n"/>
      <c r="K45" s="17">
        <f>IF($A45="","",DATE(YEAR($A45),MONTH($A45),1))</f>
        <v/>
      </c>
    </row>
    <row r="46">
      <c r="A46" s="5" t="n">
        <v>46270</v>
      </c>
      <c r="B46" s="4" t="inlineStr">
        <is>
          <t>INV-26337</t>
        </is>
      </c>
      <c r="C46" s="8">
        <f>IF($B46="","",IFERROR(INDEX('Balances'!$B$3:$B$1002,MATCH($B46,'Balances'!$E$3:$E$1002,0)),"?"))</f>
        <v/>
      </c>
      <c r="D46" s="4" t="inlineStr">
        <is>
          <t>WhatsApp</t>
        </is>
      </c>
      <c r="E46" s="4" t="inlineStr">
        <is>
          <t>No answer</t>
        </is>
      </c>
      <c r="F46" s="5" t="n"/>
      <c r="G46" s="13" t="n"/>
      <c r="H46" s="13" t="n"/>
      <c r="I46" s="4" t="inlineStr">
        <is>
          <t>Salma Nasser</t>
        </is>
      </c>
      <c r="J46" s="4" t="n"/>
      <c r="K46" s="17">
        <f>IF($A46="","",DATE(YEAR($A46),MONTH($A46),1))</f>
        <v/>
      </c>
    </row>
    <row r="47">
      <c r="A47" s="5" t="n">
        <v>46271</v>
      </c>
      <c r="B47" s="4" t="inlineStr">
        <is>
          <t>INV-26150</t>
        </is>
      </c>
      <c r="C47" s="8">
        <f>IF($B47="","",IFERROR(INDEX('Balances'!$B$3:$B$1002,MATCH($B47,'Balances'!$E$3:$E$1002,0)),"?"))</f>
        <v/>
      </c>
      <c r="D47" s="4" t="inlineStr">
        <is>
          <t>Visit</t>
        </is>
      </c>
      <c r="E47" s="4" t="inlineStr">
        <is>
          <t>Disputes the invoice</t>
        </is>
      </c>
      <c r="F47" s="5" t="n"/>
      <c r="G47" s="13" t="n"/>
      <c r="H47" s="13" t="n"/>
      <c r="I47" s="4" t="inlineStr">
        <is>
          <t>Reem Abdullah</t>
        </is>
      </c>
      <c r="J47" s="4" t="n"/>
      <c r="K47" s="17">
        <f>IF($A47="","",DATE(YEAR($A47),MONTH($A47),1))</f>
        <v/>
      </c>
    </row>
    <row r="48">
      <c r="A48" s="5" t="n">
        <v>46272</v>
      </c>
      <c r="B48" s="4" t="inlineStr">
        <is>
          <t>INV-26369</t>
        </is>
      </c>
      <c r="C48" s="8">
        <f>IF($B48="","",IFERROR(INDEX('Balances'!$B$3:$B$1002,MATCH($B48,'Balances'!$E$3:$E$1002,0)),"?"))</f>
        <v/>
      </c>
      <c r="D48" s="4" t="inlineStr">
        <is>
          <t>WhatsApp</t>
        </is>
      </c>
      <c r="E48" s="4" t="inlineStr">
        <is>
          <t>Asked to call later</t>
        </is>
      </c>
      <c r="F48" s="5" t="n"/>
      <c r="G48" s="13" t="n"/>
      <c r="H48" s="13" t="n"/>
      <c r="I48" s="4" t="inlineStr">
        <is>
          <t>Hala Samir</t>
        </is>
      </c>
      <c r="J48" s="4" t="n"/>
      <c r="K48" s="17">
        <f>IF($A48="","",DATE(YEAR($A48),MONTH($A48),1))</f>
        <v/>
      </c>
    </row>
    <row r="49">
      <c r="A49" s="5" t="n">
        <v>46272</v>
      </c>
      <c r="B49" s="4" t="inlineStr">
        <is>
          <t>INV-26205</t>
        </is>
      </c>
      <c r="C49" s="8">
        <f>IF($B49="","",IFERROR(INDEX('Balances'!$B$3:$B$1002,MATCH($B49,'Balances'!$E$3:$E$1002,0)),"?"))</f>
        <v/>
      </c>
      <c r="D49" s="4" t="inlineStr">
        <is>
          <t>WhatsApp</t>
        </is>
      </c>
      <c r="E49" s="4" t="inlineStr">
        <is>
          <t>Promised to pay</t>
        </is>
      </c>
      <c r="F49" s="5" t="n">
        <v>46286</v>
      </c>
      <c r="G49" s="13" t="n">
        <v>400</v>
      </c>
      <c r="H49" s="13" t="n"/>
      <c r="I49" s="4" t="inlineStr">
        <is>
          <t>Fatima Saad</t>
        </is>
      </c>
      <c r="J49" s="4" t="n"/>
      <c r="K49" s="17">
        <f>IF($A49="","",DATE(YEAR($A49),MONTH($A49),1))</f>
        <v/>
      </c>
    </row>
    <row r="50">
      <c r="A50" s="5" t="n">
        <v>46273</v>
      </c>
      <c r="B50" s="4" t="inlineStr">
        <is>
          <t>INV-26505</t>
        </is>
      </c>
      <c r="C50" s="8">
        <f>IF($B50="","",IFERROR(INDEX('Balances'!$B$3:$B$1002,MATCH($B50,'Balances'!$E$3:$E$1002,0)),"?"))</f>
        <v/>
      </c>
      <c r="D50" s="4" t="inlineStr">
        <is>
          <t>Visit</t>
        </is>
      </c>
      <c r="E50" s="4" t="inlineStr">
        <is>
          <t>Paid part</t>
        </is>
      </c>
      <c r="F50" s="5" t="n"/>
      <c r="G50" s="13" t="n"/>
      <c r="H50" s="13" t="n">
        <v>1350</v>
      </c>
      <c r="I50" s="4" t="inlineStr">
        <is>
          <t>Hala Samir</t>
        </is>
      </c>
      <c r="J50" s="4" t="n"/>
      <c r="K50" s="17">
        <f>IF($A50="","",DATE(YEAR($A50),MONTH($A50),1))</f>
        <v/>
      </c>
    </row>
    <row r="51">
      <c r="A51" s="5" t="n">
        <v>46273</v>
      </c>
      <c r="B51" s="4" t="inlineStr">
        <is>
          <t>INV-26283</t>
        </is>
      </c>
      <c r="C51" s="8">
        <f>IF($B51="","",IFERROR(INDEX('Balances'!$B$3:$B$1002,MATCH($B51,'Balances'!$E$3:$E$1002,0)),"?"))</f>
        <v/>
      </c>
      <c r="D51" s="4" t="inlineStr">
        <is>
          <t>Call</t>
        </is>
      </c>
      <c r="E51" s="4" t="inlineStr">
        <is>
          <t>Promised to pay</t>
        </is>
      </c>
      <c r="F51" s="5" t="n">
        <v>46283</v>
      </c>
      <c r="G51" s="13" t="n">
        <v>1600</v>
      </c>
      <c r="H51" s="13" t="n"/>
      <c r="I51" s="4" t="inlineStr">
        <is>
          <t>Salma Nasser</t>
        </is>
      </c>
      <c r="J51" s="4" t="n"/>
      <c r="K51" s="17">
        <f>IF($A51="","",DATE(YEAR($A51),MONTH($A51),1))</f>
        <v/>
      </c>
    </row>
    <row r="52">
      <c r="A52" s="5" t="n">
        <v>46274</v>
      </c>
      <c r="B52" s="4" t="inlineStr">
        <is>
          <t>INV-26431</t>
        </is>
      </c>
      <c r="C52" s="8">
        <f>IF($B52="","",IFERROR(INDEX('Balances'!$B$3:$B$1002,MATCH($B52,'Balances'!$E$3:$E$1002,0)),"?"))</f>
        <v/>
      </c>
      <c r="D52" s="4" t="inlineStr">
        <is>
          <t>Visit</t>
        </is>
      </c>
      <c r="E52" s="4" t="inlineStr">
        <is>
          <t>Asked to call later</t>
        </is>
      </c>
      <c r="F52" s="5" t="n"/>
      <c r="G52" s="13" t="n"/>
      <c r="H52" s="13" t="n"/>
      <c r="I52" s="4" t="inlineStr">
        <is>
          <t>Salma Nasser</t>
        </is>
      </c>
      <c r="J52" s="4" t="n"/>
      <c r="K52" s="17">
        <f>IF($A52="","",DATE(YEAR($A52),MONTH($A52),1))</f>
        <v/>
      </c>
    </row>
    <row r="53">
      <c r="A53" s="5" t="n">
        <v>46275</v>
      </c>
      <c r="B53" s="4" t="inlineStr">
        <is>
          <t>INV-26270</t>
        </is>
      </c>
      <c r="C53" s="8">
        <f>IF($B53="","",IFERROR(INDEX('Balances'!$B$3:$B$1002,MATCH($B53,'Balances'!$E$3:$E$1002,0)),"?"))</f>
        <v/>
      </c>
      <c r="D53" s="4" t="inlineStr">
        <is>
          <t>Visit</t>
        </is>
      </c>
      <c r="E53" s="4" t="inlineStr">
        <is>
          <t>Asked to call later</t>
        </is>
      </c>
      <c r="F53" s="5" t="n"/>
      <c r="G53" s="13" t="n"/>
      <c r="H53" s="13" t="n"/>
      <c r="I53" s="4" t="inlineStr">
        <is>
          <t>Fatima Saad</t>
        </is>
      </c>
      <c r="J53" s="4" t="n"/>
      <c r="K53" s="17">
        <f>IF($A53="","",DATE(YEAR($A53),MONTH($A53),1))</f>
        <v/>
      </c>
    </row>
    <row r="54">
      <c r="A54" s="5" t="n">
        <v>46276</v>
      </c>
      <c r="B54" s="4" t="inlineStr">
        <is>
          <t>INV-26474</t>
        </is>
      </c>
      <c r="C54" s="8">
        <f>IF($B54="","",IFERROR(INDEX('Balances'!$B$3:$B$1002,MATCH($B54,'Balances'!$E$3:$E$1002,0)),"?"))</f>
        <v/>
      </c>
      <c r="D54" s="4" t="inlineStr">
        <is>
          <t>Call</t>
        </is>
      </c>
      <c r="E54" s="4" t="inlineStr">
        <is>
          <t>No answer</t>
        </is>
      </c>
      <c r="F54" s="5" t="n"/>
      <c r="G54" s="13" t="n"/>
      <c r="H54" s="13" t="n"/>
      <c r="I54" s="4" t="inlineStr">
        <is>
          <t>Fatima Saad</t>
        </is>
      </c>
      <c r="J54" s="4" t="n"/>
      <c r="K54" s="17">
        <f>IF($A54="","",DATE(YEAR($A54),MONTH($A54),1))</f>
        <v/>
      </c>
    </row>
    <row r="55">
      <c r="A55" s="5" t="n">
        <v>46279</v>
      </c>
      <c r="B55" s="4" t="inlineStr">
        <is>
          <t>INV-26292</t>
        </is>
      </c>
      <c r="C55" s="8">
        <f>IF($B55="","",IFERROR(INDEX('Balances'!$B$3:$B$1002,MATCH($B55,'Balances'!$E$3:$E$1002,0)),"?"))</f>
        <v/>
      </c>
      <c r="D55" s="4" t="inlineStr">
        <is>
          <t>Visit</t>
        </is>
      </c>
      <c r="E55" s="4" t="inlineStr">
        <is>
          <t>Promised to pay</t>
        </is>
      </c>
      <c r="F55" s="5" t="n">
        <v>46293</v>
      </c>
      <c r="G55" s="13" t="n">
        <v>1500</v>
      </c>
      <c r="H55" s="13" t="n"/>
      <c r="I55" s="4" t="inlineStr">
        <is>
          <t>Reem Abdullah</t>
        </is>
      </c>
      <c r="J55" s="4" t="n"/>
      <c r="K55" s="17">
        <f>IF($A55="","",DATE(YEAR($A55),MONTH($A55),1))</f>
        <v/>
      </c>
    </row>
    <row r="56">
      <c r="A56" s="5" t="n">
        <v>46279</v>
      </c>
      <c r="B56" s="4" t="inlineStr">
        <is>
          <t>INV-26016</t>
        </is>
      </c>
      <c r="C56" s="8">
        <f>IF($B56="","",IFERROR(INDEX('Balances'!$B$3:$B$1002,MATCH($B56,'Balances'!$E$3:$E$1002,0)),"?"))</f>
        <v/>
      </c>
      <c r="D56" s="4" t="inlineStr">
        <is>
          <t>Visit</t>
        </is>
      </c>
      <c r="E56" s="4" t="inlineStr">
        <is>
          <t>No answer</t>
        </is>
      </c>
      <c r="F56" s="5" t="n"/>
      <c r="G56" s="13" t="n"/>
      <c r="H56" s="13" t="n"/>
      <c r="I56" s="4" t="inlineStr">
        <is>
          <t>Reem Abdullah</t>
        </is>
      </c>
      <c r="J56" s="4" t="n"/>
      <c r="K56" s="17">
        <f>IF($A56="","",DATE(YEAR($A56),MONTH($A56),1))</f>
        <v/>
      </c>
    </row>
    <row r="57">
      <c r="A57" s="5" t="n">
        <v>46281</v>
      </c>
      <c r="B57" s="4" t="inlineStr">
        <is>
          <t>INV-26333</t>
        </is>
      </c>
      <c r="C57" s="8">
        <f>IF($B57="","",IFERROR(INDEX('Balances'!$B$3:$B$1002,MATCH($B57,'Balances'!$E$3:$E$1002,0)),"?"))</f>
        <v/>
      </c>
      <c r="D57" s="4" t="inlineStr">
        <is>
          <t>WhatsApp</t>
        </is>
      </c>
      <c r="E57" s="4" t="inlineStr">
        <is>
          <t>Promised to pay</t>
        </is>
      </c>
      <c r="F57" s="5" t="n">
        <v>46295</v>
      </c>
      <c r="G57" s="13" t="n">
        <v>3200</v>
      </c>
      <c r="H57" s="13" t="n"/>
      <c r="I57" s="4" t="inlineStr">
        <is>
          <t>Reem Abdullah</t>
        </is>
      </c>
      <c r="J57" s="4" t="n"/>
      <c r="K57" s="17">
        <f>IF($A57="","",DATE(YEAR($A57),MONTH($A57),1))</f>
        <v/>
      </c>
    </row>
    <row r="58">
      <c r="A58" s="5" t="n">
        <v>46282</v>
      </c>
      <c r="B58" s="4" t="inlineStr">
        <is>
          <t>INV-26067</t>
        </is>
      </c>
      <c r="C58" s="8">
        <f>IF($B58="","",IFERROR(INDEX('Balances'!$B$3:$B$1002,MATCH($B58,'Balances'!$E$3:$E$1002,0)),"?"))</f>
        <v/>
      </c>
      <c r="D58" s="4" t="inlineStr">
        <is>
          <t>WhatsApp</t>
        </is>
      </c>
      <c r="E58" s="4" t="inlineStr">
        <is>
          <t>No answer</t>
        </is>
      </c>
      <c r="F58" s="5" t="n"/>
      <c r="G58" s="13" t="n"/>
      <c r="H58" s="13" t="n"/>
      <c r="I58" s="4" t="inlineStr">
        <is>
          <t>Fatima Saad</t>
        </is>
      </c>
      <c r="J58" s="4" t="n"/>
      <c r="K58" s="17">
        <f>IF($A58="","",DATE(YEAR($A58),MONTH($A58),1))</f>
        <v/>
      </c>
    </row>
    <row r="59">
      <c r="A59" s="5" t="n">
        <v>46284</v>
      </c>
      <c r="B59" s="4" t="inlineStr">
        <is>
          <t>INV-26347</t>
        </is>
      </c>
      <c r="C59" s="8">
        <f>IF($B59="","",IFERROR(INDEX('Balances'!$B$3:$B$1002,MATCH($B59,'Balances'!$E$3:$E$1002,0)),"?"))</f>
        <v/>
      </c>
      <c r="D59" s="4" t="inlineStr">
        <is>
          <t>Call</t>
        </is>
      </c>
      <c r="E59" s="4" t="inlineStr">
        <is>
          <t>Promised to pay</t>
        </is>
      </c>
      <c r="F59" s="5" t="n">
        <v>46287</v>
      </c>
      <c r="G59" s="13" t="n">
        <v>120</v>
      </c>
      <c r="H59" s="13" t="n"/>
      <c r="I59" s="4" t="inlineStr">
        <is>
          <t>Fatima Saad</t>
        </is>
      </c>
      <c r="J59" s="4" t="n"/>
      <c r="K59" s="17">
        <f>IF($A59="","",DATE(YEAR($A59),MONTH($A59),1))</f>
        <v/>
      </c>
    </row>
    <row r="60">
      <c r="A60" s="5" t="n">
        <v>46284</v>
      </c>
      <c r="B60" s="4" t="inlineStr">
        <is>
          <t>INV-26316</t>
        </is>
      </c>
      <c r="C60" s="8">
        <f>IF($B60="","",IFERROR(INDEX('Balances'!$B$3:$B$1002,MATCH($B60,'Balances'!$E$3:$E$1002,0)),"?"))</f>
        <v/>
      </c>
      <c r="D60" s="4" t="inlineStr">
        <is>
          <t>WhatsApp</t>
        </is>
      </c>
      <c r="E60" s="4" t="inlineStr">
        <is>
          <t>Paid part</t>
        </is>
      </c>
      <c r="F60" s="5" t="n"/>
      <c r="G60" s="13" t="n"/>
      <c r="H60" s="13" t="n">
        <v>120</v>
      </c>
      <c r="I60" s="4" t="inlineStr">
        <is>
          <t>Reem Abdullah</t>
        </is>
      </c>
      <c r="J60" s="4" t="n"/>
      <c r="K60" s="17">
        <f>IF($A60="","",DATE(YEAR($A60),MONTH($A60),1))</f>
        <v/>
      </c>
    </row>
    <row r="61">
      <c r="A61" s="5" t="n">
        <v>46284</v>
      </c>
      <c r="B61" s="4" t="inlineStr">
        <is>
          <t>INV-26283</t>
        </is>
      </c>
      <c r="C61" s="8">
        <f>IF($B61="","",IFERROR(INDEX('Balances'!$B$3:$B$1002,MATCH($B61,'Balances'!$E$3:$E$1002,0)),"?"))</f>
        <v/>
      </c>
      <c r="D61" s="4" t="inlineStr">
        <is>
          <t>Call</t>
        </is>
      </c>
      <c r="E61" s="4" t="inlineStr">
        <is>
          <t>Paid part</t>
        </is>
      </c>
      <c r="F61" s="5" t="n"/>
      <c r="G61" s="13" t="n"/>
      <c r="H61" s="13" t="n">
        <v>320</v>
      </c>
      <c r="I61" s="4" t="inlineStr">
        <is>
          <t>Salma Nasser</t>
        </is>
      </c>
      <c r="J61" s="4" t="n"/>
      <c r="K61" s="17">
        <f>IF($A61="","",DATE(YEAR($A61),MONTH($A61),1))</f>
        <v/>
      </c>
    </row>
    <row r="62">
      <c r="A62" s="5" t="n">
        <v>46285</v>
      </c>
      <c r="B62" s="4" t="inlineStr">
        <is>
          <t>INV-26270</t>
        </is>
      </c>
      <c r="C62" s="8">
        <f>IF($B62="","",IFERROR(INDEX('Balances'!$B$3:$B$1002,MATCH($B62,'Balances'!$E$3:$E$1002,0)),"?"))</f>
        <v/>
      </c>
      <c r="D62" s="4" t="inlineStr">
        <is>
          <t>Visit</t>
        </is>
      </c>
      <c r="E62" s="4" t="inlineStr">
        <is>
          <t>No answer</t>
        </is>
      </c>
      <c r="F62" s="5" t="n"/>
      <c r="G62" s="13" t="n"/>
      <c r="H62" s="13" t="n"/>
      <c r="I62" s="4" t="inlineStr">
        <is>
          <t>Fatima Saad</t>
        </is>
      </c>
      <c r="J62" s="4" t="n"/>
      <c r="K62" s="17">
        <f>IF($A62="","",DATE(YEAR($A62),MONTH($A62),1))</f>
        <v/>
      </c>
    </row>
    <row r="63">
      <c r="A63" s="5" t="n">
        <v>46285</v>
      </c>
      <c r="B63" s="4" t="inlineStr">
        <is>
          <t>INV-26400</t>
        </is>
      </c>
      <c r="C63" s="8">
        <f>IF($B63="","",IFERROR(INDEX('Balances'!$B$3:$B$1002,MATCH($B63,'Balances'!$E$3:$E$1002,0)),"?"))</f>
        <v/>
      </c>
      <c r="D63" s="4" t="inlineStr">
        <is>
          <t>Visit</t>
        </is>
      </c>
      <c r="E63" s="4" t="inlineStr">
        <is>
          <t>No answer</t>
        </is>
      </c>
      <c r="F63" s="5" t="n"/>
      <c r="G63" s="13" t="n"/>
      <c r="H63" s="13" t="n"/>
      <c r="I63" s="4" t="inlineStr">
        <is>
          <t>Fatima Saad</t>
        </is>
      </c>
      <c r="J63" s="4" t="n"/>
      <c r="K63" s="17">
        <f>IF($A63="","",DATE(YEAR($A63),MONTH($A63),1))</f>
        <v/>
      </c>
    </row>
    <row r="64">
      <c r="A64" s="5" t="n">
        <v>46285</v>
      </c>
      <c r="B64" s="4" t="inlineStr">
        <is>
          <t>INV-26292</t>
        </is>
      </c>
      <c r="C64" s="8">
        <f>IF($B64="","",IFERROR(INDEX('Balances'!$B$3:$B$1002,MATCH($B64,'Balances'!$E$3:$E$1002,0)),"?"))</f>
        <v/>
      </c>
      <c r="D64" s="4" t="inlineStr">
        <is>
          <t>Call</t>
        </is>
      </c>
      <c r="E64" s="4" t="inlineStr">
        <is>
          <t>No answer</t>
        </is>
      </c>
      <c r="F64" s="5" t="n"/>
      <c r="G64" s="13" t="n"/>
      <c r="H64" s="13" t="n"/>
      <c r="I64" s="4" t="inlineStr">
        <is>
          <t>Reem Abdullah</t>
        </is>
      </c>
      <c r="J64" s="4" t="n"/>
      <c r="K64" s="17">
        <f>IF($A64="","",DATE(YEAR($A64),MONTH($A64),1))</f>
        <v/>
      </c>
    </row>
    <row r="65">
      <c r="A65" s="5" t="n">
        <v>46286</v>
      </c>
      <c r="B65" s="4" t="inlineStr">
        <is>
          <t>INV-26398</t>
        </is>
      </c>
      <c r="C65" s="8">
        <f>IF($B65="","",IFERROR(INDEX('Balances'!$B$3:$B$1002,MATCH($B65,'Balances'!$E$3:$E$1002,0)),"?"))</f>
        <v/>
      </c>
      <c r="D65" s="4" t="inlineStr">
        <is>
          <t>Call</t>
        </is>
      </c>
      <c r="E65" s="4" t="inlineStr">
        <is>
          <t>Promised to pay</t>
        </is>
      </c>
      <c r="F65" s="5" t="n">
        <v>46296</v>
      </c>
      <c r="G65" s="13" t="n">
        <v>1500</v>
      </c>
      <c r="H65" s="13" t="n"/>
      <c r="I65" s="4" t="inlineStr">
        <is>
          <t>Salma Nasser</t>
        </is>
      </c>
      <c r="J65" s="4" t="n"/>
      <c r="K65" s="17">
        <f>IF($A65="","",DATE(YEAR($A65),MONTH($A65),1))</f>
        <v/>
      </c>
    </row>
    <row r="66">
      <c r="A66" s="5" t="n">
        <v>46286</v>
      </c>
      <c r="B66" s="4" t="inlineStr">
        <is>
          <t>INV-26080</t>
        </is>
      </c>
      <c r="C66" s="8">
        <f>IF($B66="","",IFERROR(INDEX('Balances'!$B$3:$B$1002,MATCH($B66,'Balances'!$E$3:$E$1002,0)),"?"))</f>
        <v/>
      </c>
      <c r="D66" s="4" t="inlineStr">
        <is>
          <t>Call</t>
        </is>
      </c>
      <c r="E66" s="4" t="inlineStr">
        <is>
          <t>Asked to call later</t>
        </is>
      </c>
      <c r="F66" s="5" t="n"/>
      <c r="G66" s="13" t="n"/>
      <c r="H66" s="13" t="n"/>
      <c r="I66" s="4" t="inlineStr">
        <is>
          <t>Hala Samir</t>
        </is>
      </c>
      <c r="J66" s="4" t="n"/>
      <c r="K66" s="17">
        <f>IF($A66="","",DATE(YEAR($A66),MONTH($A66),1))</f>
        <v/>
      </c>
    </row>
    <row r="67">
      <c r="A67" s="5" t="n">
        <v>46286</v>
      </c>
      <c r="B67" s="4" t="inlineStr">
        <is>
          <t>INV-26244</t>
        </is>
      </c>
      <c r="C67" s="8">
        <f>IF($B67="","",IFERROR(INDEX('Balances'!$B$3:$B$1002,MATCH($B67,'Balances'!$E$3:$E$1002,0)),"?"))</f>
        <v/>
      </c>
      <c r="D67" s="4" t="inlineStr">
        <is>
          <t>WhatsApp</t>
        </is>
      </c>
      <c r="E67" s="4" t="inlineStr">
        <is>
          <t>Asked to call later</t>
        </is>
      </c>
      <c r="F67" s="5" t="n"/>
      <c r="G67" s="13" t="n"/>
      <c r="H67" s="13" t="n"/>
      <c r="I67" s="4" t="inlineStr">
        <is>
          <t>Salma Nasser</t>
        </is>
      </c>
      <c r="J67" s="4" t="n"/>
      <c r="K67" s="17">
        <f>IF($A67="","",DATE(YEAR($A67),MONTH($A67),1))</f>
        <v/>
      </c>
    </row>
    <row r="68">
      <c r="A68" s="5" t="n">
        <v>46286</v>
      </c>
      <c r="B68" s="4" t="inlineStr">
        <is>
          <t>INV-26235</t>
        </is>
      </c>
      <c r="C68" s="8">
        <f>IF($B68="","",IFERROR(INDEX('Balances'!$B$3:$B$1002,MATCH($B68,'Balances'!$E$3:$E$1002,0)),"?"))</f>
        <v/>
      </c>
      <c r="D68" s="4" t="inlineStr">
        <is>
          <t>WhatsApp</t>
        </is>
      </c>
      <c r="E68" s="4" t="inlineStr">
        <is>
          <t>No answer</t>
        </is>
      </c>
      <c r="F68" s="5" t="n"/>
      <c r="G68" s="13" t="n"/>
      <c r="H68" s="13" t="n"/>
      <c r="I68" s="4" t="inlineStr">
        <is>
          <t>Salma Nasser</t>
        </is>
      </c>
      <c r="J68" s="4" t="n"/>
      <c r="K68" s="17">
        <f>IF($A68="","",DATE(YEAR($A68),MONTH($A68),1))</f>
        <v/>
      </c>
    </row>
    <row r="69">
      <c r="A69" s="5" t="n">
        <v>46287</v>
      </c>
      <c r="B69" s="4" t="inlineStr">
        <is>
          <t>INV-26007</t>
        </is>
      </c>
      <c r="C69" s="8">
        <f>IF($B69="","",IFERROR(INDEX('Balances'!$B$3:$B$1002,MATCH($B69,'Balances'!$E$3:$E$1002,0)),"?"))</f>
        <v/>
      </c>
      <c r="D69" s="4" t="inlineStr">
        <is>
          <t>Visit</t>
        </is>
      </c>
      <c r="E69" s="4" t="inlineStr">
        <is>
          <t>No answer</t>
        </is>
      </c>
      <c r="F69" s="5" t="n"/>
      <c r="G69" s="13" t="n"/>
      <c r="H69" s="13" t="n"/>
      <c r="I69" s="4" t="inlineStr">
        <is>
          <t>Fatima Saad</t>
        </is>
      </c>
      <c r="J69" s="4" t="n"/>
      <c r="K69" s="17">
        <f>IF($A69="","",DATE(YEAR($A69),MONTH($A69),1))</f>
        <v/>
      </c>
    </row>
    <row r="70">
      <c r="A70" s="5" t="n">
        <v>46287</v>
      </c>
      <c r="B70" s="4" t="inlineStr">
        <is>
          <t>INV-26023</t>
        </is>
      </c>
      <c r="C70" s="8">
        <f>IF($B70="","",IFERROR(INDEX('Balances'!$B$3:$B$1002,MATCH($B70,'Balances'!$E$3:$E$1002,0)),"?"))</f>
        <v/>
      </c>
      <c r="D70" s="4" t="inlineStr">
        <is>
          <t>Visit</t>
        </is>
      </c>
      <c r="E70" s="4" t="inlineStr">
        <is>
          <t>Asked to call later</t>
        </is>
      </c>
      <c r="F70" s="5" t="n"/>
      <c r="G70" s="13" t="n"/>
      <c r="H70" s="13" t="n"/>
      <c r="I70" s="4" t="inlineStr">
        <is>
          <t>Hala Samir</t>
        </is>
      </c>
      <c r="J70" s="4" t="n"/>
      <c r="K70" s="17">
        <f>IF($A70="","",DATE(YEAR($A70),MONTH($A70),1))</f>
        <v/>
      </c>
    </row>
    <row r="71">
      <c r="A71" s="5" t="n">
        <v>46288</v>
      </c>
      <c r="B71" s="4" t="inlineStr">
        <is>
          <t>INV-26274</t>
        </is>
      </c>
      <c r="C71" s="8">
        <f>IF($B71="","",IFERROR(INDEX('Balances'!$B$3:$B$1002,MATCH($B71,'Balances'!$E$3:$E$1002,0)),"?"))</f>
        <v/>
      </c>
      <c r="D71" s="4" t="inlineStr">
        <is>
          <t>Visit</t>
        </is>
      </c>
      <c r="E71" s="4" t="inlineStr">
        <is>
          <t>Asked to call later</t>
        </is>
      </c>
      <c r="F71" s="5" t="n"/>
      <c r="G71" s="13" t="n"/>
      <c r="H71" s="13" t="n"/>
      <c r="I71" s="4" t="inlineStr">
        <is>
          <t>Hala Samir</t>
        </is>
      </c>
      <c r="J71" s="4" t="n"/>
      <c r="K71" s="17">
        <f>IF($A71="","",DATE(YEAR($A71),MONTH($A71),1))</f>
        <v/>
      </c>
    </row>
    <row r="72">
      <c r="A72" s="5" t="n">
        <v>46289</v>
      </c>
      <c r="B72" s="4" t="inlineStr">
        <is>
          <t>INV-26222</t>
        </is>
      </c>
      <c r="C72" s="8">
        <f>IF($B72="","",IFERROR(INDEX('Balances'!$B$3:$B$1002,MATCH($B72,'Balances'!$E$3:$E$1002,0)),"?"))</f>
        <v/>
      </c>
      <c r="D72" s="4" t="inlineStr">
        <is>
          <t>Visit</t>
        </is>
      </c>
      <c r="E72" s="4" t="inlineStr">
        <is>
          <t>Asked to call later</t>
        </is>
      </c>
      <c r="F72" s="5" t="n"/>
      <c r="G72" s="13" t="n"/>
      <c r="H72" s="13" t="n"/>
      <c r="I72" s="4" t="inlineStr">
        <is>
          <t>Hala Samir</t>
        </is>
      </c>
      <c r="J72" s="4" t="n"/>
      <c r="K72" s="17">
        <f>IF($A72="","",DATE(YEAR($A72),MONTH($A72),1))</f>
        <v/>
      </c>
    </row>
    <row r="73">
      <c r="A73" s="5" t="n">
        <v>46289</v>
      </c>
      <c r="B73" s="4" t="inlineStr">
        <is>
          <t>INV-26141</t>
        </is>
      </c>
      <c r="C73" s="8">
        <f>IF($B73="","",IFERROR(INDEX('Balances'!$B$3:$B$1002,MATCH($B73,'Balances'!$E$3:$E$1002,0)),"?"))</f>
        <v/>
      </c>
      <c r="D73" s="4" t="inlineStr">
        <is>
          <t>Visit</t>
        </is>
      </c>
      <c r="E73" s="4" t="inlineStr">
        <is>
          <t>No answer</t>
        </is>
      </c>
      <c r="F73" s="5" t="n"/>
      <c r="G73" s="13" t="n"/>
      <c r="H73" s="13" t="n"/>
      <c r="I73" s="4" t="inlineStr">
        <is>
          <t>Reem Abdullah</t>
        </is>
      </c>
      <c r="J73" s="4" t="n"/>
      <c r="K73" s="17">
        <f>IF($A73="","",DATE(YEAR($A73),MONTH($A73),1))</f>
        <v/>
      </c>
    </row>
    <row r="74">
      <c r="A74" s="5" t="n">
        <v>46290</v>
      </c>
      <c r="B74" s="4" t="inlineStr">
        <is>
          <t>INV-26205</t>
        </is>
      </c>
      <c r="C74" s="8">
        <f>IF($B74="","",IFERROR(INDEX('Balances'!$B$3:$B$1002,MATCH($B74,'Balances'!$E$3:$E$1002,0)),"?"))</f>
        <v/>
      </c>
      <c r="D74" s="4" t="inlineStr">
        <is>
          <t>WhatsApp</t>
        </is>
      </c>
      <c r="E74" s="4" t="inlineStr">
        <is>
          <t>Paid part</t>
        </is>
      </c>
      <c r="F74" s="5" t="n"/>
      <c r="G74" s="13" t="n"/>
      <c r="H74" s="13" t="n">
        <v>240</v>
      </c>
      <c r="I74" s="4" t="inlineStr">
        <is>
          <t>Fatima Saad</t>
        </is>
      </c>
      <c r="J74" s="4" t="n"/>
      <c r="K74" s="17">
        <f>IF($A74="","",DATE(YEAR($A74),MONTH($A74),1))</f>
        <v/>
      </c>
    </row>
    <row r="75">
      <c r="A75" s="5" t="n">
        <v>46293</v>
      </c>
      <c r="B75" s="4" t="inlineStr">
        <is>
          <t>INV-26054</t>
        </is>
      </c>
      <c r="C75" s="8">
        <f>IF($B75="","",IFERROR(INDEX('Balances'!$B$3:$B$1002,MATCH($B75,'Balances'!$E$3:$E$1002,0)),"?"))</f>
        <v/>
      </c>
      <c r="D75" s="4" t="inlineStr">
        <is>
          <t>Visit</t>
        </is>
      </c>
      <c r="E75" s="4" t="inlineStr">
        <is>
          <t>Asked to call later</t>
        </is>
      </c>
      <c r="F75" s="5" t="n"/>
      <c r="G75" s="13" t="n"/>
      <c r="H75" s="13" t="n"/>
      <c r="I75" s="4" t="inlineStr">
        <is>
          <t>Salma Nasser</t>
        </is>
      </c>
      <c r="J75" s="4" t="n"/>
      <c r="K75" s="17">
        <f>IF($A75="","",DATE(YEAR($A75),MONTH($A75),1))</f>
        <v/>
      </c>
    </row>
    <row r="76">
      <c r="A76" s="5" t="n">
        <v>46293</v>
      </c>
      <c r="B76" s="4" t="inlineStr">
        <is>
          <t>INV-26159</t>
        </is>
      </c>
      <c r="C76" s="8">
        <f>IF($B76="","",IFERROR(INDEX('Balances'!$B$3:$B$1002,MATCH($B76,'Balances'!$E$3:$E$1002,0)),"?"))</f>
        <v/>
      </c>
      <c r="D76" s="4" t="inlineStr">
        <is>
          <t>Call</t>
        </is>
      </c>
      <c r="E76" s="4" t="inlineStr">
        <is>
          <t>Paid part</t>
        </is>
      </c>
      <c r="F76" s="5" t="n"/>
      <c r="G76" s="13" t="n"/>
      <c r="H76" s="13" t="n">
        <v>170</v>
      </c>
      <c r="I76" s="4" t="inlineStr">
        <is>
          <t>Fatima Saad</t>
        </is>
      </c>
      <c r="J76" s="4" t="n"/>
      <c r="K76" s="17">
        <f>IF($A76="","",DATE(YEAR($A76),MONTH($A76),1))</f>
        <v/>
      </c>
    </row>
    <row r="77">
      <c r="A77" s="5" t="n">
        <v>46294</v>
      </c>
      <c r="B77" s="4" t="inlineStr">
        <is>
          <t>INV-26316</t>
        </is>
      </c>
      <c r="C77" s="8">
        <f>IF($B77="","",IFERROR(INDEX('Balances'!$B$3:$B$1002,MATCH($B77,'Balances'!$E$3:$E$1002,0)),"?"))</f>
        <v/>
      </c>
      <c r="D77" s="4" t="inlineStr">
        <is>
          <t>WhatsApp</t>
        </is>
      </c>
      <c r="E77" s="4" t="inlineStr">
        <is>
          <t>Asked to call later</t>
        </is>
      </c>
      <c r="F77" s="5" t="n"/>
      <c r="G77" s="13" t="n"/>
      <c r="H77" s="13" t="n"/>
      <c r="I77" s="4" t="inlineStr">
        <is>
          <t>Reem Abdullah</t>
        </is>
      </c>
      <c r="J77" s="4" t="n"/>
      <c r="K77" s="17">
        <f>IF($A77="","",DATE(YEAR($A77),MONTH($A77),1))</f>
        <v/>
      </c>
    </row>
    <row r="78">
      <c r="A78" s="5" t="n">
        <v>46294</v>
      </c>
      <c r="B78" s="4" t="inlineStr">
        <is>
          <t>INV-26150</t>
        </is>
      </c>
      <c r="C78" s="8">
        <f>IF($B78="","",IFERROR(INDEX('Balances'!$B$3:$B$1002,MATCH($B78,'Balances'!$E$3:$E$1002,0)),"?"))</f>
        <v/>
      </c>
      <c r="D78" s="4" t="inlineStr">
        <is>
          <t>WhatsApp</t>
        </is>
      </c>
      <c r="E78" s="4" t="inlineStr">
        <is>
          <t>No answer</t>
        </is>
      </c>
      <c r="F78" s="5" t="n"/>
      <c r="G78" s="13" t="n"/>
      <c r="H78" s="13" t="n"/>
      <c r="I78" s="4" t="inlineStr">
        <is>
          <t>Reem Abdullah</t>
        </is>
      </c>
      <c r="J78" s="4" t="n"/>
      <c r="K78" s="17">
        <f>IF($A78="","",DATE(YEAR($A78),MONTH($A78),1))</f>
        <v/>
      </c>
    </row>
    <row r="79">
      <c r="A79" s="5" t="n">
        <v>46294</v>
      </c>
      <c r="B79" s="4" t="inlineStr">
        <is>
          <t>INV-26067</t>
        </is>
      </c>
      <c r="C79" s="8">
        <f>IF($B79="","",IFERROR(INDEX('Balances'!$B$3:$B$1002,MATCH($B79,'Balances'!$E$3:$E$1002,0)),"?"))</f>
        <v/>
      </c>
      <c r="D79" s="4" t="inlineStr">
        <is>
          <t>WhatsApp</t>
        </is>
      </c>
      <c r="E79" s="4" t="inlineStr">
        <is>
          <t>Paid part</t>
        </is>
      </c>
      <c r="F79" s="5" t="n"/>
      <c r="G79" s="13" t="n"/>
      <c r="H79" s="13" t="n">
        <v>1280</v>
      </c>
      <c r="I79" s="4" t="inlineStr">
        <is>
          <t>Fatima Saad</t>
        </is>
      </c>
      <c r="J79" s="4" t="n"/>
      <c r="K79" s="17">
        <f>IF($A79="","",DATE(YEAR($A79),MONTH($A79),1))</f>
        <v/>
      </c>
    </row>
    <row r="80">
      <c r="A80" s="5" t="n">
        <v>46294</v>
      </c>
      <c r="B80" s="4" t="inlineStr">
        <is>
          <t>INV-26067</t>
        </is>
      </c>
      <c r="C80" s="8">
        <f>IF($B80="","",IFERROR(INDEX('Balances'!$B$3:$B$1002,MATCH($B80,'Balances'!$E$3:$E$1002,0)),"?"))</f>
        <v/>
      </c>
      <c r="D80" s="4" t="inlineStr">
        <is>
          <t>Visit</t>
        </is>
      </c>
      <c r="E80" s="4" t="inlineStr">
        <is>
          <t>Asked to call later</t>
        </is>
      </c>
      <c r="F80" s="5" t="n"/>
      <c r="G80" s="13" t="n"/>
      <c r="H80" s="13" t="n"/>
      <c r="I80" s="4" t="inlineStr">
        <is>
          <t>Fatima Saad</t>
        </is>
      </c>
      <c r="J80" s="4" t="n"/>
      <c r="K80" s="17">
        <f>IF($A80="","",DATE(YEAR($A80),MONTH($A80),1))</f>
        <v/>
      </c>
    </row>
    <row r="81">
      <c r="A81" s="5" t="n">
        <v>46294</v>
      </c>
      <c r="B81" s="4" t="inlineStr">
        <is>
          <t>INV-26080</t>
        </is>
      </c>
      <c r="C81" s="8">
        <f>IF($B81="","",IFERROR(INDEX('Balances'!$B$3:$B$1002,MATCH($B81,'Balances'!$E$3:$E$1002,0)),"?"))</f>
        <v/>
      </c>
      <c r="D81" s="4" t="inlineStr">
        <is>
          <t>Visit</t>
        </is>
      </c>
      <c r="E81" s="4" t="inlineStr">
        <is>
          <t>Promised to pay</t>
        </is>
      </c>
      <c r="F81" s="5" t="n">
        <v>46304</v>
      </c>
      <c r="G81" s="13" t="n">
        <v>400</v>
      </c>
      <c r="H81" s="13" t="n"/>
      <c r="I81" s="4" t="inlineStr">
        <is>
          <t>Hala Samir</t>
        </is>
      </c>
      <c r="J81" s="4" t="n"/>
      <c r="K81" s="17">
        <f>IF($A81="","",DATE(YEAR($A81),MONTH($A81),1))</f>
        <v/>
      </c>
    </row>
    <row r="82">
      <c r="A82" s="5" t="n">
        <v>46294</v>
      </c>
      <c r="B82" s="4" t="inlineStr">
        <is>
          <t>INV-26244</t>
        </is>
      </c>
      <c r="C82" s="8">
        <f>IF($B82="","",IFERROR(INDEX('Balances'!$B$3:$B$1002,MATCH($B82,'Balances'!$E$3:$E$1002,0)),"?"))</f>
        <v/>
      </c>
      <c r="D82" s="4" t="inlineStr">
        <is>
          <t>Call</t>
        </is>
      </c>
      <c r="E82" s="4" t="inlineStr">
        <is>
          <t>Promised to pay</t>
        </is>
      </c>
      <c r="F82" s="5" t="n">
        <v>46297</v>
      </c>
      <c r="G82" s="13" t="n">
        <v>1200</v>
      </c>
      <c r="H82" s="13" t="n"/>
      <c r="I82" s="4" t="inlineStr">
        <is>
          <t>Salma Nasser</t>
        </is>
      </c>
      <c r="J82" s="4" t="n"/>
      <c r="K82" s="17">
        <f>IF($A82="","",DATE(YEAR($A82),MONTH($A82),1))</f>
        <v/>
      </c>
    </row>
    <row r="83">
      <c r="A83" s="5" t="n">
        <v>46294</v>
      </c>
      <c r="B83" s="4" t="inlineStr">
        <is>
          <t>INV-26016</t>
        </is>
      </c>
      <c r="C83" s="8">
        <f>IF($B83="","",IFERROR(INDEX('Balances'!$B$3:$B$1002,MATCH($B83,'Balances'!$E$3:$E$1002,0)),"?"))</f>
        <v/>
      </c>
      <c r="D83" s="4" t="inlineStr">
        <is>
          <t>Call</t>
        </is>
      </c>
      <c r="E83" s="4" t="inlineStr">
        <is>
          <t>Promised to pay</t>
        </is>
      </c>
      <c r="F83" s="5" t="n">
        <v>46308</v>
      </c>
      <c r="G83" s="13" t="n">
        <v>2250</v>
      </c>
      <c r="H83" s="13" t="n"/>
      <c r="I83" s="4" t="inlineStr">
        <is>
          <t>Reem Abdullah</t>
        </is>
      </c>
      <c r="J83" s="4" t="n"/>
      <c r="K83" s="17">
        <f>IF($A83="","",DATE(YEAR($A83),MONTH($A83),1))</f>
        <v/>
      </c>
    </row>
    <row r="84">
      <c r="A84" s="5" t="n">
        <v>46294</v>
      </c>
      <c r="B84" s="4" t="inlineStr">
        <is>
          <t>INV-26016</t>
        </is>
      </c>
      <c r="C84" s="8">
        <f>IF($B84="","",IFERROR(INDEX('Balances'!$B$3:$B$1002,MATCH($B84,'Balances'!$E$3:$E$1002,0)),"?"))</f>
        <v/>
      </c>
      <c r="D84" s="4" t="inlineStr">
        <is>
          <t>Call</t>
        </is>
      </c>
      <c r="E84" s="4" t="inlineStr">
        <is>
          <t>Disputes the invoice</t>
        </is>
      </c>
      <c r="F84" s="5" t="n"/>
      <c r="G84" s="13" t="n"/>
      <c r="H84" s="13" t="n"/>
      <c r="I84" s="4" t="inlineStr">
        <is>
          <t>Reem Abdullah</t>
        </is>
      </c>
      <c r="J84" s="4" t="n"/>
      <c r="K84" s="17">
        <f>IF($A84="","",DATE(YEAR($A84),MONTH($A84),1))</f>
        <v/>
      </c>
    </row>
    <row r="85">
      <c r="A85" s="5" t="n">
        <v>46294</v>
      </c>
      <c r="B85" s="4" t="inlineStr">
        <is>
          <t>INV-26222</t>
        </is>
      </c>
      <c r="C85" s="8">
        <f>IF($B85="","",IFERROR(INDEX('Balances'!$B$3:$B$1002,MATCH($B85,'Balances'!$E$3:$E$1002,0)),"?"))</f>
        <v/>
      </c>
      <c r="D85" s="4" t="inlineStr">
        <is>
          <t>Call</t>
        </is>
      </c>
      <c r="E85" s="4" t="inlineStr">
        <is>
          <t>No answer</t>
        </is>
      </c>
      <c r="F85" s="5" t="n"/>
      <c r="G85" s="13" t="n"/>
      <c r="H85" s="13" t="n"/>
      <c r="I85" s="4" t="inlineStr">
        <is>
          <t>Hala Samir</t>
        </is>
      </c>
      <c r="J85" s="4" t="n"/>
      <c r="K85" s="17">
        <f>IF($A85="","",DATE(YEAR($A85),MONTH($A85),1))</f>
        <v/>
      </c>
    </row>
    <row r="86">
      <c r="A86" s="5" t="n">
        <v>46294</v>
      </c>
      <c r="B86" s="4" t="inlineStr">
        <is>
          <t>INV-26222</t>
        </is>
      </c>
      <c r="C86" s="8">
        <f>IF($B86="","",IFERROR(INDEX('Balances'!$B$3:$B$1002,MATCH($B86,'Balances'!$E$3:$E$1002,0)),"?"))</f>
        <v/>
      </c>
      <c r="D86" s="4" t="inlineStr">
        <is>
          <t>Call</t>
        </is>
      </c>
      <c r="E86" s="4" t="inlineStr">
        <is>
          <t>No answer</t>
        </is>
      </c>
      <c r="F86" s="5" t="n"/>
      <c r="G86" s="13" t="n"/>
      <c r="H86" s="13" t="n"/>
      <c r="I86" s="4" t="inlineStr">
        <is>
          <t>Hala Samir</t>
        </is>
      </c>
      <c r="J86" s="4" t="n"/>
      <c r="K86" s="17">
        <f>IF($A86="","",DATE(YEAR($A86),MONTH($A86),1))</f>
        <v/>
      </c>
    </row>
    <row r="87">
      <c r="A87" s="5" t="n">
        <v>46294</v>
      </c>
      <c r="B87" s="4" t="inlineStr">
        <is>
          <t>INV-26033</t>
        </is>
      </c>
      <c r="C87" s="8">
        <f>IF($B87="","",IFERROR(INDEX('Balances'!$B$3:$B$1002,MATCH($B87,'Balances'!$E$3:$E$1002,0)),"?"))</f>
        <v/>
      </c>
      <c r="D87" s="4" t="inlineStr">
        <is>
          <t>Call</t>
        </is>
      </c>
      <c r="E87" s="4" t="inlineStr">
        <is>
          <t>Disputes the invoice</t>
        </is>
      </c>
      <c r="F87" s="5" t="n"/>
      <c r="G87" s="13" t="n"/>
      <c r="H87" s="13" t="n"/>
      <c r="I87" s="4" t="inlineStr">
        <is>
          <t>Reem Abdullah</t>
        </is>
      </c>
      <c r="J87" s="4" t="n"/>
      <c r="K87" s="17">
        <f>IF($A87="","",DATE(YEAR($A87),MONTH($A87),1))</f>
        <v/>
      </c>
    </row>
    <row r="88">
      <c r="A88" s="5" t="n">
        <v>46294</v>
      </c>
      <c r="B88" s="4" t="inlineStr">
        <is>
          <t>INV-26159</t>
        </is>
      </c>
      <c r="C88" s="8">
        <f>IF($B88="","",IFERROR(INDEX('Balances'!$B$3:$B$1002,MATCH($B88,'Balances'!$E$3:$E$1002,0)),"?"))</f>
        <v/>
      </c>
      <c r="D88" s="4" t="inlineStr">
        <is>
          <t>WhatsApp</t>
        </is>
      </c>
      <c r="E88" s="4" t="inlineStr">
        <is>
          <t>No answer</t>
        </is>
      </c>
      <c r="F88" s="5" t="n"/>
      <c r="G88" s="13" t="n"/>
      <c r="H88" s="13" t="n"/>
      <c r="I88" s="4" t="inlineStr">
        <is>
          <t>Fatima Saad</t>
        </is>
      </c>
      <c r="J88" s="4" t="n"/>
      <c r="K88" s="17">
        <f>IF($A88="","",DATE(YEAR($A88),MONTH($A88),1))</f>
        <v/>
      </c>
    </row>
    <row r="89">
      <c r="A89" s="5" t="n">
        <v>46294</v>
      </c>
      <c r="B89" s="4" t="inlineStr">
        <is>
          <t>INV-26159</t>
        </is>
      </c>
      <c r="C89" s="8">
        <f>IF($B89="","",IFERROR(INDEX('Balances'!$B$3:$B$1002,MATCH($B89,'Balances'!$E$3:$E$1002,0)),"?"))</f>
        <v/>
      </c>
      <c r="D89" s="4" t="inlineStr">
        <is>
          <t>Visit</t>
        </is>
      </c>
      <c r="E89" s="4" t="inlineStr">
        <is>
          <t>Asked to call later</t>
        </is>
      </c>
      <c r="F89" s="5" t="n"/>
      <c r="G89" s="13" t="n"/>
      <c r="H89" s="13" t="n"/>
      <c r="I89" s="4" t="inlineStr">
        <is>
          <t>Fatima Saad</t>
        </is>
      </c>
      <c r="J89" s="4" t="n"/>
      <c r="K89" s="17">
        <f>IF($A89="","",DATE(YEAR($A89),MONTH($A89),1))</f>
        <v/>
      </c>
    </row>
    <row r="90">
      <c r="A90" s="5" t="n">
        <v>46294</v>
      </c>
      <c r="B90" s="4" t="inlineStr">
        <is>
          <t>INV-26099</t>
        </is>
      </c>
      <c r="C90" s="8">
        <f>IF($B90="","",IFERROR(INDEX('Balances'!$B$3:$B$1002,MATCH($B90,'Balances'!$E$3:$E$1002,0)),"?"))</f>
        <v/>
      </c>
      <c r="D90" s="4" t="inlineStr">
        <is>
          <t>WhatsApp</t>
        </is>
      </c>
      <c r="E90" s="4" t="inlineStr">
        <is>
          <t>Asked to call later</t>
        </is>
      </c>
      <c r="F90" s="5" t="n"/>
      <c r="G90" s="13" t="n"/>
      <c r="H90" s="13" t="n"/>
      <c r="I90" s="4" t="inlineStr">
        <is>
          <t>Salma Nasser</t>
        </is>
      </c>
      <c r="J90" s="4" t="n"/>
      <c r="K90" s="17">
        <f>IF($A90="","",DATE(YEAR($A90),MONTH($A90),1))</f>
        <v/>
      </c>
    </row>
    <row r="91">
      <c r="A91" s="5" t="n">
        <v>46294</v>
      </c>
      <c r="B91" s="4" t="inlineStr">
        <is>
          <t>INV-26042</t>
        </is>
      </c>
      <c r="C91" s="8">
        <f>IF($B91="","",IFERROR(INDEX('Balances'!$B$3:$B$1002,MATCH($B91,'Balances'!$E$3:$E$1002,0)),"?"))</f>
        <v/>
      </c>
      <c r="D91" s="4" t="inlineStr">
        <is>
          <t>Call</t>
        </is>
      </c>
      <c r="E91" s="4" t="inlineStr">
        <is>
          <t>No answer</t>
        </is>
      </c>
      <c r="F91" s="5" t="n"/>
      <c r="G91" s="13" t="n"/>
      <c r="H91" s="13" t="n"/>
      <c r="I91" s="4" t="inlineStr">
        <is>
          <t>Fatima Saad</t>
        </is>
      </c>
      <c r="J91" s="4" t="n"/>
      <c r="K91" s="17">
        <f>IF($A91="","",DATE(YEAR($A91),MONTH($A91),1))</f>
        <v/>
      </c>
    </row>
    <row r="92">
      <c r="A92" s="5" t="n">
        <v>46294</v>
      </c>
      <c r="B92" s="4" t="inlineStr">
        <is>
          <t>INV-26042</t>
        </is>
      </c>
      <c r="C92" s="8">
        <f>IF($B92="","",IFERROR(INDEX('Balances'!$B$3:$B$1002,MATCH($B92,'Balances'!$E$3:$E$1002,0)),"?"))</f>
        <v/>
      </c>
      <c r="D92" s="4" t="inlineStr">
        <is>
          <t>Call</t>
        </is>
      </c>
      <c r="E92" s="4" t="inlineStr">
        <is>
          <t>Asked to call later</t>
        </is>
      </c>
      <c r="F92" s="5" t="n"/>
      <c r="G92" s="13" t="n"/>
      <c r="H92" s="13" t="n"/>
      <c r="I92" s="4" t="inlineStr">
        <is>
          <t>Fatima Saad</t>
        </is>
      </c>
      <c r="J92" s="4" t="n"/>
      <c r="K92" s="17">
        <f>IF($A92="","",DATE(YEAR($A92),MONTH($A92),1))</f>
        <v/>
      </c>
    </row>
    <row r="93">
      <c r="A93" s="5" t="n">
        <v>46294</v>
      </c>
      <c r="B93" s="4" t="inlineStr">
        <is>
          <t>INV-26073</t>
        </is>
      </c>
      <c r="C93" s="8">
        <f>IF($B93="","",IFERROR(INDEX('Balances'!$B$3:$B$1002,MATCH($B93,'Balances'!$E$3:$E$1002,0)),"?"))</f>
        <v/>
      </c>
      <c r="D93" s="4" t="inlineStr">
        <is>
          <t>Visit</t>
        </is>
      </c>
      <c r="E93" s="4" t="inlineStr">
        <is>
          <t>Promised to pay</t>
        </is>
      </c>
      <c r="F93" s="5" t="n">
        <v>46297</v>
      </c>
      <c r="G93" s="13" t="n">
        <v>960</v>
      </c>
      <c r="H93" s="13" t="n"/>
      <c r="I93" s="4" t="inlineStr">
        <is>
          <t>Fatima Saad</t>
        </is>
      </c>
      <c r="J93" s="4" t="n"/>
      <c r="K93" s="17">
        <f>IF($A93="","",DATE(YEAR($A93),MONTH($A93),1))</f>
        <v/>
      </c>
    </row>
    <row r="94">
      <c r="A94" s="5" t="n">
        <v>46294</v>
      </c>
      <c r="B94" s="4" t="inlineStr">
        <is>
          <t>INV-26073</t>
        </is>
      </c>
      <c r="C94" s="8">
        <f>IF($B94="","",IFERROR(INDEX('Balances'!$B$3:$B$1002,MATCH($B94,'Balances'!$E$3:$E$1002,0)),"?"))</f>
        <v/>
      </c>
      <c r="D94" s="4" t="inlineStr">
        <is>
          <t>Visit</t>
        </is>
      </c>
      <c r="E94" s="4" t="inlineStr">
        <is>
          <t>Asked to call later</t>
        </is>
      </c>
      <c r="F94" s="5" t="n"/>
      <c r="G94" s="13" t="n"/>
      <c r="H94" s="13" t="n"/>
      <c r="I94" s="4" t="inlineStr">
        <is>
          <t>Fatima Saad</t>
        </is>
      </c>
      <c r="J94" s="4" t="n"/>
      <c r="K94" s="17">
        <f>IF($A94="","",DATE(YEAR($A94),MONTH($A94),1))</f>
        <v/>
      </c>
    </row>
    <row r="95">
      <c r="A95" s="5" t="n">
        <v>46294</v>
      </c>
      <c r="B95" s="4" t="inlineStr">
        <is>
          <t>INV-26073</t>
        </is>
      </c>
      <c r="C95" s="8">
        <f>IF($B95="","",IFERROR(INDEX('Balances'!$B$3:$B$1002,MATCH($B95,'Balances'!$E$3:$E$1002,0)),"?"))</f>
        <v/>
      </c>
      <c r="D95" s="4" t="inlineStr">
        <is>
          <t>WhatsApp</t>
        </is>
      </c>
      <c r="E95" s="4" t="inlineStr">
        <is>
          <t>No answer</t>
        </is>
      </c>
      <c r="F95" s="5" t="n"/>
      <c r="G95" s="13" t="n"/>
      <c r="H95" s="13" t="n"/>
      <c r="I95" s="4" t="inlineStr">
        <is>
          <t>Fatima Saad</t>
        </is>
      </c>
      <c r="J95" s="4" t="n"/>
      <c r="K95" s="17">
        <f>IF($A95="","",DATE(YEAR($A95),MONTH($A95),1))</f>
        <v/>
      </c>
    </row>
    <row r="96">
      <c r="A96" s="5" t="n">
        <v>46294</v>
      </c>
      <c r="B96" s="4" t="inlineStr">
        <is>
          <t>INV-26023</t>
        </is>
      </c>
      <c r="C96" s="8">
        <f>IF($B96="","",IFERROR(INDEX('Balances'!$B$3:$B$1002,MATCH($B96,'Balances'!$E$3:$E$1002,0)),"?"))</f>
        <v/>
      </c>
      <c r="D96" s="4" t="inlineStr">
        <is>
          <t>Call</t>
        </is>
      </c>
      <c r="E96" s="4" t="inlineStr">
        <is>
          <t>Promised to pay</t>
        </is>
      </c>
      <c r="F96" s="5" t="n">
        <v>46297</v>
      </c>
      <c r="G96" s="13" t="n">
        <v>320</v>
      </c>
      <c r="H96" s="13" t="n"/>
      <c r="I96" s="4" t="inlineStr">
        <is>
          <t>Hala Samir</t>
        </is>
      </c>
      <c r="J96" s="4" t="n"/>
      <c r="K96" s="17">
        <f>IF($A96="","",DATE(YEAR($A96),MONTH($A96),1))</f>
        <v/>
      </c>
    </row>
    <row r="97">
      <c r="A97" s="5" t="n">
        <v>46294</v>
      </c>
      <c r="B97" s="4" t="inlineStr">
        <is>
          <t>INV-26023</t>
        </is>
      </c>
      <c r="C97" s="8">
        <f>IF($B97="","",IFERROR(INDEX('Balances'!$B$3:$B$1002,MATCH($B97,'Balances'!$E$3:$E$1002,0)),"?"))</f>
        <v/>
      </c>
      <c r="D97" s="4" t="inlineStr">
        <is>
          <t>WhatsApp</t>
        </is>
      </c>
      <c r="E97" s="4" t="inlineStr">
        <is>
          <t>Promised to pay</t>
        </is>
      </c>
      <c r="F97" s="5" t="n">
        <v>46304</v>
      </c>
      <c r="G97" s="13" t="n">
        <v>320</v>
      </c>
      <c r="H97" s="13" t="n"/>
      <c r="I97" s="4" t="inlineStr">
        <is>
          <t>Hala Samir</t>
        </is>
      </c>
      <c r="J97" s="4" t="n"/>
      <c r="K97" s="17">
        <f>IF($A97="","",DATE(YEAR($A97),MONTH($A97),1))</f>
        <v/>
      </c>
    </row>
    <row r="98">
      <c r="A98" s="5" t="n">
        <v>46294</v>
      </c>
      <c r="B98" s="4" t="inlineStr">
        <is>
          <t>INV-26161</t>
        </is>
      </c>
      <c r="C98" s="8">
        <f>IF($B98="","",IFERROR(INDEX('Balances'!$B$3:$B$1002,MATCH($B98,'Balances'!$E$3:$E$1002,0)),"?"))</f>
        <v/>
      </c>
      <c r="D98" s="4" t="inlineStr">
        <is>
          <t>Visit</t>
        </is>
      </c>
      <c r="E98" s="4" t="inlineStr">
        <is>
          <t>No answer</t>
        </is>
      </c>
      <c r="F98" s="5" t="n"/>
      <c r="G98" s="13" t="n"/>
      <c r="H98" s="13" t="n"/>
      <c r="I98" s="4" t="inlineStr">
        <is>
          <t>Reem Abdullah</t>
        </is>
      </c>
      <c r="J98" s="4" t="n"/>
      <c r="K98" s="17">
        <f>IF($A98="","",DATE(YEAR($A98),MONTH($A98),1))</f>
        <v/>
      </c>
    </row>
    <row r="99">
      <c r="A99" s="5" t="n">
        <v>46294</v>
      </c>
      <c r="B99" s="4" t="inlineStr">
        <is>
          <t>INV-26161</t>
        </is>
      </c>
      <c r="C99" s="8">
        <f>IF($B99="","",IFERROR(INDEX('Balances'!$B$3:$B$1002,MATCH($B99,'Balances'!$E$3:$E$1002,0)),"?"))</f>
        <v/>
      </c>
      <c r="D99" s="4" t="inlineStr">
        <is>
          <t>Visit</t>
        </is>
      </c>
      <c r="E99" s="4" t="inlineStr">
        <is>
          <t>No answer</t>
        </is>
      </c>
      <c r="F99" s="5" t="n"/>
      <c r="G99" s="13" t="n"/>
      <c r="H99" s="13" t="n"/>
      <c r="I99" s="4" t="inlineStr">
        <is>
          <t>Reem Abdullah</t>
        </is>
      </c>
      <c r="J99" s="4" t="n"/>
      <c r="K99" s="17">
        <f>IF($A99="","",DATE(YEAR($A99),MONTH($A99),1))</f>
        <v/>
      </c>
    </row>
    <row r="100">
      <c r="A100" s="5" t="n">
        <v>46294</v>
      </c>
      <c r="B100" s="4" t="inlineStr">
        <is>
          <t>INV-26263</t>
        </is>
      </c>
      <c r="C100" s="8">
        <f>IF($B100="","",IFERROR(INDEX('Balances'!$B$3:$B$1002,MATCH($B100,'Balances'!$E$3:$E$1002,0)),"?"))</f>
        <v/>
      </c>
      <c r="D100" s="4" t="inlineStr">
        <is>
          <t>Visit</t>
        </is>
      </c>
      <c r="E100" s="4" t="inlineStr">
        <is>
          <t>No answer</t>
        </is>
      </c>
      <c r="F100" s="5" t="n"/>
      <c r="G100" s="13" t="n"/>
      <c r="H100" s="13" t="n"/>
      <c r="I100" s="4" t="inlineStr">
        <is>
          <t>Reem Abdullah</t>
        </is>
      </c>
      <c r="J100" s="4" t="n"/>
      <c r="K100" s="17">
        <f>IF($A100="","",DATE(YEAR($A100),MONTH($A100),1))</f>
        <v/>
      </c>
    </row>
    <row r="101">
      <c r="A101" s="5" t="n">
        <v>46294</v>
      </c>
      <c r="B101" s="4" t="inlineStr">
        <is>
          <t>INV-26263</t>
        </is>
      </c>
      <c r="C101" s="8">
        <f>IF($B101="","",IFERROR(INDEX('Balances'!$B$3:$B$1002,MATCH($B101,'Balances'!$E$3:$E$1002,0)),"?"))</f>
        <v/>
      </c>
      <c r="D101" s="4" t="inlineStr">
        <is>
          <t>Call</t>
        </is>
      </c>
      <c r="E101" s="4" t="inlineStr">
        <is>
          <t>Promised to pay</t>
        </is>
      </c>
      <c r="F101" s="5" t="n">
        <v>46297</v>
      </c>
      <c r="G101" s="13" t="n">
        <v>280</v>
      </c>
      <c r="H101" s="13" t="n"/>
      <c r="I101" s="4" t="inlineStr">
        <is>
          <t>Reem Abdullah</t>
        </is>
      </c>
      <c r="J101" s="4" t="n"/>
      <c r="K101" s="17">
        <f>IF($A101="","",DATE(YEAR($A101),MONTH($A101),1))</f>
        <v/>
      </c>
    </row>
    <row r="102">
      <c r="A102" s="5" t="n">
        <v>46294</v>
      </c>
      <c r="B102" s="4" t="inlineStr">
        <is>
          <t>INV-26035</t>
        </is>
      </c>
      <c r="C102" s="8">
        <f>IF($B102="","",IFERROR(INDEX('Balances'!$B$3:$B$1002,MATCH($B102,'Balances'!$E$3:$E$1002,0)),"?"))</f>
        <v/>
      </c>
      <c r="D102" s="4" t="inlineStr">
        <is>
          <t>Visit</t>
        </is>
      </c>
      <c r="E102" s="4" t="inlineStr">
        <is>
          <t>Asked to call later</t>
        </is>
      </c>
      <c r="F102" s="5" t="n"/>
      <c r="G102" s="13" t="n"/>
      <c r="H102" s="13" t="n"/>
      <c r="I102" s="4" t="inlineStr">
        <is>
          <t>Salma Nasser</t>
        </is>
      </c>
      <c r="J102" s="4" t="n"/>
      <c r="K102" s="17">
        <f>IF($A102="","",DATE(YEAR($A102),MONTH($A102),1))</f>
        <v/>
      </c>
    </row>
    <row r="103">
      <c r="A103" s="5" t="n">
        <v>46294</v>
      </c>
      <c r="B103" s="4" t="inlineStr">
        <is>
          <t>INV-26118</t>
        </is>
      </c>
      <c r="C103" s="8">
        <f>IF($B103="","",IFERROR(INDEX('Balances'!$B$3:$B$1002,MATCH($B103,'Balances'!$E$3:$E$1002,0)),"?"))</f>
        <v/>
      </c>
      <c r="D103" s="4" t="inlineStr">
        <is>
          <t>WhatsApp</t>
        </is>
      </c>
      <c r="E103" s="4" t="inlineStr">
        <is>
          <t>Asked to call later</t>
        </is>
      </c>
      <c r="F103" s="5" t="n"/>
      <c r="G103" s="13" t="n"/>
      <c r="H103" s="13" t="n"/>
      <c r="I103" s="4" t="inlineStr">
        <is>
          <t>Reem Abdullah</t>
        </is>
      </c>
      <c r="J103" s="4" t="n"/>
      <c r="K103" s="17">
        <f>IF($A103="","",DATE(YEAR($A103),MONTH($A103),1))</f>
        <v/>
      </c>
    </row>
    <row r="104">
      <c r="A104" s="5" t="n">
        <v>46294</v>
      </c>
      <c r="B104" s="4" t="inlineStr">
        <is>
          <t>INV-26212</t>
        </is>
      </c>
      <c r="C104" s="8">
        <f>IF($B104="","",IFERROR(INDEX('Balances'!$B$3:$B$1002,MATCH($B104,'Balances'!$E$3:$E$1002,0)),"?"))</f>
        <v/>
      </c>
      <c r="D104" s="4" t="inlineStr">
        <is>
          <t>WhatsApp</t>
        </is>
      </c>
      <c r="E104" s="4" t="inlineStr">
        <is>
          <t>Promised to pay</t>
        </is>
      </c>
      <c r="F104" s="5" t="n">
        <v>46304</v>
      </c>
      <c r="G104" s="13" t="n">
        <v>3200</v>
      </c>
      <c r="H104" s="13" t="n"/>
      <c r="I104" s="4" t="inlineStr">
        <is>
          <t>Hala Samir</t>
        </is>
      </c>
      <c r="J104" s="4" t="n"/>
      <c r="K104" s="17">
        <f>IF($A104="","",DATE(YEAR($A104),MONTH($A104),1))</f>
        <v/>
      </c>
    </row>
    <row r="105">
      <c r="A105" s="5" t="n"/>
      <c r="B105" s="4" t="n"/>
      <c r="C105" s="8">
        <f>IF($B105="","",IFERROR(INDEX('Balances'!$B$3:$B$1002,MATCH($B105,'Balances'!$E$3:$E$1002,0)),"?"))</f>
        <v/>
      </c>
      <c r="D105" s="4" t="n"/>
      <c r="E105" s="4" t="n"/>
      <c r="F105" s="5" t="n"/>
      <c r="G105" s="13" t="n"/>
      <c r="H105" s="13" t="n"/>
      <c r="I105" s="4" t="n"/>
      <c r="J105" s="4" t="n"/>
      <c r="K105" s="17">
        <f>IF($A105="","",DATE(YEAR($A105),MONTH($A105),1))</f>
        <v/>
      </c>
    </row>
    <row r="106">
      <c r="A106" s="5" t="n"/>
      <c r="B106" s="4" t="n"/>
      <c r="C106" s="8">
        <f>IF($B106="","",IFERROR(INDEX('Balances'!$B$3:$B$1002,MATCH($B106,'Balances'!$E$3:$E$1002,0)),"?"))</f>
        <v/>
      </c>
      <c r="D106" s="4" t="n"/>
      <c r="E106" s="4" t="n"/>
      <c r="F106" s="5" t="n"/>
      <c r="G106" s="13" t="n"/>
      <c r="H106" s="13" t="n"/>
      <c r="I106" s="4" t="n"/>
      <c r="J106" s="4" t="n"/>
      <c r="K106" s="17">
        <f>IF($A106="","",DATE(YEAR($A106),MONTH($A106),1))</f>
        <v/>
      </c>
    </row>
    <row r="107">
      <c r="A107" s="5" t="n"/>
      <c r="B107" s="4" t="n"/>
      <c r="C107" s="8">
        <f>IF($B107="","",IFERROR(INDEX('Balances'!$B$3:$B$1002,MATCH($B107,'Balances'!$E$3:$E$1002,0)),"?"))</f>
        <v/>
      </c>
      <c r="D107" s="4" t="n"/>
      <c r="E107" s="4" t="n"/>
      <c r="F107" s="5" t="n"/>
      <c r="G107" s="13" t="n"/>
      <c r="H107" s="13" t="n"/>
      <c r="I107" s="4" t="n"/>
      <c r="J107" s="4" t="n"/>
      <c r="K107" s="17">
        <f>IF($A107="","",DATE(YEAR($A107),MONTH($A107),1))</f>
        <v/>
      </c>
    </row>
    <row r="108">
      <c r="A108" s="5" t="n"/>
      <c r="B108" s="4" t="n"/>
      <c r="C108" s="8">
        <f>IF($B108="","",IFERROR(INDEX('Balances'!$B$3:$B$1002,MATCH($B108,'Balances'!$E$3:$E$1002,0)),"?"))</f>
        <v/>
      </c>
      <c r="D108" s="4" t="n"/>
      <c r="E108" s="4" t="n"/>
      <c r="F108" s="5" t="n"/>
      <c r="G108" s="13" t="n"/>
      <c r="H108" s="13" t="n"/>
      <c r="I108" s="4" t="n"/>
      <c r="J108" s="4" t="n"/>
      <c r="K108" s="17">
        <f>IF($A108="","",DATE(YEAR($A108),MONTH($A108),1))</f>
        <v/>
      </c>
    </row>
    <row r="109">
      <c r="A109" s="5" t="n"/>
      <c r="B109" s="4" t="n"/>
      <c r="C109" s="8">
        <f>IF($B109="","",IFERROR(INDEX('Balances'!$B$3:$B$1002,MATCH($B109,'Balances'!$E$3:$E$1002,0)),"?"))</f>
        <v/>
      </c>
      <c r="D109" s="4" t="n"/>
      <c r="E109" s="4" t="n"/>
      <c r="F109" s="5" t="n"/>
      <c r="G109" s="13" t="n"/>
      <c r="H109" s="13" t="n"/>
      <c r="I109" s="4" t="n"/>
      <c r="J109" s="4" t="n"/>
      <c r="K109" s="17">
        <f>IF($A109="","",DATE(YEAR($A109),MONTH($A109),1))</f>
        <v/>
      </c>
    </row>
    <row r="110">
      <c r="A110" s="5" t="n"/>
      <c r="B110" s="4" t="n"/>
      <c r="C110" s="8">
        <f>IF($B110="","",IFERROR(INDEX('Balances'!$B$3:$B$1002,MATCH($B110,'Balances'!$E$3:$E$1002,0)),"?"))</f>
        <v/>
      </c>
      <c r="D110" s="4" t="n"/>
      <c r="E110" s="4" t="n"/>
      <c r="F110" s="5" t="n"/>
      <c r="G110" s="13" t="n"/>
      <c r="H110" s="13" t="n"/>
      <c r="I110" s="4" t="n"/>
      <c r="J110" s="4" t="n"/>
      <c r="K110" s="17">
        <f>IF($A110="","",DATE(YEAR($A110),MONTH($A110),1))</f>
        <v/>
      </c>
    </row>
    <row r="111">
      <c r="A111" s="5" t="n"/>
      <c r="B111" s="4" t="n"/>
      <c r="C111" s="8">
        <f>IF($B111="","",IFERROR(INDEX('Balances'!$B$3:$B$1002,MATCH($B111,'Balances'!$E$3:$E$1002,0)),"?"))</f>
        <v/>
      </c>
      <c r="D111" s="4" t="n"/>
      <c r="E111" s="4" t="n"/>
      <c r="F111" s="5" t="n"/>
      <c r="G111" s="13" t="n"/>
      <c r="H111" s="13" t="n"/>
      <c r="I111" s="4" t="n"/>
      <c r="J111" s="4" t="n"/>
      <c r="K111" s="17">
        <f>IF($A111="","",DATE(YEAR($A111),MONTH($A111),1))</f>
        <v/>
      </c>
    </row>
    <row r="112">
      <c r="A112" s="5" t="n"/>
      <c r="B112" s="4" t="n"/>
      <c r="C112" s="8">
        <f>IF($B112="","",IFERROR(INDEX('Balances'!$B$3:$B$1002,MATCH($B112,'Balances'!$E$3:$E$1002,0)),"?"))</f>
        <v/>
      </c>
      <c r="D112" s="4" t="n"/>
      <c r="E112" s="4" t="n"/>
      <c r="F112" s="5" t="n"/>
      <c r="G112" s="13" t="n"/>
      <c r="H112" s="13" t="n"/>
      <c r="I112" s="4" t="n"/>
      <c r="J112" s="4" t="n"/>
      <c r="K112" s="17">
        <f>IF($A112="","",DATE(YEAR($A112),MONTH($A112),1))</f>
        <v/>
      </c>
    </row>
    <row r="113">
      <c r="A113" s="5" t="n"/>
      <c r="B113" s="4" t="n"/>
      <c r="C113" s="8">
        <f>IF($B113="","",IFERROR(INDEX('Balances'!$B$3:$B$1002,MATCH($B113,'Balances'!$E$3:$E$1002,0)),"?"))</f>
        <v/>
      </c>
      <c r="D113" s="4" t="n"/>
      <c r="E113" s="4" t="n"/>
      <c r="F113" s="5" t="n"/>
      <c r="G113" s="13" t="n"/>
      <c r="H113" s="13" t="n"/>
      <c r="I113" s="4" t="n"/>
      <c r="J113" s="4" t="n"/>
      <c r="K113" s="17">
        <f>IF($A113="","",DATE(YEAR($A113),MONTH($A113),1))</f>
        <v/>
      </c>
    </row>
    <row r="114">
      <c r="A114" s="5" t="n"/>
      <c r="B114" s="4" t="n"/>
      <c r="C114" s="8">
        <f>IF($B114="","",IFERROR(INDEX('Balances'!$B$3:$B$1002,MATCH($B114,'Balances'!$E$3:$E$1002,0)),"?"))</f>
        <v/>
      </c>
      <c r="D114" s="4" t="n"/>
      <c r="E114" s="4" t="n"/>
      <c r="F114" s="5" t="n"/>
      <c r="G114" s="13" t="n"/>
      <c r="H114" s="13" t="n"/>
      <c r="I114" s="4" t="n"/>
      <c r="J114" s="4" t="n"/>
      <c r="K114" s="17">
        <f>IF($A114="","",DATE(YEAR($A114),MONTH($A114),1))</f>
        <v/>
      </c>
    </row>
    <row r="115">
      <c r="A115" s="5" t="n"/>
      <c r="B115" s="4" t="n"/>
      <c r="C115" s="8">
        <f>IF($B115="","",IFERROR(INDEX('Balances'!$B$3:$B$1002,MATCH($B115,'Balances'!$E$3:$E$1002,0)),"?"))</f>
        <v/>
      </c>
      <c r="D115" s="4" t="n"/>
      <c r="E115" s="4" t="n"/>
      <c r="F115" s="5" t="n"/>
      <c r="G115" s="13" t="n"/>
      <c r="H115" s="13" t="n"/>
      <c r="I115" s="4" t="n"/>
      <c r="J115" s="4" t="n"/>
      <c r="K115" s="17">
        <f>IF($A115="","",DATE(YEAR($A115),MONTH($A115),1))</f>
        <v/>
      </c>
    </row>
    <row r="116">
      <c r="A116" s="5" t="n"/>
      <c r="B116" s="4" t="n"/>
      <c r="C116" s="8">
        <f>IF($B116="","",IFERROR(INDEX('Balances'!$B$3:$B$1002,MATCH($B116,'Balances'!$E$3:$E$1002,0)),"?"))</f>
        <v/>
      </c>
      <c r="D116" s="4" t="n"/>
      <c r="E116" s="4" t="n"/>
      <c r="F116" s="5" t="n"/>
      <c r="G116" s="13" t="n"/>
      <c r="H116" s="13" t="n"/>
      <c r="I116" s="4" t="n"/>
      <c r="J116" s="4" t="n"/>
      <c r="K116" s="17">
        <f>IF($A116="","",DATE(YEAR($A116),MONTH($A116),1))</f>
        <v/>
      </c>
    </row>
    <row r="117">
      <c r="A117" s="5" t="n"/>
      <c r="B117" s="4" t="n"/>
      <c r="C117" s="8">
        <f>IF($B117="","",IFERROR(INDEX('Balances'!$B$3:$B$1002,MATCH($B117,'Balances'!$E$3:$E$1002,0)),"?"))</f>
        <v/>
      </c>
      <c r="D117" s="4" t="n"/>
      <c r="E117" s="4" t="n"/>
      <c r="F117" s="5" t="n"/>
      <c r="G117" s="13" t="n"/>
      <c r="H117" s="13" t="n"/>
      <c r="I117" s="4" t="n"/>
      <c r="J117" s="4" t="n"/>
      <c r="K117" s="17">
        <f>IF($A117="","",DATE(YEAR($A117),MONTH($A117),1))</f>
        <v/>
      </c>
    </row>
    <row r="118">
      <c r="A118" s="5" t="n"/>
      <c r="B118" s="4" t="n"/>
      <c r="C118" s="8">
        <f>IF($B118="","",IFERROR(INDEX('Balances'!$B$3:$B$1002,MATCH($B118,'Balances'!$E$3:$E$1002,0)),"?"))</f>
        <v/>
      </c>
      <c r="D118" s="4" t="n"/>
      <c r="E118" s="4" t="n"/>
      <c r="F118" s="5" t="n"/>
      <c r="G118" s="13" t="n"/>
      <c r="H118" s="13" t="n"/>
      <c r="I118" s="4" t="n"/>
      <c r="J118" s="4" t="n"/>
      <c r="K118" s="17">
        <f>IF($A118="","",DATE(YEAR($A118),MONTH($A118),1))</f>
        <v/>
      </c>
    </row>
    <row r="119">
      <c r="A119" s="5" t="n"/>
      <c r="B119" s="4" t="n"/>
      <c r="C119" s="8">
        <f>IF($B119="","",IFERROR(INDEX('Balances'!$B$3:$B$1002,MATCH($B119,'Balances'!$E$3:$E$1002,0)),"?"))</f>
        <v/>
      </c>
      <c r="D119" s="4" t="n"/>
      <c r="E119" s="4" t="n"/>
      <c r="F119" s="5" t="n"/>
      <c r="G119" s="13" t="n"/>
      <c r="H119" s="13" t="n"/>
      <c r="I119" s="4" t="n"/>
      <c r="J119" s="4" t="n"/>
      <c r="K119" s="17">
        <f>IF($A119="","",DATE(YEAR($A119),MONTH($A119),1))</f>
        <v/>
      </c>
    </row>
    <row r="120">
      <c r="A120" s="5" t="n"/>
      <c r="B120" s="4" t="n"/>
      <c r="C120" s="8">
        <f>IF($B120="","",IFERROR(INDEX('Balances'!$B$3:$B$1002,MATCH($B120,'Balances'!$E$3:$E$1002,0)),"?"))</f>
        <v/>
      </c>
      <c r="D120" s="4" t="n"/>
      <c r="E120" s="4" t="n"/>
      <c r="F120" s="5" t="n"/>
      <c r="G120" s="13" t="n"/>
      <c r="H120" s="13" t="n"/>
      <c r="I120" s="4" t="n"/>
      <c r="J120" s="4" t="n"/>
      <c r="K120" s="17">
        <f>IF($A120="","",DATE(YEAR($A120),MONTH($A120),1))</f>
        <v/>
      </c>
    </row>
    <row r="121">
      <c r="A121" s="5" t="n"/>
      <c r="B121" s="4" t="n"/>
      <c r="C121" s="8">
        <f>IF($B121="","",IFERROR(INDEX('Balances'!$B$3:$B$1002,MATCH($B121,'Balances'!$E$3:$E$1002,0)),"?"))</f>
        <v/>
      </c>
      <c r="D121" s="4" t="n"/>
      <c r="E121" s="4" t="n"/>
      <c r="F121" s="5" t="n"/>
      <c r="G121" s="13" t="n"/>
      <c r="H121" s="13" t="n"/>
      <c r="I121" s="4" t="n"/>
      <c r="J121" s="4" t="n"/>
      <c r="K121" s="17">
        <f>IF($A121="","",DATE(YEAR($A121),MONTH($A121),1))</f>
        <v/>
      </c>
    </row>
    <row r="122">
      <c r="A122" s="5" t="n"/>
      <c r="B122" s="4" t="n"/>
      <c r="C122" s="8">
        <f>IF($B122="","",IFERROR(INDEX('Balances'!$B$3:$B$1002,MATCH($B122,'Balances'!$E$3:$E$1002,0)),"?"))</f>
        <v/>
      </c>
      <c r="D122" s="4" t="n"/>
      <c r="E122" s="4" t="n"/>
      <c r="F122" s="5" t="n"/>
      <c r="G122" s="13" t="n"/>
      <c r="H122" s="13" t="n"/>
      <c r="I122" s="4" t="n"/>
      <c r="J122" s="4" t="n"/>
      <c r="K122" s="17">
        <f>IF($A122="","",DATE(YEAR($A122),MONTH($A122),1))</f>
        <v/>
      </c>
    </row>
    <row r="123">
      <c r="A123" s="5" t="n"/>
      <c r="B123" s="4" t="n"/>
      <c r="C123" s="8">
        <f>IF($B123="","",IFERROR(INDEX('Balances'!$B$3:$B$1002,MATCH($B123,'Balances'!$E$3:$E$1002,0)),"?"))</f>
        <v/>
      </c>
      <c r="D123" s="4" t="n"/>
      <c r="E123" s="4" t="n"/>
      <c r="F123" s="5" t="n"/>
      <c r="G123" s="13" t="n"/>
      <c r="H123" s="13" t="n"/>
      <c r="I123" s="4" t="n"/>
      <c r="J123" s="4" t="n"/>
      <c r="K123" s="17">
        <f>IF($A123="","",DATE(YEAR($A123),MONTH($A123),1))</f>
        <v/>
      </c>
    </row>
    <row r="124">
      <c r="A124" s="5" t="n"/>
      <c r="B124" s="4" t="n"/>
      <c r="C124" s="8">
        <f>IF($B124="","",IFERROR(INDEX('Balances'!$B$3:$B$1002,MATCH($B124,'Balances'!$E$3:$E$1002,0)),"?"))</f>
        <v/>
      </c>
      <c r="D124" s="4" t="n"/>
      <c r="E124" s="4" t="n"/>
      <c r="F124" s="5" t="n"/>
      <c r="G124" s="13" t="n"/>
      <c r="H124" s="13" t="n"/>
      <c r="I124" s="4" t="n"/>
      <c r="J124" s="4" t="n"/>
      <c r="K124" s="17">
        <f>IF($A124="","",DATE(YEAR($A124),MONTH($A124),1))</f>
        <v/>
      </c>
    </row>
    <row r="125">
      <c r="A125" s="5" t="n"/>
      <c r="B125" s="4" t="n"/>
      <c r="C125" s="8">
        <f>IF($B125="","",IFERROR(INDEX('Balances'!$B$3:$B$1002,MATCH($B125,'Balances'!$E$3:$E$1002,0)),"?"))</f>
        <v/>
      </c>
      <c r="D125" s="4" t="n"/>
      <c r="E125" s="4" t="n"/>
      <c r="F125" s="5" t="n"/>
      <c r="G125" s="13" t="n"/>
      <c r="H125" s="13" t="n"/>
      <c r="I125" s="4" t="n"/>
      <c r="J125" s="4" t="n"/>
      <c r="K125" s="17">
        <f>IF($A125="","",DATE(YEAR($A125),MONTH($A125),1))</f>
        <v/>
      </c>
    </row>
    <row r="126">
      <c r="A126" s="5" t="n"/>
      <c r="B126" s="4" t="n"/>
      <c r="C126" s="8">
        <f>IF($B126="","",IFERROR(INDEX('Balances'!$B$3:$B$1002,MATCH($B126,'Balances'!$E$3:$E$1002,0)),"?"))</f>
        <v/>
      </c>
      <c r="D126" s="4" t="n"/>
      <c r="E126" s="4" t="n"/>
      <c r="F126" s="5" t="n"/>
      <c r="G126" s="13" t="n"/>
      <c r="H126" s="13" t="n"/>
      <c r="I126" s="4" t="n"/>
      <c r="J126" s="4" t="n"/>
      <c r="K126" s="17">
        <f>IF($A126="","",DATE(YEAR($A126),MONTH($A126),1))</f>
        <v/>
      </c>
    </row>
    <row r="127">
      <c r="A127" s="5" t="n"/>
      <c r="B127" s="4" t="n"/>
      <c r="C127" s="8">
        <f>IF($B127="","",IFERROR(INDEX('Balances'!$B$3:$B$1002,MATCH($B127,'Balances'!$E$3:$E$1002,0)),"?"))</f>
        <v/>
      </c>
      <c r="D127" s="4" t="n"/>
      <c r="E127" s="4" t="n"/>
      <c r="F127" s="5" t="n"/>
      <c r="G127" s="13" t="n"/>
      <c r="H127" s="13" t="n"/>
      <c r="I127" s="4" t="n"/>
      <c r="J127" s="4" t="n"/>
      <c r="K127" s="17">
        <f>IF($A127="","",DATE(YEAR($A127),MONTH($A127),1))</f>
        <v/>
      </c>
    </row>
    <row r="128">
      <c r="A128" s="5" t="n"/>
      <c r="B128" s="4" t="n"/>
      <c r="C128" s="8">
        <f>IF($B128="","",IFERROR(INDEX('Balances'!$B$3:$B$1002,MATCH($B128,'Balances'!$E$3:$E$1002,0)),"?"))</f>
        <v/>
      </c>
      <c r="D128" s="4" t="n"/>
      <c r="E128" s="4" t="n"/>
      <c r="F128" s="5" t="n"/>
      <c r="G128" s="13" t="n"/>
      <c r="H128" s="13" t="n"/>
      <c r="I128" s="4" t="n"/>
      <c r="J128" s="4" t="n"/>
      <c r="K128" s="17">
        <f>IF($A128="","",DATE(YEAR($A128),MONTH($A128),1))</f>
        <v/>
      </c>
    </row>
    <row r="129">
      <c r="A129" s="5" t="n"/>
      <c r="B129" s="4" t="n"/>
      <c r="C129" s="8">
        <f>IF($B129="","",IFERROR(INDEX('Balances'!$B$3:$B$1002,MATCH($B129,'Balances'!$E$3:$E$1002,0)),"?"))</f>
        <v/>
      </c>
      <c r="D129" s="4" t="n"/>
      <c r="E129" s="4" t="n"/>
      <c r="F129" s="5" t="n"/>
      <c r="G129" s="13" t="n"/>
      <c r="H129" s="13" t="n"/>
      <c r="I129" s="4" t="n"/>
      <c r="J129" s="4" t="n"/>
      <c r="K129" s="17">
        <f>IF($A129="","",DATE(YEAR($A129),MONTH($A129),1))</f>
        <v/>
      </c>
    </row>
    <row r="130">
      <c r="A130" s="5" t="n"/>
      <c r="B130" s="4" t="n"/>
      <c r="C130" s="8">
        <f>IF($B130="","",IFERROR(INDEX('Balances'!$B$3:$B$1002,MATCH($B130,'Balances'!$E$3:$E$1002,0)),"?"))</f>
        <v/>
      </c>
      <c r="D130" s="4" t="n"/>
      <c r="E130" s="4" t="n"/>
      <c r="F130" s="5" t="n"/>
      <c r="G130" s="13" t="n"/>
      <c r="H130" s="13" t="n"/>
      <c r="I130" s="4" t="n"/>
      <c r="J130" s="4" t="n"/>
      <c r="K130" s="17">
        <f>IF($A130="","",DATE(YEAR($A130),MONTH($A130),1))</f>
        <v/>
      </c>
    </row>
    <row r="131">
      <c r="A131" s="5" t="n"/>
      <c r="B131" s="4" t="n"/>
      <c r="C131" s="8">
        <f>IF($B131="","",IFERROR(INDEX('Balances'!$B$3:$B$1002,MATCH($B131,'Balances'!$E$3:$E$1002,0)),"?"))</f>
        <v/>
      </c>
      <c r="D131" s="4" t="n"/>
      <c r="E131" s="4" t="n"/>
      <c r="F131" s="5" t="n"/>
      <c r="G131" s="13" t="n"/>
      <c r="H131" s="13" t="n"/>
      <c r="I131" s="4" t="n"/>
      <c r="J131" s="4" t="n"/>
      <c r="K131" s="17">
        <f>IF($A131="","",DATE(YEAR($A131),MONTH($A131),1))</f>
        <v/>
      </c>
    </row>
    <row r="132">
      <c r="A132" s="5" t="n"/>
      <c r="B132" s="4" t="n"/>
      <c r="C132" s="8">
        <f>IF($B132="","",IFERROR(INDEX('Balances'!$B$3:$B$1002,MATCH($B132,'Balances'!$E$3:$E$1002,0)),"?"))</f>
        <v/>
      </c>
      <c r="D132" s="4" t="n"/>
      <c r="E132" s="4" t="n"/>
      <c r="F132" s="5" t="n"/>
      <c r="G132" s="13" t="n"/>
      <c r="H132" s="13" t="n"/>
      <c r="I132" s="4" t="n"/>
      <c r="J132" s="4" t="n"/>
      <c r="K132" s="17">
        <f>IF($A132="","",DATE(YEAR($A132),MONTH($A132),1))</f>
        <v/>
      </c>
    </row>
    <row r="133">
      <c r="A133" s="5" t="n"/>
      <c r="B133" s="4" t="n"/>
      <c r="C133" s="8">
        <f>IF($B133="","",IFERROR(INDEX('Balances'!$B$3:$B$1002,MATCH($B133,'Balances'!$E$3:$E$1002,0)),"?"))</f>
        <v/>
      </c>
      <c r="D133" s="4" t="n"/>
      <c r="E133" s="4" t="n"/>
      <c r="F133" s="5" t="n"/>
      <c r="G133" s="13" t="n"/>
      <c r="H133" s="13" t="n"/>
      <c r="I133" s="4" t="n"/>
      <c r="J133" s="4" t="n"/>
      <c r="K133" s="17">
        <f>IF($A133="","",DATE(YEAR($A133),MONTH($A133),1))</f>
        <v/>
      </c>
    </row>
    <row r="134">
      <c r="A134" s="5" t="n"/>
      <c r="B134" s="4" t="n"/>
      <c r="C134" s="8">
        <f>IF($B134="","",IFERROR(INDEX('Balances'!$B$3:$B$1002,MATCH($B134,'Balances'!$E$3:$E$1002,0)),"?"))</f>
        <v/>
      </c>
      <c r="D134" s="4" t="n"/>
      <c r="E134" s="4" t="n"/>
      <c r="F134" s="5" t="n"/>
      <c r="G134" s="13" t="n"/>
      <c r="H134" s="13" t="n"/>
      <c r="I134" s="4" t="n"/>
      <c r="J134" s="4" t="n"/>
      <c r="K134" s="17">
        <f>IF($A134="","",DATE(YEAR($A134),MONTH($A134),1))</f>
        <v/>
      </c>
    </row>
    <row r="135">
      <c r="A135" s="5" t="n"/>
      <c r="B135" s="4" t="n"/>
      <c r="C135" s="8">
        <f>IF($B135="","",IFERROR(INDEX('Balances'!$B$3:$B$1002,MATCH($B135,'Balances'!$E$3:$E$1002,0)),"?"))</f>
        <v/>
      </c>
      <c r="D135" s="4" t="n"/>
      <c r="E135" s="4" t="n"/>
      <c r="F135" s="5" t="n"/>
      <c r="G135" s="13" t="n"/>
      <c r="H135" s="13" t="n"/>
      <c r="I135" s="4" t="n"/>
      <c r="J135" s="4" t="n"/>
      <c r="K135" s="17">
        <f>IF($A135="","",DATE(YEAR($A135),MONTH($A135),1))</f>
        <v/>
      </c>
    </row>
    <row r="136">
      <c r="A136" s="5" t="n"/>
      <c r="B136" s="4" t="n"/>
      <c r="C136" s="8">
        <f>IF($B136="","",IFERROR(INDEX('Balances'!$B$3:$B$1002,MATCH($B136,'Balances'!$E$3:$E$1002,0)),"?"))</f>
        <v/>
      </c>
      <c r="D136" s="4" t="n"/>
      <c r="E136" s="4" t="n"/>
      <c r="F136" s="5" t="n"/>
      <c r="G136" s="13" t="n"/>
      <c r="H136" s="13" t="n"/>
      <c r="I136" s="4" t="n"/>
      <c r="J136" s="4" t="n"/>
      <c r="K136" s="17">
        <f>IF($A136="","",DATE(YEAR($A136),MONTH($A136),1))</f>
        <v/>
      </c>
    </row>
    <row r="137">
      <c r="A137" s="5" t="n"/>
      <c r="B137" s="4" t="n"/>
      <c r="C137" s="8">
        <f>IF($B137="","",IFERROR(INDEX('Balances'!$B$3:$B$1002,MATCH($B137,'Balances'!$E$3:$E$1002,0)),"?"))</f>
        <v/>
      </c>
      <c r="D137" s="4" t="n"/>
      <c r="E137" s="4" t="n"/>
      <c r="F137" s="5" t="n"/>
      <c r="G137" s="13" t="n"/>
      <c r="H137" s="13" t="n"/>
      <c r="I137" s="4" t="n"/>
      <c r="J137" s="4" t="n"/>
      <c r="K137" s="17">
        <f>IF($A137="","",DATE(YEAR($A137),MONTH($A137),1))</f>
        <v/>
      </c>
    </row>
    <row r="138">
      <c r="A138" s="5" t="n"/>
      <c r="B138" s="4" t="n"/>
      <c r="C138" s="8">
        <f>IF($B138="","",IFERROR(INDEX('Balances'!$B$3:$B$1002,MATCH($B138,'Balances'!$E$3:$E$1002,0)),"?"))</f>
        <v/>
      </c>
      <c r="D138" s="4" t="n"/>
      <c r="E138" s="4" t="n"/>
      <c r="F138" s="5" t="n"/>
      <c r="G138" s="13" t="n"/>
      <c r="H138" s="13" t="n"/>
      <c r="I138" s="4" t="n"/>
      <c r="J138" s="4" t="n"/>
      <c r="K138" s="17">
        <f>IF($A138="","",DATE(YEAR($A138),MONTH($A138),1))</f>
        <v/>
      </c>
    </row>
    <row r="139">
      <c r="A139" s="5" t="n"/>
      <c r="B139" s="4" t="n"/>
      <c r="C139" s="8">
        <f>IF($B139="","",IFERROR(INDEX('Balances'!$B$3:$B$1002,MATCH($B139,'Balances'!$E$3:$E$1002,0)),"?"))</f>
        <v/>
      </c>
      <c r="D139" s="4" t="n"/>
      <c r="E139" s="4" t="n"/>
      <c r="F139" s="5" t="n"/>
      <c r="G139" s="13" t="n"/>
      <c r="H139" s="13" t="n"/>
      <c r="I139" s="4" t="n"/>
      <c r="J139" s="4" t="n"/>
      <c r="K139" s="17">
        <f>IF($A139="","",DATE(YEAR($A139),MONTH($A139),1))</f>
        <v/>
      </c>
    </row>
    <row r="140">
      <c r="A140" s="5" t="n"/>
      <c r="B140" s="4" t="n"/>
      <c r="C140" s="8">
        <f>IF($B140="","",IFERROR(INDEX('Balances'!$B$3:$B$1002,MATCH($B140,'Balances'!$E$3:$E$1002,0)),"?"))</f>
        <v/>
      </c>
      <c r="D140" s="4" t="n"/>
      <c r="E140" s="4" t="n"/>
      <c r="F140" s="5" t="n"/>
      <c r="G140" s="13" t="n"/>
      <c r="H140" s="13" t="n"/>
      <c r="I140" s="4" t="n"/>
      <c r="J140" s="4" t="n"/>
      <c r="K140" s="17">
        <f>IF($A140="","",DATE(YEAR($A140),MONTH($A140),1))</f>
        <v/>
      </c>
    </row>
    <row r="141">
      <c r="A141" s="5" t="n"/>
      <c r="B141" s="4" t="n"/>
      <c r="C141" s="8">
        <f>IF($B141="","",IFERROR(INDEX('Balances'!$B$3:$B$1002,MATCH($B141,'Balances'!$E$3:$E$1002,0)),"?"))</f>
        <v/>
      </c>
      <c r="D141" s="4" t="n"/>
      <c r="E141" s="4" t="n"/>
      <c r="F141" s="5" t="n"/>
      <c r="G141" s="13" t="n"/>
      <c r="H141" s="13" t="n"/>
      <c r="I141" s="4" t="n"/>
      <c r="J141" s="4" t="n"/>
      <c r="K141" s="17">
        <f>IF($A141="","",DATE(YEAR($A141),MONTH($A141),1))</f>
        <v/>
      </c>
    </row>
    <row r="142">
      <c r="A142" s="5" t="n"/>
      <c r="B142" s="4" t="n"/>
      <c r="C142" s="8">
        <f>IF($B142="","",IFERROR(INDEX('Balances'!$B$3:$B$1002,MATCH($B142,'Balances'!$E$3:$E$1002,0)),"?"))</f>
        <v/>
      </c>
      <c r="D142" s="4" t="n"/>
      <c r="E142" s="4" t="n"/>
      <c r="F142" s="5" t="n"/>
      <c r="G142" s="13" t="n"/>
      <c r="H142" s="13" t="n"/>
      <c r="I142" s="4" t="n"/>
      <c r="J142" s="4" t="n"/>
      <c r="K142" s="17">
        <f>IF($A142="","",DATE(YEAR($A142),MONTH($A142),1))</f>
        <v/>
      </c>
    </row>
    <row r="143">
      <c r="A143" s="5" t="n"/>
      <c r="B143" s="4" t="n"/>
      <c r="C143" s="8">
        <f>IF($B143="","",IFERROR(INDEX('Balances'!$B$3:$B$1002,MATCH($B143,'Balances'!$E$3:$E$1002,0)),"?"))</f>
        <v/>
      </c>
      <c r="D143" s="4" t="n"/>
      <c r="E143" s="4" t="n"/>
      <c r="F143" s="5" t="n"/>
      <c r="G143" s="13" t="n"/>
      <c r="H143" s="13" t="n"/>
      <c r="I143" s="4" t="n"/>
      <c r="J143" s="4" t="n"/>
      <c r="K143" s="17">
        <f>IF($A143="","",DATE(YEAR($A143),MONTH($A143),1))</f>
        <v/>
      </c>
    </row>
    <row r="144">
      <c r="A144" s="5" t="n"/>
      <c r="B144" s="4" t="n"/>
      <c r="C144" s="8">
        <f>IF($B144="","",IFERROR(INDEX('Balances'!$B$3:$B$1002,MATCH($B144,'Balances'!$E$3:$E$1002,0)),"?"))</f>
        <v/>
      </c>
      <c r="D144" s="4" t="n"/>
      <c r="E144" s="4" t="n"/>
      <c r="F144" s="5" t="n"/>
      <c r="G144" s="13" t="n"/>
      <c r="H144" s="13" t="n"/>
      <c r="I144" s="4" t="n"/>
      <c r="J144" s="4" t="n"/>
      <c r="K144" s="17">
        <f>IF($A144="","",DATE(YEAR($A144),MONTH($A144),1))</f>
        <v/>
      </c>
    </row>
    <row r="145">
      <c r="A145" s="5" t="n"/>
      <c r="B145" s="4" t="n"/>
      <c r="C145" s="8">
        <f>IF($B145="","",IFERROR(INDEX('Balances'!$B$3:$B$1002,MATCH($B145,'Balances'!$E$3:$E$1002,0)),"?"))</f>
        <v/>
      </c>
      <c r="D145" s="4" t="n"/>
      <c r="E145" s="4" t="n"/>
      <c r="F145" s="5" t="n"/>
      <c r="G145" s="13" t="n"/>
      <c r="H145" s="13" t="n"/>
      <c r="I145" s="4" t="n"/>
      <c r="J145" s="4" t="n"/>
      <c r="K145" s="17">
        <f>IF($A145="","",DATE(YEAR($A145),MONTH($A145),1))</f>
        <v/>
      </c>
    </row>
    <row r="146">
      <c r="A146" s="5" t="n"/>
      <c r="B146" s="4" t="n"/>
      <c r="C146" s="8">
        <f>IF($B146="","",IFERROR(INDEX('Balances'!$B$3:$B$1002,MATCH($B146,'Balances'!$E$3:$E$1002,0)),"?"))</f>
        <v/>
      </c>
      <c r="D146" s="4" t="n"/>
      <c r="E146" s="4" t="n"/>
      <c r="F146" s="5" t="n"/>
      <c r="G146" s="13" t="n"/>
      <c r="H146" s="13" t="n"/>
      <c r="I146" s="4" t="n"/>
      <c r="J146" s="4" t="n"/>
      <c r="K146" s="17">
        <f>IF($A146="","",DATE(YEAR($A146),MONTH($A146),1))</f>
        <v/>
      </c>
    </row>
    <row r="147">
      <c r="A147" s="5" t="n"/>
      <c r="B147" s="4" t="n"/>
      <c r="C147" s="8">
        <f>IF($B147="","",IFERROR(INDEX('Balances'!$B$3:$B$1002,MATCH($B147,'Balances'!$E$3:$E$1002,0)),"?"))</f>
        <v/>
      </c>
      <c r="D147" s="4" t="n"/>
      <c r="E147" s="4" t="n"/>
      <c r="F147" s="5" t="n"/>
      <c r="G147" s="13" t="n"/>
      <c r="H147" s="13" t="n"/>
      <c r="I147" s="4" t="n"/>
      <c r="J147" s="4" t="n"/>
      <c r="K147" s="17">
        <f>IF($A147="","",DATE(YEAR($A147),MONTH($A147),1))</f>
        <v/>
      </c>
    </row>
    <row r="148">
      <c r="A148" s="5" t="n"/>
      <c r="B148" s="4" t="n"/>
      <c r="C148" s="8">
        <f>IF($B148="","",IFERROR(INDEX('Balances'!$B$3:$B$1002,MATCH($B148,'Balances'!$E$3:$E$1002,0)),"?"))</f>
        <v/>
      </c>
      <c r="D148" s="4" t="n"/>
      <c r="E148" s="4" t="n"/>
      <c r="F148" s="5" t="n"/>
      <c r="G148" s="13" t="n"/>
      <c r="H148" s="13" t="n"/>
      <c r="I148" s="4" t="n"/>
      <c r="J148" s="4" t="n"/>
      <c r="K148" s="17">
        <f>IF($A148="","",DATE(YEAR($A148),MONTH($A148),1))</f>
        <v/>
      </c>
    </row>
    <row r="149">
      <c r="A149" s="5" t="n"/>
      <c r="B149" s="4" t="n"/>
      <c r="C149" s="8">
        <f>IF($B149="","",IFERROR(INDEX('Balances'!$B$3:$B$1002,MATCH($B149,'Balances'!$E$3:$E$1002,0)),"?"))</f>
        <v/>
      </c>
      <c r="D149" s="4" t="n"/>
      <c r="E149" s="4" t="n"/>
      <c r="F149" s="5" t="n"/>
      <c r="G149" s="13" t="n"/>
      <c r="H149" s="13" t="n"/>
      <c r="I149" s="4" t="n"/>
      <c r="J149" s="4" t="n"/>
      <c r="K149" s="17">
        <f>IF($A149="","",DATE(YEAR($A149),MONTH($A149),1))</f>
        <v/>
      </c>
    </row>
    <row r="150">
      <c r="A150" s="5" t="n"/>
      <c r="B150" s="4" t="n"/>
      <c r="C150" s="8">
        <f>IF($B150="","",IFERROR(INDEX('Balances'!$B$3:$B$1002,MATCH($B150,'Balances'!$E$3:$E$1002,0)),"?"))</f>
        <v/>
      </c>
      <c r="D150" s="4" t="n"/>
      <c r="E150" s="4" t="n"/>
      <c r="F150" s="5" t="n"/>
      <c r="G150" s="13" t="n"/>
      <c r="H150" s="13" t="n"/>
      <c r="I150" s="4" t="n"/>
      <c r="J150" s="4" t="n"/>
      <c r="K150" s="17">
        <f>IF($A150="","",DATE(YEAR($A150),MONTH($A150),1))</f>
        <v/>
      </c>
    </row>
    <row r="151">
      <c r="A151" s="5" t="n"/>
      <c r="B151" s="4" t="n"/>
      <c r="C151" s="8">
        <f>IF($B151="","",IFERROR(INDEX('Balances'!$B$3:$B$1002,MATCH($B151,'Balances'!$E$3:$E$1002,0)),"?"))</f>
        <v/>
      </c>
      <c r="D151" s="4" t="n"/>
      <c r="E151" s="4" t="n"/>
      <c r="F151" s="5" t="n"/>
      <c r="G151" s="13" t="n"/>
      <c r="H151" s="13" t="n"/>
      <c r="I151" s="4" t="n"/>
      <c r="J151" s="4" t="n"/>
      <c r="K151" s="17">
        <f>IF($A151="","",DATE(YEAR($A151),MONTH($A151),1))</f>
        <v/>
      </c>
    </row>
    <row r="152">
      <c r="A152" s="5" t="n"/>
      <c r="B152" s="4" t="n"/>
      <c r="C152" s="8">
        <f>IF($B152="","",IFERROR(INDEX('Balances'!$B$3:$B$1002,MATCH($B152,'Balances'!$E$3:$E$1002,0)),"?"))</f>
        <v/>
      </c>
      <c r="D152" s="4" t="n"/>
      <c r="E152" s="4" t="n"/>
      <c r="F152" s="5" t="n"/>
      <c r="G152" s="13" t="n"/>
      <c r="H152" s="13" t="n"/>
      <c r="I152" s="4" t="n"/>
      <c r="J152" s="4" t="n"/>
      <c r="K152" s="17">
        <f>IF($A152="","",DATE(YEAR($A152),MONTH($A152),1))</f>
        <v/>
      </c>
    </row>
    <row r="153">
      <c r="A153" s="5" t="n"/>
      <c r="B153" s="4" t="n"/>
      <c r="C153" s="8">
        <f>IF($B153="","",IFERROR(INDEX('Balances'!$B$3:$B$1002,MATCH($B153,'Balances'!$E$3:$E$1002,0)),"?"))</f>
        <v/>
      </c>
      <c r="D153" s="4" t="n"/>
      <c r="E153" s="4" t="n"/>
      <c r="F153" s="5" t="n"/>
      <c r="G153" s="13" t="n"/>
      <c r="H153" s="13" t="n"/>
      <c r="I153" s="4" t="n"/>
      <c r="J153" s="4" t="n"/>
      <c r="K153" s="17">
        <f>IF($A153="","",DATE(YEAR($A153),MONTH($A153),1))</f>
        <v/>
      </c>
    </row>
    <row r="154">
      <c r="A154" s="5" t="n"/>
      <c r="B154" s="4" t="n"/>
      <c r="C154" s="8">
        <f>IF($B154="","",IFERROR(INDEX('Balances'!$B$3:$B$1002,MATCH($B154,'Balances'!$E$3:$E$1002,0)),"?"))</f>
        <v/>
      </c>
      <c r="D154" s="4" t="n"/>
      <c r="E154" s="4" t="n"/>
      <c r="F154" s="5" t="n"/>
      <c r="G154" s="13" t="n"/>
      <c r="H154" s="13" t="n"/>
      <c r="I154" s="4" t="n"/>
      <c r="J154" s="4" t="n"/>
      <c r="K154" s="17">
        <f>IF($A154="","",DATE(YEAR($A154),MONTH($A154),1))</f>
        <v/>
      </c>
    </row>
    <row r="155">
      <c r="A155" s="5" t="n"/>
      <c r="B155" s="4" t="n"/>
      <c r="C155" s="8">
        <f>IF($B155="","",IFERROR(INDEX('Balances'!$B$3:$B$1002,MATCH($B155,'Balances'!$E$3:$E$1002,0)),"?"))</f>
        <v/>
      </c>
      <c r="D155" s="4" t="n"/>
      <c r="E155" s="4" t="n"/>
      <c r="F155" s="5" t="n"/>
      <c r="G155" s="13" t="n"/>
      <c r="H155" s="13" t="n"/>
      <c r="I155" s="4" t="n"/>
      <c r="J155" s="4" t="n"/>
      <c r="K155" s="17">
        <f>IF($A155="","",DATE(YEAR($A155),MONTH($A155),1))</f>
        <v/>
      </c>
    </row>
    <row r="156">
      <c r="A156" s="5" t="n"/>
      <c r="B156" s="4" t="n"/>
      <c r="C156" s="8">
        <f>IF($B156="","",IFERROR(INDEX('Balances'!$B$3:$B$1002,MATCH($B156,'Balances'!$E$3:$E$1002,0)),"?"))</f>
        <v/>
      </c>
      <c r="D156" s="4" t="n"/>
      <c r="E156" s="4" t="n"/>
      <c r="F156" s="5" t="n"/>
      <c r="G156" s="13" t="n"/>
      <c r="H156" s="13" t="n"/>
      <c r="I156" s="4" t="n"/>
      <c r="J156" s="4" t="n"/>
      <c r="K156" s="17">
        <f>IF($A156="","",DATE(YEAR($A156),MONTH($A156),1))</f>
        <v/>
      </c>
    </row>
    <row r="157">
      <c r="A157" s="5" t="n"/>
      <c r="B157" s="4" t="n"/>
      <c r="C157" s="8">
        <f>IF($B157="","",IFERROR(INDEX('Balances'!$B$3:$B$1002,MATCH($B157,'Balances'!$E$3:$E$1002,0)),"?"))</f>
        <v/>
      </c>
      <c r="D157" s="4" t="n"/>
      <c r="E157" s="4" t="n"/>
      <c r="F157" s="5" t="n"/>
      <c r="G157" s="13" t="n"/>
      <c r="H157" s="13" t="n"/>
      <c r="I157" s="4" t="n"/>
      <c r="J157" s="4" t="n"/>
      <c r="K157" s="17">
        <f>IF($A157="","",DATE(YEAR($A157),MONTH($A157),1))</f>
        <v/>
      </c>
    </row>
    <row r="158">
      <c r="A158" s="5" t="n"/>
      <c r="B158" s="4" t="n"/>
      <c r="C158" s="8">
        <f>IF($B158="","",IFERROR(INDEX('Balances'!$B$3:$B$1002,MATCH($B158,'Balances'!$E$3:$E$1002,0)),"?"))</f>
        <v/>
      </c>
      <c r="D158" s="4" t="n"/>
      <c r="E158" s="4" t="n"/>
      <c r="F158" s="5" t="n"/>
      <c r="G158" s="13" t="n"/>
      <c r="H158" s="13" t="n"/>
      <c r="I158" s="4" t="n"/>
      <c r="J158" s="4" t="n"/>
      <c r="K158" s="17">
        <f>IF($A158="","",DATE(YEAR($A158),MONTH($A158),1))</f>
        <v/>
      </c>
    </row>
    <row r="159">
      <c r="A159" s="5" t="n"/>
      <c r="B159" s="4" t="n"/>
      <c r="C159" s="8">
        <f>IF($B159="","",IFERROR(INDEX('Balances'!$B$3:$B$1002,MATCH($B159,'Balances'!$E$3:$E$1002,0)),"?"))</f>
        <v/>
      </c>
      <c r="D159" s="4" t="n"/>
      <c r="E159" s="4" t="n"/>
      <c r="F159" s="5" t="n"/>
      <c r="G159" s="13" t="n"/>
      <c r="H159" s="13" t="n"/>
      <c r="I159" s="4" t="n"/>
      <c r="J159" s="4" t="n"/>
      <c r="K159" s="17">
        <f>IF($A159="","",DATE(YEAR($A159),MONTH($A159),1))</f>
        <v/>
      </c>
    </row>
    <row r="160">
      <c r="A160" s="5" t="n"/>
      <c r="B160" s="4" t="n"/>
      <c r="C160" s="8">
        <f>IF($B160="","",IFERROR(INDEX('Balances'!$B$3:$B$1002,MATCH($B160,'Balances'!$E$3:$E$1002,0)),"?"))</f>
        <v/>
      </c>
      <c r="D160" s="4" t="n"/>
      <c r="E160" s="4" t="n"/>
      <c r="F160" s="5" t="n"/>
      <c r="G160" s="13" t="n"/>
      <c r="H160" s="13" t="n"/>
      <c r="I160" s="4" t="n"/>
      <c r="J160" s="4" t="n"/>
      <c r="K160" s="17">
        <f>IF($A160="","",DATE(YEAR($A160),MONTH($A160),1))</f>
        <v/>
      </c>
    </row>
    <row r="161">
      <c r="A161" s="5" t="n"/>
      <c r="B161" s="4" t="n"/>
      <c r="C161" s="8">
        <f>IF($B161="","",IFERROR(INDEX('Balances'!$B$3:$B$1002,MATCH($B161,'Balances'!$E$3:$E$1002,0)),"?"))</f>
        <v/>
      </c>
      <c r="D161" s="4" t="n"/>
      <c r="E161" s="4" t="n"/>
      <c r="F161" s="5" t="n"/>
      <c r="G161" s="13" t="n"/>
      <c r="H161" s="13" t="n"/>
      <c r="I161" s="4" t="n"/>
      <c r="J161" s="4" t="n"/>
      <c r="K161" s="17">
        <f>IF($A161="","",DATE(YEAR($A161),MONTH($A161),1))</f>
        <v/>
      </c>
    </row>
    <row r="162">
      <c r="A162" s="5" t="n"/>
      <c r="B162" s="4" t="n"/>
      <c r="C162" s="8">
        <f>IF($B162="","",IFERROR(INDEX('Balances'!$B$3:$B$1002,MATCH($B162,'Balances'!$E$3:$E$1002,0)),"?"))</f>
        <v/>
      </c>
      <c r="D162" s="4" t="n"/>
      <c r="E162" s="4" t="n"/>
      <c r="F162" s="5" t="n"/>
      <c r="G162" s="13" t="n"/>
      <c r="H162" s="13" t="n"/>
      <c r="I162" s="4" t="n"/>
      <c r="J162" s="4" t="n"/>
      <c r="K162" s="17">
        <f>IF($A162="","",DATE(YEAR($A162),MONTH($A162),1))</f>
        <v/>
      </c>
    </row>
    <row r="163">
      <c r="A163" s="5" t="n"/>
      <c r="B163" s="4" t="n"/>
      <c r="C163" s="8">
        <f>IF($B163="","",IFERROR(INDEX('Balances'!$B$3:$B$1002,MATCH($B163,'Balances'!$E$3:$E$1002,0)),"?"))</f>
        <v/>
      </c>
      <c r="D163" s="4" t="n"/>
      <c r="E163" s="4" t="n"/>
      <c r="F163" s="5" t="n"/>
      <c r="G163" s="13" t="n"/>
      <c r="H163" s="13" t="n"/>
      <c r="I163" s="4" t="n"/>
      <c r="J163" s="4" t="n"/>
      <c r="K163" s="17">
        <f>IF($A163="","",DATE(YEAR($A163),MONTH($A163),1))</f>
        <v/>
      </c>
    </row>
    <row r="164">
      <c r="A164" s="5" t="n"/>
      <c r="B164" s="4" t="n"/>
      <c r="C164" s="8">
        <f>IF($B164="","",IFERROR(INDEX('Balances'!$B$3:$B$1002,MATCH($B164,'Balances'!$E$3:$E$1002,0)),"?"))</f>
        <v/>
      </c>
      <c r="D164" s="4" t="n"/>
      <c r="E164" s="4" t="n"/>
      <c r="F164" s="5" t="n"/>
      <c r="G164" s="13" t="n"/>
      <c r="H164" s="13" t="n"/>
      <c r="I164" s="4" t="n"/>
      <c r="J164" s="4" t="n"/>
      <c r="K164" s="17">
        <f>IF($A164="","",DATE(YEAR($A164),MONTH($A164),1))</f>
        <v/>
      </c>
    </row>
    <row r="165">
      <c r="A165" s="5" t="n"/>
      <c r="B165" s="4" t="n"/>
      <c r="C165" s="8">
        <f>IF($B165="","",IFERROR(INDEX('Balances'!$B$3:$B$1002,MATCH($B165,'Balances'!$E$3:$E$1002,0)),"?"))</f>
        <v/>
      </c>
      <c r="D165" s="4" t="n"/>
      <c r="E165" s="4" t="n"/>
      <c r="F165" s="5" t="n"/>
      <c r="G165" s="13" t="n"/>
      <c r="H165" s="13" t="n"/>
      <c r="I165" s="4" t="n"/>
      <c r="J165" s="4" t="n"/>
      <c r="K165" s="17">
        <f>IF($A165="","",DATE(YEAR($A165),MONTH($A165),1))</f>
        <v/>
      </c>
    </row>
    <row r="166">
      <c r="A166" s="5" t="n"/>
      <c r="B166" s="4" t="n"/>
      <c r="C166" s="8">
        <f>IF($B166="","",IFERROR(INDEX('Balances'!$B$3:$B$1002,MATCH($B166,'Balances'!$E$3:$E$1002,0)),"?"))</f>
        <v/>
      </c>
      <c r="D166" s="4" t="n"/>
      <c r="E166" s="4" t="n"/>
      <c r="F166" s="5" t="n"/>
      <c r="G166" s="13" t="n"/>
      <c r="H166" s="13" t="n"/>
      <c r="I166" s="4" t="n"/>
      <c r="J166" s="4" t="n"/>
      <c r="K166" s="17">
        <f>IF($A166="","",DATE(YEAR($A166),MONTH($A166),1))</f>
        <v/>
      </c>
    </row>
    <row r="167">
      <c r="A167" s="5" t="n"/>
      <c r="B167" s="4" t="n"/>
      <c r="C167" s="8">
        <f>IF($B167="","",IFERROR(INDEX('Balances'!$B$3:$B$1002,MATCH($B167,'Balances'!$E$3:$E$1002,0)),"?"))</f>
        <v/>
      </c>
      <c r="D167" s="4" t="n"/>
      <c r="E167" s="4" t="n"/>
      <c r="F167" s="5" t="n"/>
      <c r="G167" s="13" t="n"/>
      <c r="H167" s="13" t="n"/>
      <c r="I167" s="4" t="n"/>
      <c r="J167" s="4" t="n"/>
      <c r="K167" s="17">
        <f>IF($A167="","",DATE(YEAR($A167),MONTH($A167),1))</f>
        <v/>
      </c>
    </row>
    <row r="168">
      <c r="A168" s="5" t="n"/>
      <c r="B168" s="4" t="n"/>
      <c r="C168" s="8">
        <f>IF($B168="","",IFERROR(INDEX('Balances'!$B$3:$B$1002,MATCH($B168,'Balances'!$E$3:$E$1002,0)),"?"))</f>
        <v/>
      </c>
      <c r="D168" s="4" t="n"/>
      <c r="E168" s="4" t="n"/>
      <c r="F168" s="5" t="n"/>
      <c r="G168" s="13" t="n"/>
      <c r="H168" s="13" t="n"/>
      <c r="I168" s="4" t="n"/>
      <c r="J168" s="4" t="n"/>
      <c r="K168" s="17">
        <f>IF($A168="","",DATE(YEAR($A168),MONTH($A168),1))</f>
        <v/>
      </c>
    </row>
    <row r="169">
      <c r="A169" s="5" t="n"/>
      <c r="B169" s="4" t="n"/>
      <c r="C169" s="8">
        <f>IF($B169="","",IFERROR(INDEX('Balances'!$B$3:$B$1002,MATCH($B169,'Balances'!$E$3:$E$1002,0)),"?"))</f>
        <v/>
      </c>
      <c r="D169" s="4" t="n"/>
      <c r="E169" s="4" t="n"/>
      <c r="F169" s="5" t="n"/>
      <c r="G169" s="13" t="n"/>
      <c r="H169" s="13" t="n"/>
      <c r="I169" s="4" t="n"/>
      <c r="J169" s="4" t="n"/>
      <c r="K169" s="17">
        <f>IF($A169="","",DATE(YEAR($A169),MONTH($A169),1))</f>
        <v/>
      </c>
    </row>
    <row r="170">
      <c r="A170" s="5" t="n"/>
      <c r="B170" s="4" t="n"/>
      <c r="C170" s="8">
        <f>IF($B170="","",IFERROR(INDEX('Balances'!$B$3:$B$1002,MATCH($B170,'Balances'!$E$3:$E$1002,0)),"?"))</f>
        <v/>
      </c>
      <c r="D170" s="4" t="n"/>
      <c r="E170" s="4" t="n"/>
      <c r="F170" s="5" t="n"/>
      <c r="G170" s="13" t="n"/>
      <c r="H170" s="13" t="n"/>
      <c r="I170" s="4" t="n"/>
      <c r="J170" s="4" t="n"/>
      <c r="K170" s="17">
        <f>IF($A170="","",DATE(YEAR($A170),MONTH($A170),1))</f>
        <v/>
      </c>
    </row>
    <row r="171">
      <c r="A171" s="5" t="n"/>
      <c r="B171" s="4" t="n"/>
      <c r="C171" s="8">
        <f>IF($B171="","",IFERROR(INDEX('Balances'!$B$3:$B$1002,MATCH($B171,'Balances'!$E$3:$E$1002,0)),"?"))</f>
        <v/>
      </c>
      <c r="D171" s="4" t="n"/>
      <c r="E171" s="4" t="n"/>
      <c r="F171" s="5" t="n"/>
      <c r="G171" s="13" t="n"/>
      <c r="H171" s="13" t="n"/>
      <c r="I171" s="4" t="n"/>
      <c r="J171" s="4" t="n"/>
      <c r="K171" s="17">
        <f>IF($A171="","",DATE(YEAR($A171),MONTH($A171),1))</f>
        <v/>
      </c>
    </row>
    <row r="172">
      <c r="A172" s="5" t="n"/>
      <c r="B172" s="4" t="n"/>
      <c r="C172" s="8">
        <f>IF($B172="","",IFERROR(INDEX('Balances'!$B$3:$B$1002,MATCH($B172,'Balances'!$E$3:$E$1002,0)),"?"))</f>
        <v/>
      </c>
      <c r="D172" s="4" t="n"/>
      <c r="E172" s="4" t="n"/>
      <c r="F172" s="5" t="n"/>
      <c r="G172" s="13" t="n"/>
      <c r="H172" s="13" t="n"/>
      <c r="I172" s="4" t="n"/>
      <c r="J172" s="4" t="n"/>
      <c r="K172" s="17">
        <f>IF($A172="","",DATE(YEAR($A172),MONTH($A172),1))</f>
        <v/>
      </c>
    </row>
    <row r="173">
      <c r="A173" s="5" t="n"/>
      <c r="B173" s="4" t="n"/>
      <c r="C173" s="8">
        <f>IF($B173="","",IFERROR(INDEX('Balances'!$B$3:$B$1002,MATCH($B173,'Balances'!$E$3:$E$1002,0)),"?"))</f>
        <v/>
      </c>
      <c r="D173" s="4" t="n"/>
      <c r="E173" s="4" t="n"/>
      <c r="F173" s="5" t="n"/>
      <c r="G173" s="13" t="n"/>
      <c r="H173" s="13" t="n"/>
      <c r="I173" s="4" t="n"/>
      <c r="J173" s="4" t="n"/>
      <c r="K173" s="17">
        <f>IF($A173="","",DATE(YEAR($A173),MONTH($A173),1))</f>
        <v/>
      </c>
    </row>
    <row r="174">
      <c r="A174" s="5" t="n"/>
      <c r="B174" s="4" t="n"/>
      <c r="C174" s="8">
        <f>IF($B174="","",IFERROR(INDEX('Balances'!$B$3:$B$1002,MATCH($B174,'Balances'!$E$3:$E$1002,0)),"?"))</f>
        <v/>
      </c>
      <c r="D174" s="4" t="n"/>
      <c r="E174" s="4" t="n"/>
      <c r="F174" s="5" t="n"/>
      <c r="G174" s="13" t="n"/>
      <c r="H174" s="13" t="n"/>
      <c r="I174" s="4" t="n"/>
      <c r="J174" s="4" t="n"/>
      <c r="K174" s="17">
        <f>IF($A174="","",DATE(YEAR($A174),MONTH($A174),1))</f>
        <v/>
      </c>
    </row>
    <row r="175">
      <c r="A175" s="5" t="n"/>
      <c r="B175" s="4" t="n"/>
      <c r="C175" s="8">
        <f>IF($B175="","",IFERROR(INDEX('Balances'!$B$3:$B$1002,MATCH($B175,'Balances'!$E$3:$E$1002,0)),"?"))</f>
        <v/>
      </c>
      <c r="D175" s="4" t="n"/>
      <c r="E175" s="4" t="n"/>
      <c r="F175" s="5" t="n"/>
      <c r="G175" s="13" t="n"/>
      <c r="H175" s="13" t="n"/>
      <c r="I175" s="4" t="n"/>
      <c r="J175" s="4" t="n"/>
      <c r="K175" s="17">
        <f>IF($A175="","",DATE(YEAR($A175),MONTH($A175),1))</f>
        <v/>
      </c>
    </row>
    <row r="176">
      <c r="A176" s="5" t="n"/>
      <c r="B176" s="4" t="n"/>
      <c r="C176" s="8">
        <f>IF($B176="","",IFERROR(INDEX('Balances'!$B$3:$B$1002,MATCH($B176,'Balances'!$E$3:$E$1002,0)),"?"))</f>
        <v/>
      </c>
      <c r="D176" s="4" t="n"/>
      <c r="E176" s="4" t="n"/>
      <c r="F176" s="5" t="n"/>
      <c r="G176" s="13" t="n"/>
      <c r="H176" s="13" t="n"/>
      <c r="I176" s="4" t="n"/>
      <c r="J176" s="4" t="n"/>
      <c r="K176" s="17">
        <f>IF($A176="","",DATE(YEAR($A176),MONTH($A176),1))</f>
        <v/>
      </c>
    </row>
    <row r="177">
      <c r="A177" s="5" t="n"/>
      <c r="B177" s="4" t="n"/>
      <c r="C177" s="8">
        <f>IF($B177="","",IFERROR(INDEX('Balances'!$B$3:$B$1002,MATCH($B177,'Balances'!$E$3:$E$1002,0)),"?"))</f>
        <v/>
      </c>
      <c r="D177" s="4" t="n"/>
      <c r="E177" s="4" t="n"/>
      <c r="F177" s="5" t="n"/>
      <c r="G177" s="13" t="n"/>
      <c r="H177" s="13" t="n"/>
      <c r="I177" s="4" t="n"/>
      <c r="J177" s="4" t="n"/>
      <c r="K177" s="17">
        <f>IF($A177="","",DATE(YEAR($A177),MONTH($A177),1))</f>
        <v/>
      </c>
    </row>
    <row r="178">
      <c r="A178" s="5" t="n"/>
      <c r="B178" s="4" t="n"/>
      <c r="C178" s="8">
        <f>IF($B178="","",IFERROR(INDEX('Balances'!$B$3:$B$1002,MATCH($B178,'Balances'!$E$3:$E$1002,0)),"?"))</f>
        <v/>
      </c>
      <c r="D178" s="4" t="n"/>
      <c r="E178" s="4" t="n"/>
      <c r="F178" s="5" t="n"/>
      <c r="G178" s="13" t="n"/>
      <c r="H178" s="13" t="n"/>
      <c r="I178" s="4" t="n"/>
      <c r="J178" s="4" t="n"/>
      <c r="K178" s="17">
        <f>IF($A178="","",DATE(YEAR($A178),MONTH($A178),1))</f>
        <v/>
      </c>
    </row>
    <row r="179">
      <c r="A179" s="5" t="n"/>
      <c r="B179" s="4" t="n"/>
      <c r="C179" s="8">
        <f>IF($B179="","",IFERROR(INDEX('Balances'!$B$3:$B$1002,MATCH($B179,'Balances'!$E$3:$E$1002,0)),"?"))</f>
        <v/>
      </c>
      <c r="D179" s="4" t="n"/>
      <c r="E179" s="4" t="n"/>
      <c r="F179" s="5" t="n"/>
      <c r="G179" s="13" t="n"/>
      <c r="H179" s="13" t="n"/>
      <c r="I179" s="4" t="n"/>
      <c r="J179" s="4" t="n"/>
      <c r="K179" s="17">
        <f>IF($A179="","",DATE(YEAR($A179),MONTH($A179),1))</f>
        <v/>
      </c>
    </row>
    <row r="180">
      <c r="A180" s="5" t="n"/>
      <c r="B180" s="4" t="n"/>
      <c r="C180" s="8">
        <f>IF($B180="","",IFERROR(INDEX('Balances'!$B$3:$B$1002,MATCH($B180,'Balances'!$E$3:$E$1002,0)),"?"))</f>
        <v/>
      </c>
      <c r="D180" s="4" t="n"/>
      <c r="E180" s="4" t="n"/>
      <c r="F180" s="5" t="n"/>
      <c r="G180" s="13" t="n"/>
      <c r="H180" s="13" t="n"/>
      <c r="I180" s="4" t="n"/>
      <c r="J180" s="4" t="n"/>
      <c r="K180" s="17">
        <f>IF($A180="","",DATE(YEAR($A180),MONTH($A180),1))</f>
        <v/>
      </c>
    </row>
    <row r="181">
      <c r="A181" s="5" t="n"/>
      <c r="B181" s="4" t="n"/>
      <c r="C181" s="8">
        <f>IF($B181="","",IFERROR(INDEX('Balances'!$B$3:$B$1002,MATCH($B181,'Balances'!$E$3:$E$1002,0)),"?"))</f>
        <v/>
      </c>
      <c r="D181" s="4" t="n"/>
      <c r="E181" s="4" t="n"/>
      <c r="F181" s="5" t="n"/>
      <c r="G181" s="13" t="n"/>
      <c r="H181" s="13" t="n"/>
      <c r="I181" s="4" t="n"/>
      <c r="J181" s="4" t="n"/>
      <c r="K181" s="17">
        <f>IF($A181="","",DATE(YEAR($A181),MONTH($A181),1))</f>
        <v/>
      </c>
    </row>
    <row r="182">
      <c r="A182" s="5" t="n"/>
      <c r="B182" s="4" t="n"/>
      <c r="C182" s="8">
        <f>IF($B182="","",IFERROR(INDEX('Balances'!$B$3:$B$1002,MATCH($B182,'Balances'!$E$3:$E$1002,0)),"?"))</f>
        <v/>
      </c>
      <c r="D182" s="4" t="n"/>
      <c r="E182" s="4" t="n"/>
      <c r="F182" s="5" t="n"/>
      <c r="G182" s="13" t="n"/>
      <c r="H182" s="13" t="n"/>
      <c r="I182" s="4" t="n"/>
      <c r="J182" s="4" t="n"/>
      <c r="K182" s="17">
        <f>IF($A182="","",DATE(YEAR($A182),MONTH($A182),1))</f>
        <v/>
      </c>
    </row>
    <row r="183">
      <c r="A183" s="5" t="n"/>
      <c r="B183" s="4" t="n"/>
      <c r="C183" s="8">
        <f>IF($B183="","",IFERROR(INDEX('Balances'!$B$3:$B$1002,MATCH($B183,'Balances'!$E$3:$E$1002,0)),"?"))</f>
        <v/>
      </c>
      <c r="D183" s="4" t="n"/>
      <c r="E183" s="4" t="n"/>
      <c r="F183" s="5" t="n"/>
      <c r="G183" s="13" t="n"/>
      <c r="H183" s="13" t="n"/>
      <c r="I183" s="4" t="n"/>
      <c r="J183" s="4" t="n"/>
      <c r="K183" s="17">
        <f>IF($A183="","",DATE(YEAR($A183),MONTH($A183),1))</f>
        <v/>
      </c>
    </row>
    <row r="184">
      <c r="A184" s="5" t="n"/>
      <c r="B184" s="4" t="n"/>
      <c r="C184" s="8">
        <f>IF($B184="","",IFERROR(INDEX('Balances'!$B$3:$B$1002,MATCH($B184,'Balances'!$E$3:$E$1002,0)),"?"))</f>
        <v/>
      </c>
      <c r="D184" s="4" t="n"/>
      <c r="E184" s="4" t="n"/>
      <c r="F184" s="5" t="n"/>
      <c r="G184" s="13" t="n"/>
      <c r="H184" s="13" t="n"/>
      <c r="I184" s="4" t="n"/>
      <c r="J184" s="4" t="n"/>
      <c r="K184" s="17">
        <f>IF($A184="","",DATE(YEAR($A184),MONTH($A184),1))</f>
        <v/>
      </c>
    </row>
    <row r="185">
      <c r="A185" s="5" t="n"/>
      <c r="B185" s="4" t="n"/>
      <c r="C185" s="8">
        <f>IF($B185="","",IFERROR(INDEX('Balances'!$B$3:$B$1002,MATCH($B185,'Balances'!$E$3:$E$1002,0)),"?"))</f>
        <v/>
      </c>
      <c r="D185" s="4" t="n"/>
      <c r="E185" s="4" t="n"/>
      <c r="F185" s="5" t="n"/>
      <c r="G185" s="13" t="n"/>
      <c r="H185" s="13" t="n"/>
      <c r="I185" s="4" t="n"/>
      <c r="J185" s="4" t="n"/>
      <c r="K185" s="17">
        <f>IF($A185="","",DATE(YEAR($A185),MONTH($A185),1))</f>
        <v/>
      </c>
    </row>
    <row r="186">
      <c r="A186" s="5" t="n"/>
      <c r="B186" s="4" t="n"/>
      <c r="C186" s="8">
        <f>IF($B186="","",IFERROR(INDEX('Balances'!$B$3:$B$1002,MATCH($B186,'Balances'!$E$3:$E$1002,0)),"?"))</f>
        <v/>
      </c>
      <c r="D186" s="4" t="n"/>
      <c r="E186" s="4" t="n"/>
      <c r="F186" s="5" t="n"/>
      <c r="G186" s="13" t="n"/>
      <c r="H186" s="13" t="n"/>
      <c r="I186" s="4" t="n"/>
      <c r="J186" s="4" t="n"/>
      <c r="K186" s="17">
        <f>IF($A186="","",DATE(YEAR($A186),MONTH($A186),1))</f>
        <v/>
      </c>
    </row>
    <row r="187">
      <c r="A187" s="5" t="n"/>
      <c r="B187" s="4" t="n"/>
      <c r="C187" s="8">
        <f>IF($B187="","",IFERROR(INDEX('Balances'!$B$3:$B$1002,MATCH($B187,'Balances'!$E$3:$E$1002,0)),"?"))</f>
        <v/>
      </c>
      <c r="D187" s="4" t="n"/>
      <c r="E187" s="4" t="n"/>
      <c r="F187" s="5" t="n"/>
      <c r="G187" s="13" t="n"/>
      <c r="H187" s="13" t="n"/>
      <c r="I187" s="4" t="n"/>
      <c r="J187" s="4" t="n"/>
      <c r="K187" s="17">
        <f>IF($A187="","",DATE(YEAR($A187),MONTH($A187),1))</f>
        <v/>
      </c>
    </row>
    <row r="188">
      <c r="A188" s="5" t="n"/>
      <c r="B188" s="4" t="n"/>
      <c r="C188" s="8">
        <f>IF($B188="","",IFERROR(INDEX('Balances'!$B$3:$B$1002,MATCH($B188,'Balances'!$E$3:$E$1002,0)),"?"))</f>
        <v/>
      </c>
      <c r="D188" s="4" t="n"/>
      <c r="E188" s="4" t="n"/>
      <c r="F188" s="5" t="n"/>
      <c r="G188" s="13" t="n"/>
      <c r="H188" s="13" t="n"/>
      <c r="I188" s="4" t="n"/>
      <c r="J188" s="4" t="n"/>
      <c r="K188" s="17">
        <f>IF($A188="","",DATE(YEAR($A188),MONTH($A188),1))</f>
        <v/>
      </c>
    </row>
    <row r="189">
      <c r="A189" s="5" t="n"/>
      <c r="B189" s="4" t="n"/>
      <c r="C189" s="8">
        <f>IF($B189="","",IFERROR(INDEX('Balances'!$B$3:$B$1002,MATCH($B189,'Balances'!$E$3:$E$1002,0)),"?"))</f>
        <v/>
      </c>
      <c r="D189" s="4" t="n"/>
      <c r="E189" s="4" t="n"/>
      <c r="F189" s="5" t="n"/>
      <c r="G189" s="13" t="n"/>
      <c r="H189" s="13" t="n"/>
      <c r="I189" s="4" t="n"/>
      <c r="J189" s="4" t="n"/>
      <c r="K189" s="17">
        <f>IF($A189="","",DATE(YEAR($A189),MONTH($A189),1))</f>
        <v/>
      </c>
    </row>
    <row r="190">
      <c r="A190" s="5" t="n"/>
      <c r="B190" s="4" t="n"/>
      <c r="C190" s="8">
        <f>IF($B190="","",IFERROR(INDEX('Balances'!$B$3:$B$1002,MATCH($B190,'Balances'!$E$3:$E$1002,0)),"?"))</f>
        <v/>
      </c>
      <c r="D190" s="4" t="n"/>
      <c r="E190" s="4" t="n"/>
      <c r="F190" s="5" t="n"/>
      <c r="G190" s="13" t="n"/>
      <c r="H190" s="13" t="n"/>
      <c r="I190" s="4" t="n"/>
      <c r="J190" s="4" t="n"/>
      <c r="K190" s="17">
        <f>IF($A190="","",DATE(YEAR($A190),MONTH($A190),1))</f>
        <v/>
      </c>
    </row>
    <row r="191">
      <c r="A191" s="5" t="n"/>
      <c r="B191" s="4" t="n"/>
      <c r="C191" s="8">
        <f>IF($B191="","",IFERROR(INDEX('Balances'!$B$3:$B$1002,MATCH($B191,'Balances'!$E$3:$E$1002,0)),"?"))</f>
        <v/>
      </c>
      <c r="D191" s="4" t="n"/>
      <c r="E191" s="4" t="n"/>
      <c r="F191" s="5" t="n"/>
      <c r="G191" s="13" t="n"/>
      <c r="H191" s="13" t="n"/>
      <c r="I191" s="4" t="n"/>
      <c r="J191" s="4" t="n"/>
      <c r="K191" s="17">
        <f>IF($A191="","",DATE(YEAR($A191),MONTH($A191),1))</f>
        <v/>
      </c>
    </row>
    <row r="192">
      <c r="A192" s="5" t="n"/>
      <c r="B192" s="4" t="n"/>
      <c r="C192" s="8">
        <f>IF($B192="","",IFERROR(INDEX('Balances'!$B$3:$B$1002,MATCH($B192,'Balances'!$E$3:$E$1002,0)),"?"))</f>
        <v/>
      </c>
      <c r="D192" s="4" t="n"/>
      <c r="E192" s="4" t="n"/>
      <c r="F192" s="5" t="n"/>
      <c r="G192" s="13" t="n"/>
      <c r="H192" s="13" t="n"/>
      <c r="I192" s="4" t="n"/>
      <c r="J192" s="4" t="n"/>
      <c r="K192" s="17">
        <f>IF($A192="","",DATE(YEAR($A192),MONTH($A192),1))</f>
        <v/>
      </c>
    </row>
    <row r="193">
      <c r="A193" s="5" t="n"/>
      <c r="B193" s="4" t="n"/>
      <c r="C193" s="8">
        <f>IF($B193="","",IFERROR(INDEX('Balances'!$B$3:$B$1002,MATCH($B193,'Balances'!$E$3:$E$1002,0)),"?"))</f>
        <v/>
      </c>
      <c r="D193" s="4" t="n"/>
      <c r="E193" s="4" t="n"/>
      <c r="F193" s="5" t="n"/>
      <c r="G193" s="13" t="n"/>
      <c r="H193" s="13" t="n"/>
      <c r="I193" s="4" t="n"/>
      <c r="J193" s="4" t="n"/>
      <c r="K193" s="17">
        <f>IF($A193="","",DATE(YEAR($A193),MONTH($A193),1))</f>
        <v/>
      </c>
    </row>
    <row r="194">
      <c r="A194" s="5" t="n"/>
      <c r="B194" s="4" t="n"/>
      <c r="C194" s="8">
        <f>IF($B194="","",IFERROR(INDEX('Balances'!$B$3:$B$1002,MATCH($B194,'Balances'!$E$3:$E$1002,0)),"?"))</f>
        <v/>
      </c>
      <c r="D194" s="4" t="n"/>
      <c r="E194" s="4" t="n"/>
      <c r="F194" s="5" t="n"/>
      <c r="G194" s="13" t="n"/>
      <c r="H194" s="13" t="n"/>
      <c r="I194" s="4" t="n"/>
      <c r="J194" s="4" t="n"/>
      <c r="K194" s="17">
        <f>IF($A194="","",DATE(YEAR($A194),MONTH($A194),1))</f>
        <v/>
      </c>
    </row>
    <row r="195">
      <c r="A195" s="5" t="n"/>
      <c r="B195" s="4" t="n"/>
      <c r="C195" s="8">
        <f>IF($B195="","",IFERROR(INDEX('Balances'!$B$3:$B$1002,MATCH($B195,'Balances'!$E$3:$E$1002,0)),"?"))</f>
        <v/>
      </c>
      <c r="D195" s="4" t="n"/>
      <c r="E195" s="4" t="n"/>
      <c r="F195" s="5" t="n"/>
      <c r="G195" s="13" t="n"/>
      <c r="H195" s="13" t="n"/>
      <c r="I195" s="4" t="n"/>
      <c r="J195" s="4" t="n"/>
      <c r="K195" s="17">
        <f>IF($A195="","",DATE(YEAR($A195),MONTH($A195),1))</f>
        <v/>
      </c>
    </row>
    <row r="196">
      <c r="A196" s="5" t="n"/>
      <c r="B196" s="4" t="n"/>
      <c r="C196" s="8">
        <f>IF($B196="","",IFERROR(INDEX('Balances'!$B$3:$B$1002,MATCH($B196,'Balances'!$E$3:$E$1002,0)),"?"))</f>
        <v/>
      </c>
      <c r="D196" s="4" t="n"/>
      <c r="E196" s="4" t="n"/>
      <c r="F196" s="5" t="n"/>
      <c r="G196" s="13" t="n"/>
      <c r="H196" s="13" t="n"/>
      <c r="I196" s="4" t="n"/>
      <c r="J196" s="4" t="n"/>
      <c r="K196" s="17">
        <f>IF($A196="","",DATE(YEAR($A196),MONTH($A196),1))</f>
        <v/>
      </c>
    </row>
    <row r="197">
      <c r="A197" s="5" t="n"/>
      <c r="B197" s="4" t="n"/>
      <c r="C197" s="8">
        <f>IF($B197="","",IFERROR(INDEX('Balances'!$B$3:$B$1002,MATCH($B197,'Balances'!$E$3:$E$1002,0)),"?"))</f>
        <v/>
      </c>
      <c r="D197" s="4" t="n"/>
      <c r="E197" s="4" t="n"/>
      <c r="F197" s="5" t="n"/>
      <c r="G197" s="13" t="n"/>
      <c r="H197" s="13" t="n"/>
      <c r="I197" s="4" t="n"/>
      <c r="J197" s="4" t="n"/>
      <c r="K197" s="17">
        <f>IF($A197="","",DATE(YEAR($A197),MONTH($A197),1))</f>
        <v/>
      </c>
    </row>
    <row r="198">
      <c r="A198" s="5" t="n"/>
      <c r="B198" s="4" t="n"/>
      <c r="C198" s="8">
        <f>IF($B198="","",IFERROR(INDEX('Balances'!$B$3:$B$1002,MATCH($B198,'Balances'!$E$3:$E$1002,0)),"?"))</f>
        <v/>
      </c>
      <c r="D198" s="4" t="n"/>
      <c r="E198" s="4" t="n"/>
      <c r="F198" s="5" t="n"/>
      <c r="G198" s="13" t="n"/>
      <c r="H198" s="13" t="n"/>
      <c r="I198" s="4" t="n"/>
      <c r="J198" s="4" t="n"/>
      <c r="K198" s="17">
        <f>IF($A198="","",DATE(YEAR($A198),MONTH($A198),1))</f>
        <v/>
      </c>
    </row>
    <row r="199">
      <c r="A199" s="5" t="n"/>
      <c r="B199" s="4" t="n"/>
      <c r="C199" s="8">
        <f>IF($B199="","",IFERROR(INDEX('Balances'!$B$3:$B$1002,MATCH($B199,'Balances'!$E$3:$E$1002,0)),"?"))</f>
        <v/>
      </c>
      <c r="D199" s="4" t="n"/>
      <c r="E199" s="4" t="n"/>
      <c r="F199" s="5" t="n"/>
      <c r="G199" s="13" t="n"/>
      <c r="H199" s="13" t="n"/>
      <c r="I199" s="4" t="n"/>
      <c r="J199" s="4" t="n"/>
      <c r="K199" s="17">
        <f>IF($A199="","",DATE(YEAR($A199),MONTH($A199),1))</f>
        <v/>
      </c>
    </row>
    <row r="200">
      <c r="A200" s="5" t="n"/>
      <c r="B200" s="4" t="n"/>
      <c r="C200" s="8">
        <f>IF($B200="","",IFERROR(INDEX('Balances'!$B$3:$B$1002,MATCH($B200,'Balances'!$E$3:$E$1002,0)),"?"))</f>
        <v/>
      </c>
      <c r="D200" s="4" t="n"/>
      <c r="E200" s="4" t="n"/>
      <c r="F200" s="5" t="n"/>
      <c r="G200" s="13" t="n"/>
      <c r="H200" s="13" t="n"/>
      <c r="I200" s="4" t="n"/>
      <c r="J200" s="4" t="n"/>
      <c r="K200" s="17">
        <f>IF($A200="","",DATE(YEAR($A200),MONTH($A200),1))</f>
        <v/>
      </c>
    </row>
    <row r="201">
      <c r="A201" s="5" t="n"/>
      <c r="B201" s="4" t="n"/>
      <c r="C201" s="8">
        <f>IF($B201="","",IFERROR(INDEX('Balances'!$B$3:$B$1002,MATCH($B201,'Balances'!$E$3:$E$1002,0)),"?"))</f>
        <v/>
      </c>
      <c r="D201" s="4" t="n"/>
      <c r="E201" s="4" t="n"/>
      <c r="F201" s="5" t="n"/>
      <c r="G201" s="13" t="n"/>
      <c r="H201" s="13" t="n"/>
      <c r="I201" s="4" t="n"/>
      <c r="J201" s="4" t="n"/>
      <c r="K201" s="17">
        <f>IF($A201="","",DATE(YEAR($A201),MONTH($A201),1))</f>
        <v/>
      </c>
    </row>
    <row r="202">
      <c r="A202" s="5" t="n"/>
      <c r="B202" s="4" t="n"/>
      <c r="C202" s="8">
        <f>IF($B202="","",IFERROR(INDEX('Balances'!$B$3:$B$1002,MATCH($B202,'Balances'!$E$3:$E$1002,0)),"?"))</f>
        <v/>
      </c>
      <c r="D202" s="4" t="n"/>
      <c r="E202" s="4" t="n"/>
      <c r="F202" s="5" t="n"/>
      <c r="G202" s="13" t="n"/>
      <c r="H202" s="13" t="n"/>
      <c r="I202" s="4" t="n"/>
      <c r="J202" s="4" t="n"/>
      <c r="K202" s="17">
        <f>IF($A202="","",DATE(YEAR($A202),MONTH($A202),1))</f>
        <v/>
      </c>
    </row>
    <row r="203">
      <c r="A203" s="5" t="n"/>
      <c r="B203" s="4" t="n"/>
      <c r="C203" s="8">
        <f>IF($B203="","",IFERROR(INDEX('Balances'!$B$3:$B$1002,MATCH($B203,'Balances'!$E$3:$E$1002,0)),"?"))</f>
        <v/>
      </c>
      <c r="D203" s="4" t="n"/>
      <c r="E203" s="4" t="n"/>
      <c r="F203" s="5" t="n"/>
      <c r="G203" s="13" t="n"/>
      <c r="H203" s="13" t="n"/>
      <c r="I203" s="4" t="n"/>
      <c r="J203" s="4" t="n"/>
      <c r="K203" s="17">
        <f>IF($A203="","",DATE(YEAR($A203),MONTH($A203),1))</f>
        <v/>
      </c>
    </row>
    <row r="204">
      <c r="A204" s="5" t="n"/>
      <c r="B204" s="4" t="n"/>
      <c r="C204" s="8">
        <f>IF($B204="","",IFERROR(INDEX('Balances'!$B$3:$B$1002,MATCH($B204,'Balances'!$E$3:$E$1002,0)),"?"))</f>
        <v/>
      </c>
      <c r="D204" s="4" t="n"/>
      <c r="E204" s="4" t="n"/>
      <c r="F204" s="5" t="n"/>
      <c r="G204" s="13" t="n"/>
      <c r="H204" s="13" t="n"/>
      <c r="I204" s="4" t="n"/>
      <c r="J204" s="4" t="n"/>
      <c r="K204" s="17">
        <f>IF($A204="","",DATE(YEAR($A204),MONTH($A204),1))</f>
        <v/>
      </c>
    </row>
    <row r="205">
      <c r="A205" s="5" t="n"/>
      <c r="B205" s="4" t="n"/>
      <c r="C205" s="8">
        <f>IF($B205="","",IFERROR(INDEX('Balances'!$B$3:$B$1002,MATCH($B205,'Balances'!$E$3:$E$1002,0)),"?"))</f>
        <v/>
      </c>
      <c r="D205" s="4" t="n"/>
      <c r="E205" s="4" t="n"/>
      <c r="F205" s="5" t="n"/>
      <c r="G205" s="13" t="n"/>
      <c r="H205" s="13" t="n"/>
      <c r="I205" s="4" t="n"/>
      <c r="J205" s="4" t="n"/>
      <c r="K205" s="17">
        <f>IF($A205="","",DATE(YEAR($A205),MONTH($A205),1))</f>
        <v/>
      </c>
    </row>
    <row r="206">
      <c r="A206" s="5" t="n"/>
      <c r="B206" s="4" t="n"/>
      <c r="C206" s="8">
        <f>IF($B206="","",IFERROR(INDEX('Balances'!$B$3:$B$1002,MATCH($B206,'Balances'!$E$3:$E$1002,0)),"?"))</f>
        <v/>
      </c>
      <c r="D206" s="4" t="n"/>
      <c r="E206" s="4" t="n"/>
      <c r="F206" s="5" t="n"/>
      <c r="G206" s="13" t="n"/>
      <c r="H206" s="13" t="n"/>
      <c r="I206" s="4" t="n"/>
      <c r="J206" s="4" t="n"/>
      <c r="K206" s="17">
        <f>IF($A206="","",DATE(YEAR($A206),MONTH($A206),1))</f>
        <v/>
      </c>
    </row>
    <row r="207">
      <c r="A207" s="5" t="n"/>
      <c r="B207" s="4" t="n"/>
      <c r="C207" s="8">
        <f>IF($B207="","",IFERROR(INDEX('Balances'!$B$3:$B$1002,MATCH($B207,'Balances'!$E$3:$E$1002,0)),"?"))</f>
        <v/>
      </c>
      <c r="D207" s="4" t="n"/>
      <c r="E207" s="4" t="n"/>
      <c r="F207" s="5" t="n"/>
      <c r="G207" s="13" t="n"/>
      <c r="H207" s="13" t="n"/>
      <c r="I207" s="4" t="n"/>
      <c r="J207" s="4" t="n"/>
      <c r="K207" s="17">
        <f>IF($A207="","",DATE(YEAR($A207),MONTH($A207),1))</f>
        <v/>
      </c>
    </row>
    <row r="208">
      <c r="A208" s="5" t="n"/>
      <c r="B208" s="4" t="n"/>
      <c r="C208" s="8">
        <f>IF($B208="","",IFERROR(INDEX('Balances'!$B$3:$B$1002,MATCH($B208,'Balances'!$E$3:$E$1002,0)),"?"))</f>
        <v/>
      </c>
      <c r="D208" s="4" t="n"/>
      <c r="E208" s="4" t="n"/>
      <c r="F208" s="5" t="n"/>
      <c r="G208" s="13" t="n"/>
      <c r="H208" s="13" t="n"/>
      <c r="I208" s="4" t="n"/>
      <c r="J208" s="4" t="n"/>
      <c r="K208" s="17">
        <f>IF($A208="","",DATE(YEAR($A208),MONTH($A208),1))</f>
        <v/>
      </c>
    </row>
    <row r="209">
      <c r="A209" s="5" t="n"/>
      <c r="B209" s="4" t="n"/>
      <c r="C209" s="8">
        <f>IF($B209="","",IFERROR(INDEX('Balances'!$B$3:$B$1002,MATCH($B209,'Balances'!$E$3:$E$1002,0)),"?"))</f>
        <v/>
      </c>
      <c r="D209" s="4" t="n"/>
      <c r="E209" s="4" t="n"/>
      <c r="F209" s="5" t="n"/>
      <c r="G209" s="13" t="n"/>
      <c r="H209" s="13" t="n"/>
      <c r="I209" s="4" t="n"/>
      <c r="J209" s="4" t="n"/>
      <c r="K209" s="17">
        <f>IF($A209="","",DATE(YEAR($A209),MONTH($A209),1))</f>
        <v/>
      </c>
    </row>
    <row r="210">
      <c r="A210" s="5" t="n"/>
      <c r="B210" s="4" t="n"/>
      <c r="C210" s="8">
        <f>IF($B210="","",IFERROR(INDEX('Balances'!$B$3:$B$1002,MATCH($B210,'Balances'!$E$3:$E$1002,0)),"?"))</f>
        <v/>
      </c>
      <c r="D210" s="4" t="n"/>
      <c r="E210" s="4" t="n"/>
      <c r="F210" s="5" t="n"/>
      <c r="G210" s="13" t="n"/>
      <c r="H210" s="13" t="n"/>
      <c r="I210" s="4" t="n"/>
      <c r="J210" s="4" t="n"/>
      <c r="K210" s="17">
        <f>IF($A210="","",DATE(YEAR($A210),MONTH($A210),1))</f>
        <v/>
      </c>
    </row>
    <row r="211">
      <c r="A211" s="5" t="n"/>
      <c r="B211" s="4" t="n"/>
      <c r="C211" s="8">
        <f>IF($B211="","",IFERROR(INDEX('Balances'!$B$3:$B$1002,MATCH($B211,'Balances'!$E$3:$E$1002,0)),"?"))</f>
        <v/>
      </c>
      <c r="D211" s="4" t="n"/>
      <c r="E211" s="4" t="n"/>
      <c r="F211" s="5" t="n"/>
      <c r="G211" s="13" t="n"/>
      <c r="H211" s="13" t="n"/>
      <c r="I211" s="4" t="n"/>
      <c r="J211" s="4" t="n"/>
      <c r="K211" s="17">
        <f>IF($A211="","",DATE(YEAR($A211),MONTH($A211),1))</f>
        <v/>
      </c>
    </row>
    <row r="212">
      <c r="A212" s="5" t="n"/>
      <c r="B212" s="4" t="n"/>
      <c r="C212" s="8">
        <f>IF($B212="","",IFERROR(INDEX('Balances'!$B$3:$B$1002,MATCH($B212,'Balances'!$E$3:$E$1002,0)),"?"))</f>
        <v/>
      </c>
      <c r="D212" s="4" t="n"/>
      <c r="E212" s="4" t="n"/>
      <c r="F212" s="5" t="n"/>
      <c r="G212" s="13" t="n"/>
      <c r="H212" s="13" t="n"/>
      <c r="I212" s="4" t="n"/>
      <c r="J212" s="4" t="n"/>
      <c r="K212" s="17">
        <f>IF($A212="","",DATE(YEAR($A212),MONTH($A212),1))</f>
        <v/>
      </c>
    </row>
    <row r="213">
      <c r="A213" s="5" t="n"/>
      <c r="B213" s="4" t="n"/>
      <c r="C213" s="8">
        <f>IF($B213="","",IFERROR(INDEX('Balances'!$B$3:$B$1002,MATCH($B213,'Balances'!$E$3:$E$1002,0)),"?"))</f>
        <v/>
      </c>
      <c r="D213" s="4" t="n"/>
      <c r="E213" s="4" t="n"/>
      <c r="F213" s="5" t="n"/>
      <c r="G213" s="13" t="n"/>
      <c r="H213" s="13" t="n"/>
      <c r="I213" s="4" t="n"/>
      <c r="J213" s="4" t="n"/>
      <c r="K213" s="17">
        <f>IF($A213="","",DATE(YEAR($A213),MONTH($A213),1))</f>
        <v/>
      </c>
    </row>
    <row r="214">
      <c r="A214" s="5" t="n"/>
      <c r="B214" s="4" t="n"/>
      <c r="C214" s="8">
        <f>IF($B214="","",IFERROR(INDEX('Balances'!$B$3:$B$1002,MATCH($B214,'Balances'!$E$3:$E$1002,0)),"?"))</f>
        <v/>
      </c>
      <c r="D214" s="4" t="n"/>
      <c r="E214" s="4" t="n"/>
      <c r="F214" s="5" t="n"/>
      <c r="G214" s="13" t="n"/>
      <c r="H214" s="13" t="n"/>
      <c r="I214" s="4" t="n"/>
      <c r="J214" s="4" t="n"/>
      <c r="K214" s="17">
        <f>IF($A214="","",DATE(YEAR($A214),MONTH($A214),1))</f>
        <v/>
      </c>
    </row>
    <row r="215">
      <c r="A215" s="5" t="n"/>
      <c r="B215" s="4" t="n"/>
      <c r="C215" s="8">
        <f>IF($B215="","",IFERROR(INDEX('Balances'!$B$3:$B$1002,MATCH($B215,'Balances'!$E$3:$E$1002,0)),"?"))</f>
        <v/>
      </c>
      <c r="D215" s="4" t="n"/>
      <c r="E215" s="4" t="n"/>
      <c r="F215" s="5" t="n"/>
      <c r="G215" s="13" t="n"/>
      <c r="H215" s="13" t="n"/>
      <c r="I215" s="4" t="n"/>
      <c r="J215" s="4" t="n"/>
      <c r="K215" s="17">
        <f>IF($A215="","",DATE(YEAR($A215),MONTH($A215),1))</f>
        <v/>
      </c>
    </row>
    <row r="216">
      <c r="A216" s="5" t="n"/>
      <c r="B216" s="4" t="n"/>
      <c r="C216" s="8">
        <f>IF($B216="","",IFERROR(INDEX('Balances'!$B$3:$B$1002,MATCH($B216,'Balances'!$E$3:$E$1002,0)),"?"))</f>
        <v/>
      </c>
      <c r="D216" s="4" t="n"/>
      <c r="E216" s="4" t="n"/>
      <c r="F216" s="5" t="n"/>
      <c r="G216" s="13" t="n"/>
      <c r="H216" s="13" t="n"/>
      <c r="I216" s="4" t="n"/>
      <c r="J216" s="4" t="n"/>
      <c r="K216" s="17">
        <f>IF($A216="","",DATE(YEAR($A216),MONTH($A216),1))</f>
        <v/>
      </c>
    </row>
    <row r="217">
      <c r="A217" s="5" t="n"/>
      <c r="B217" s="4" t="n"/>
      <c r="C217" s="8">
        <f>IF($B217="","",IFERROR(INDEX('Balances'!$B$3:$B$1002,MATCH($B217,'Balances'!$E$3:$E$1002,0)),"?"))</f>
        <v/>
      </c>
      <c r="D217" s="4" t="n"/>
      <c r="E217" s="4" t="n"/>
      <c r="F217" s="5" t="n"/>
      <c r="G217" s="13" t="n"/>
      <c r="H217" s="13" t="n"/>
      <c r="I217" s="4" t="n"/>
      <c r="J217" s="4" t="n"/>
      <c r="K217" s="17">
        <f>IF($A217="","",DATE(YEAR($A217),MONTH($A217),1))</f>
        <v/>
      </c>
    </row>
    <row r="218">
      <c r="A218" s="5" t="n"/>
      <c r="B218" s="4" t="n"/>
      <c r="C218" s="8">
        <f>IF($B218="","",IFERROR(INDEX('Balances'!$B$3:$B$1002,MATCH($B218,'Balances'!$E$3:$E$1002,0)),"?"))</f>
        <v/>
      </c>
      <c r="D218" s="4" t="n"/>
      <c r="E218" s="4" t="n"/>
      <c r="F218" s="5" t="n"/>
      <c r="G218" s="13" t="n"/>
      <c r="H218" s="13" t="n"/>
      <c r="I218" s="4" t="n"/>
      <c r="J218" s="4" t="n"/>
      <c r="K218" s="17">
        <f>IF($A218="","",DATE(YEAR($A218),MONTH($A218),1))</f>
        <v/>
      </c>
    </row>
    <row r="219">
      <c r="A219" s="5" t="n"/>
      <c r="B219" s="4" t="n"/>
      <c r="C219" s="8">
        <f>IF($B219="","",IFERROR(INDEX('Balances'!$B$3:$B$1002,MATCH($B219,'Balances'!$E$3:$E$1002,0)),"?"))</f>
        <v/>
      </c>
      <c r="D219" s="4" t="n"/>
      <c r="E219" s="4" t="n"/>
      <c r="F219" s="5" t="n"/>
      <c r="G219" s="13" t="n"/>
      <c r="H219" s="13" t="n"/>
      <c r="I219" s="4" t="n"/>
      <c r="J219" s="4" t="n"/>
      <c r="K219" s="17">
        <f>IF($A219="","",DATE(YEAR($A219),MONTH($A219),1))</f>
        <v/>
      </c>
    </row>
    <row r="220">
      <c r="A220" s="5" t="n"/>
      <c r="B220" s="4" t="n"/>
      <c r="C220" s="8">
        <f>IF($B220="","",IFERROR(INDEX('Balances'!$B$3:$B$1002,MATCH($B220,'Balances'!$E$3:$E$1002,0)),"?"))</f>
        <v/>
      </c>
      <c r="D220" s="4" t="n"/>
      <c r="E220" s="4" t="n"/>
      <c r="F220" s="5" t="n"/>
      <c r="G220" s="13" t="n"/>
      <c r="H220" s="13" t="n"/>
      <c r="I220" s="4" t="n"/>
      <c r="J220" s="4" t="n"/>
      <c r="K220" s="17">
        <f>IF($A220="","",DATE(YEAR($A220),MONTH($A220),1))</f>
        <v/>
      </c>
    </row>
    <row r="221">
      <c r="A221" s="5" t="n"/>
      <c r="B221" s="4" t="n"/>
      <c r="C221" s="8">
        <f>IF($B221="","",IFERROR(INDEX('Balances'!$B$3:$B$1002,MATCH($B221,'Balances'!$E$3:$E$1002,0)),"?"))</f>
        <v/>
      </c>
      <c r="D221" s="4" t="n"/>
      <c r="E221" s="4" t="n"/>
      <c r="F221" s="5" t="n"/>
      <c r="G221" s="13" t="n"/>
      <c r="H221" s="13" t="n"/>
      <c r="I221" s="4" t="n"/>
      <c r="J221" s="4" t="n"/>
      <c r="K221" s="17">
        <f>IF($A221="","",DATE(YEAR($A221),MONTH($A221),1))</f>
        <v/>
      </c>
    </row>
    <row r="222">
      <c r="A222" s="5" t="n"/>
      <c r="B222" s="4" t="n"/>
      <c r="C222" s="8">
        <f>IF($B222="","",IFERROR(INDEX('Balances'!$B$3:$B$1002,MATCH($B222,'Balances'!$E$3:$E$1002,0)),"?"))</f>
        <v/>
      </c>
      <c r="D222" s="4" t="n"/>
      <c r="E222" s="4" t="n"/>
      <c r="F222" s="5" t="n"/>
      <c r="G222" s="13" t="n"/>
      <c r="H222" s="13" t="n"/>
      <c r="I222" s="4" t="n"/>
      <c r="J222" s="4" t="n"/>
      <c r="K222" s="17">
        <f>IF($A222="","",DATE(YEAR($A222),MONTH($A222),1))</f>
        <v/>
      </c>
    </row>
    <row r="223">
      <c r="A223" s="5" t="n"/>
      <c r="B223" s="4" t="n"/>
      <c r="C223" s="8">
        <f>IF($B223="","",IFERROR(INDEX('Balances'!$B$3:$B$1002,MATCH($B223,'Balances'!$E$3:$E$1002,0)),"?"))</f>
        <v/>
      </c>
      <c r="D223" s="4" t="n"/>
      <c r="E223" s="4" t="n"/>
      <c r="F223" s="5" t="n"/>
      <c r="G223" s="13" t="n"/>
      <c r="H223" s="13" t="n"/>
      <c r="I223" s="4" t="n"/>
      <c r="J223" s="4" t="n"/>
      <c r="K223" s="17">
        <f>IF($A223="","",DATE(YEAR($A223),MONTH($A223),1))</f>
        <v/>
      </c>
    </row>
    <row r="224">
      <c r="A224" s="5" t="n"/>
      <c r="B224" s="4" t="n"/>
      <c r="C224" s="8">
        <f>IF($B224="","",IFERROR(INDEX('Balances'!$B$3:$B$1002,MATCH($B224,'Balances'!$E$3:$E$1002,0)),"?"))</f>
        <v/>
      </c>
      <c r="D224" s="4" t="n"/>
      <c r="E224" s="4" t="n"/>
      <c r="F224" s="5" t="n"/>
      <c r="G224" s="13" t="n"/>
      <c r="H224" s="13" t="n"/>
      <c r="I224" s="4" t="n"/>
      <c r="J224" s="4" t="n"/>
      <c r="K224" s="17">
        <f>IF($A224="","",DATE(YEAR($A224),MONTH($A224),1))</f>
        <v/>
      </c>
    </row>
    <row r="225">
      <c r="A225" s="5" t="n"/>
      <c r="B225" s="4" t="n"/>
      <c r="C225" s="8">
        <f>IF($B225="","",IFERROR(INDEX('Balances'!$B$3:$B$1002,MATCH($B225,'Balances'!$E$3:$E$1002,0)),"?"))</f>
        <v/>
      </c>
      <c r="D225" s="4" t="n"/>
      <c r="E225" s="4" t="n"/>
      <c r="F225" s="5" t="n"/>
      <c r="G225" s="13" t="n"/>
      <c r="H225" s="13" t="n"/>
      <c r="I225" s="4" t="n"/>
      <c r="J225" s="4" t="n"/>
      <c r="K225" s="17">
        <f>IF($A225="","",DATE(YEAR($A225),MONTH($A225),1))</f>
        <v/>
      </c>
    </row>
    <row r="226">
      <c r="A226" s="5" t="n"/>
      <c r="B226" s="4" t="n"/>
      <c r="C226" s="8">
        <f>IF($B226="","",IFERROR(INDEX('Balances'!$B$3:$B$1002,MATCH($B226,'Balances'!$E$3:$E$1002,0)),"?"))</f>
        <v/>
      </c>
      <c r="D226" s="4" t="n"/>
      <c r="E226" s="4" t="n"/>
      <c r="F226" s="5" t="n"/>
      <c r="G226" s="13" t="n"/>
      <c r="H226" s="13" t="n"/>
      <c r="I226" s="4" t="n"/>
      <c r="J226" s="4" t="n"/>
      <c r="K226" s="17">
        <f>IF($A226="","",DATE(YEAR($A226),MONTH($A226),1))</f>
        <v/>
      </c>
    </row>
    <row r="227">
      <c r="A227" s="5" t="n"/>
      <c r="B227" s="4" t="n"/>
      <c r="C227" s="8">
        <f>IF($B227="","",IFERROR(INDEX('Balances'!$B$3:$B$1002,MATCH($B227,'Balances'!$E$3:$E$1002,0)),"?"))</f>
        <v/>
      </c>
      <c r="D227" s="4" t="n"/>
      <c r="E227" s="4" t="n"/>
      <c r="F227" s="5" t="n"/>
      <c r="G227" s="13" t="n"/>
      <c r="H227" s="13" t="n"/>
      <c r="I227" s="4" t="n"/>
      <c r="J227" s="4" t="n"/>
      <c r="K227" s="17">
        <f>IF($A227="","",DATE(YEAR($A227),MONTH($A227),1))</f>
        <v/>
      </c>
    </row>
    <row r="228">
      <c r="A228" s="5" t="n"/>
      <c r="B228" s="4" t="n"/>
      <c r="C228" s="8">
        <f>IF($B228="","",IFERROR(INDEX('Balances'!$B$3:$B$1002,MATCH($B228,'Balances'!$E$3:$E$1002,0)),"?"))</f>
        <v/>
      </c>
      <c r="D228" s="4" t="n"/>
      <c r="E228" s="4" t="n"/>
      <c r="F228" s="5" t="n"/>
      <c r="G228" s="13" t="n"/>
      <c r="H228" s="13" t="n"/>
      <c r="I228" s="4" t="n"/>
      <c r="J228" s="4" t="n"/>
      <c r="K228" s="17">
        <f>IF($A228="","",DATE(YEAR($A228),MONTH($A228),1))</f>
        <v/>
      </c>
    </row>
    <row r="229">
      <c r="A229" s="5" t="n"/>
      <c r="B229" s="4" t="n"/>
      <c r="C229" s="8">
        <f>IF($B229="","",IFERROR(INDEX('Balances'!$B$3:$B$1002,MATCH($B229,'Balances'!$E$3:$E$1002,0)),"?"))</f>
        <v/>
      </c>
      <c r="D229" s="4" t="n"/>
      <c r="E229" s="4" t="n"/>
      <c r="F229" s="5" t="n"/>
      <c r="G229" s="13" t="n"/>
      <c r="H229" s="13" t="n"/>
      <c r="I229" s="4" t="n"/>
      <c r="J229" s="4" t="n"/>
      <c r="K229" s="17">
        <f>IF($A229="","",DATE(YEAR($A229),MONTH($A229),1))</f>
        <v/>
      </c>
    </row>
    <row r="230">
      <c r="A230" s="5" t="n"/>
      <c r="B230" s="4" t="n"/>
      <c r="C230" s="8">
        <f>IF($B230="","",IFERROR(INDEX('Balances'!$B$3:$B$1002,MATCH($B230,'Balances'!$E$3:$E$1002,0)),"?"))</f>
        <v/>
      </c>
      <c r="D230" s="4" t="n"/>
      <c r="E230" s="4" t="n"/>
      <c r="F230" s="5" t="n"/>
      <c r="G230" s="13" t="n"/>
      <c r="H230" s="13" t="n"/>
      <c r="I230" s="4" t="n"/>
      <c r="J230" s="4" t="n"/>
      <c r="K230" s="17">
        <f>IF($A230="","",DATE(YEAR($A230),MONTH($A230),1))</f>
        <v/>
      </c>
    </row>
    <row r="231">
      <c r="A231" s="5" t="n"/>
      <c r="B231" s="4" t="n"/>
      <c r="C231" s="8">
        <f>IF($B231="","",IFERROR(INDEX('Balances'!$B$3:$B$1002,MATCH($B231,'Balances'!$E$3:$E$1002,0)),"?"))</f>
        <v/>
      </c>
      <c r="D231" s="4" t="n"/>
      <c r="E231" s="4" t="n"/>
      <c r="F231" s="5" t="n"/>
      <c r="G231" s="13" t="n"/>
      <c r="H231" s="13" t="n"/>
      <c r="I231" s="4" t="n"/>
      <c r="J231" s="4" t="n"/>
      <c r="K231" s="17">
        <f>IF($A231="","",DATE(YEAR($A231),MONTH($A231),1))</f>
        <v/>
      </c>
    </row>
    <row r="232">
      <c r="A232" s="5" t="n"/>
      <c r="B232" s="4" t="n"/>
      <c r="C232" s="8">
        <f>IF($B232="","",IFERROR(INDEX('Balances'!$B$3:$B$1002,MATCH($B232,'Balances'!$E$3:$E$1002,0)),"?"))</f>
        <v/>
      </c>
      <c r="D232" s="4" t="n"/>
      <c r="E232" s="4" t="n"/>
      <c r="F232" s="5" t="n"/>
      <c r="G232" s="13" t="n"/>
      <c r="H232" s="13" t="n"/>
      <c r="I232" s="4" t="n"/>
      <c r="J232" s="4" t="n"/>
      <c r="K232" s="17">
        <f>IF($A232="","",DATE(YEAR($A232),MONTH($A232),1))</f>
        <v/>
      </c>
    </row>
    <row r="233">
      <c r="A233" s="5" t="n"/>
      <c r="B233" s="4" t="n"/>
      <c r="C233" s="8">
        <f>IF($B233="","",IFERROR(INDEX('Balances'!$B$3:$B$1002,MATCH($B233,'Balances'!$E$3:$E$1002,0)),"?"))</f>
        <v/>
      </c>
      <c r="D233" s="4" t="n"/>
      <c r="E233" s="4" t="n"/>
      <c r="F233" s="5" t="n"/>
      <c r="G233" s="13" t="n"/>
      <c r="H233" s="13" t="n"/>
      <c r="I233" s="4" t="n"/>
      <c r="J233" s="4" t="n"/>
      <c r="K233" s="17">
        <f>IF($A233="","",DATE(YEAR($A233),MONTH($A233),1))</f>
        <v/>
      </c>
    </row>
    <row r="234">
      <c r="A234" s="5" t="n"/>
      <c r="B234" s="4" t="n"/>
      <c r="C234" s="8">
        <f>IF($B234="","",IFERROR(INDEX('Balances'!$B$3:$B$1002,MATCH($B234,'Balances'!$E$3:$E$1002,0)),"?"))</f>
        <v/>
      </c>
      <c r="D234" s="4" t="n"/>
      <c r="E234" s="4" t="n"/>
      <c r="F234" s="5" t="n"/>
      <c r="G234" s="13" t="n"/>
      <c r="H234" s="13" t="n"/>
      <c r="I234" s="4" t="n"/>
      <c r="J234" s="4" t="n"/>
      <c r="K234" s="17">
        <f>IF($A234="","",DATE(YEAR($A234),MONTH($A234),1))</f>
        <v/>
      </c>
    </row>
    <row r="235">
      <c r="A235" s="5" t="n"/>
      <c r="B235" s="4" t="n"/>
      <c r="C235" s="8">
        <f>IF($B235="","",IFERROR(INDEX('Balances'!$B$3:$B$1002,MATCH($B235,'Balances'!$E$3:$E$1002,0)),"?"))</f>
        <v/>
      </c>
      <c r="D235" s="4" t="n"/>
      <c r="E235" s="4" t="n"/>
      <c r="F235" s="5" t="n"/>
      <c r="G235" s="13" t="n"/>
      <c r="H235" s="13" t="n"/>
      <c r="I235" s="4" t="n"/>
      <c r="J235" s="4" t="n"/>
      <c r="K235" s="17">
        <f>IF($A235="","",DATE(YEAR($A235),MONTH($A235),1))</f>
        <v/>
      </c>
    </row>
    <row r="236">
      <c r="A236" s="5" t="n"/>
      <c r="B236" s="4" t="n"/>
      <c r="C236" s="8">
        <f>IF($B236="","",IFERROR(INDEX('Balances'!$B$3:$B$1002,MATCH($B236,'Balances'!$E$3:$E$1002,0)),"?"))</f>
        <v/>
      </c>
      <c r="D236" s="4" t="n"/>
      <c r="E236" s="4" t="n"/>
      <c r="F236" s="5" t="n"/>
      <c r="G236" s="13" t="n"/>
      <c r="H236" s="13" t="n"/>
      <c r="I236" s="4" t="n"/>
      <c r="J236" s="4" t="n"/>
      <c r="K236" s="17">
        <f>IF($A236="","",DATE(YEAR($A236),MONTH($A236),1))</f>
        <v/>
      </c>
    </row>
    <row r="237">
      <c r="A237" s="5" t="n"/>
      <c r="B237" s="4" t="n"/>
      <c r="C237" s="8">
        <f>IF($B237="","",IFERROR(INDEX('Balances'!$B$3:$B$1002,MATCH($B237,'Balances'!$E$3:$E$1002,0)),"?"))</f>
        <v/>
      </c>
      <c r="D237" s="4" t="n"/>
      <c r="E237" s="4" t="n"/>
      <c r="F237" s="5" t="n"/>
      <c r="G237" s="13" t="n"/>
      <c r="H237" s="13" t="n"/>
      <c r="I237" s="4" t="n"/>
      <c r="J237" s="4" t="n"/>
      <c r="K237" s="17">
        <f>IF($A237="","",DATE(YEAR($A237),MONTH($A237),1))</f>
        <v/>
      </c>
    </row>
    <row r="238">
      <c r="A238" s="5" t="n"/>
      <c r="B238" s="4" t="n"/>
      <c r="C238" s="8">
        <f>IF($B238="","",IFERROR(INDEX('Balances'!$B$3:$B$1002,MATCH($B238,'Balances'!$E$3:$E$1002,0)),"?"))</f>
        <v/>
      </c>
      <c r="D238" s="4" t="n"/>
      <c r="E238" s="4" t="n"/>
      <c r="F238" s="5" t="n"/>
      <c r="G238" s="13" t="n"/>
      <c r="H238" s="13" t="n"/>
      <c r="I238" s="4" t="n"/>
      <c r="J238" s="4" t="n"/>
      <c r="K238" s="17">
        <f>IF($A238="","",DATE(YEAR($A238),MONTH($A238),1))</f>
        <v/>
      </c>
    </row>
    <row r="239">
      <c r="A239" s="5" t="n"/>
      <c r="B239" s="4" t="n"/>
      <c r="C239" s="8">
        <f>IF($B239="","",IFERROR(INDEX('Balances'!$B$3:$B$1002,MATCH($B239,'Balances'!$E$3:$E$1002,0)),"?"))</f>
        <v/>
      </c>
      <c r="D239" s="4" t="n"/>
      <c r="E239" s="4" t="n"/>
      <c r="F239" s="5" t="n"/>
      <c r="G239" s="13" t="n"/>
      <c r="H239" s="13" t="n"/>
      <c r="I239" s="4" t="n"/>
      <c r="J239" s="4" t="n"/>
      <c r="K239" s="17">
        <f>IF($A239="","",DATE(YEAR($A239),MONTH($A239),1))</f>
        <v/>
      </c>
    </row>
    <row r="240">
      <c r="A240" s="5" t="n"/>
      <c r="B240" s="4" t="n"/>
      <c r="C240" s="8">
        <f>IF($B240="","",IFERROR(INDEX('Balances'!$B$3:$B$1002,MATCH($B240,'Balances'!$E$3:$E$1002,0)),"?"))</f>
        <v/>
      </c>
      <c r="D240" s="4" t="n"/>
      <c r="E240" s="4" t="n"/>
      <c r="F240" s="5" t="n"/>
      <c r="G240" s="13" t="n"/>
      <c r="H240" s="13" t="n"/>
      <c r="I240" s="4" t="n"/>
      <c r="J240" s="4" t="n"/>
      <c r="K240" s="17">
        <f>IF($A240="","",DATE(YEAR($A240),MONTH($A240),1))</f>
        <v/>
      </c>
    </row>
    <row r="241">
      <c r="A241" s="5" t="n"/>
      <c r="B241" s="4" t="n"/>
      <c r="C241" s="8">
        <f>IF($B241="","",IFERROR(INDEX('Balances'!$B$3:$B$1002,MATCH($B241,'Balances'!$E$3:$E$1002,0)),"?"))</f>
        <v/>
      </c>
      <c r="D241" s="4" t="n"/>
      <c r="E241" s="4" t="n"/>
      <c r="F241" s="5" t="n"/>
      <c r="G241" s="13" t="n"/>
      <c r="H241" s="13" t="n"/>
      <c r="I241" s="4" t="n"/>
      <c r="J241" s="4" t="n"/>
      <c r="K241" s="17">
        <f>IF($A241="","",DATE(YEAR($A241),MONTH($A241),1))</f>
        <v/>
      </c>
    </row>
    <row r="242">
      <c r="A242" s="5" t="n"/>
      <c r="B242" s="4" t="n"/>
      <c r="C242" s="8">
        <f>IF($B242="","",IFERROR(INDEX('Balances'!$B$3:$B$1002,MATCH($B242,'Balances'!$E$3:$E$1002,0)),"?"))</f>
        <v/>
      </c>
      <c r="D242" s="4" t="n"/>
      <c r="E242" s="4" t="n"/>
      <c r="F242" s="5" t="n"/>
      <c r="G242" s="13" t="n"/>
      <c r="H242" s="13" t="n"/>
      <c r="I242" s="4" t="n"/>
      <c r="J242" s="4" t="n"/>
      <c r="K242" s="17">
        <f>IF($A242="","",DATE(YEAR($A242),MONTH($A242),1))</f>
        <v/>
      </c>
    </row>
    <row r="243">
      <c r="A243" s="5" t="n"/>
      <c r="B243" s="4" t="n"/>
      <c r="C243" s="8">
        <f>IF($B243="","",IFERROR(INDEX('Balances'!$B$3:$B$1002,MATCH($B243,'Balances'!$E$3:$E$1002,0)),"?"))</f>
        <v/>
      </c>
      <c r="D243" s="4" t="n"/>
      <c r="E243" s="4" t="n"/>
      <c r="F243" s="5" t="n"/>
      <c r="G243" s="13" t="n"/>
      <c r="H243" s="13" t="n"/>
      <c r="I243" s="4" t="n"/>
      <c r="J243" s="4" t="n"/>
      <c r="K243" s="17">
        <f>IF($A243="","",DATE(YEAR($A243),MONTH($A243),1))</f>
        <v/>
      </c>
    </row>
    <row r="244">
      <c r="A244" s="5" t="n"/>
      <c r="B244" s="4" t="n"/>
      <c r="C244" s="8">
        <f>IF($B244="","",IFERROR(INDEX('Balances'!$B$3:$B$1002,MATCH($B244,'Balances'!$E$3:$E$1002,0)),"?"))</f>
        <v/>
      </c>
      <c r="D244" s="4" t="n"/>
      <c r="E244" s="4" t="n"/>
      <c r="F244" s="5" t="n"/>
      <c r="G244" s="13" t="n"/>
      <c r="H244" s="13" t="n"/>
      <c r="I244" s="4" t="n"/>
      <c r="J244" s="4" t="n"/>
      <c r="K244" s="17">
        <f>IF($A244="","",DATE(YEAR($A244),MONTH($A244),1))</f>
        <v/>
      </c>
    </row>
    <row r="245">
      <c r="A245" s="5" t="n"/>
      <c r="B245" s="4" t="n"/>
      <c r="C245" s="8">
        <f>IF($B245="","",IFERROR(INDEX('Balances'!$B$3:$B$1002,MATCH($B245,'Balances'!$E$3:$E$1002,0)),"?"))</f>
        <v/>
      </c>
      <c r="D245" s="4" t="n"/>
      <c r="E245" s="4" t="n"/>
      <c r="F245" s="5" t="n"/>
      <c r="G245" s="13" t="n"/>
      <c r="H245" s="13" t="n"/>
      <c r="I245" s="4" t="n"/>
      <c r="J245" s="4" t="n"/>
      <c r="K245" s="17">
        <f>IF($A245="","",DATE(YEAR($A245),MONTH($A245),1))</f>
        <v/>
      </c>
    </row>
    <row r="246">
      <c r="A246" s="5" t="n"/>
      <c r="B246" s="4" t="n"/>
      <c r="C246" s="8">
        <f>IF($B246="","",IFERROR(INDEX('Balances'!$B$3:$B$1002,MATCH($B246,'Balances'!$E$3:$E$1002,0)),"?"))</f>
        <v/>
      </c>
      <c r="D246" s="4" t="n"/>
      <c r="E246" s="4" t="n"/>
      <c r="F246" s="5" t="n"/>
      <c r="G246" s="13" t="n"/>
      <c r="H246" s="13" t="n"/>
      <c r="I246" s="4" t="n"/>
      <c r="J246" s="4" t="n"/>
      <c r="K246" s="17">
        <f>IF($A246="","",DATE(YEAR($A246),MONTH($A246),1))</f>
        <v/>
      </c>
    </row>
    <row r="247">
      <c r="A247" s="5" t="n"/>
      <c r="B247" s="4" t="n"/>
      <c r="C247" s="8">
        <f>IF($B247="","",IFERROR(INDEX('Balances'!$B$3:$B$1002,MATCH($B247,'Balances'!$E$3:$E$1002,0)),"?"))</f>
        <v/>
      </c>
      <c r="D247" s="4" t="n"/>
      <c r="E247" s="4" t="n"/>
      <c r="F247" s="5" t="n"/>
      <c r="G247" s="13" t="n"/>
      <c r="H247" s="13" t="n"/>
      <c r="I247" s="4" t="n"/>
      <c r="J247" s="4" t="n"/>
      <c r="K247" s="17">
        <f>IF($A247="","",DATE(YEAR($A247),MONTH($A247),1))</f>
        <v/>
      </c>
    </row>
    <row r="248">
      <c r="A248" s="5" t="n"/>
      <c r="B248" s="4" t="n"/>
      <c r="C248" s="8">
        <f>IF($B248="","",IFERROR(INDEX('Balances'!$B$3:$B$1002,MATCH($B248,'Balances'!$E$3:$E$1002,0)),"?"))</f>
        <v/>
      </c>
      <c r="D248" s="4" t="n"/>
      <c r="E248" s="4" t="n"/>
      <c r="F248" s="5" t="n"/>
      <c r="G248" s="13" t="n"/>
      <c r="H248" s="13" t="n"/>
      <c r="I248" s="4" t="n"/>
      <c r="J248" s="4" t="n"/>
      <c r="K248" s="17">
        <f>IF($A248="","",DATE(YEAR($A248),MONTH($A248),1))</f>
        <v/>
      </c>
    </row>
    <row r="249">
      <c r="A249" s="5" t="n"/>
      <c r="B249" s="4" t="n"/>
      <c r="C249" s="8">
        <f>IF($B249="","",IFERROR(INDEX('Balances'!$B$3:$B$1002,MATCH($B249,'Balances'!$E$3:$E$1002,0)),"?"))</f>
        <v/>
      </c>
      <c r="D249" s="4" t="n"/>
      <c r="E249" s="4" t="n"/>
      <c r="F249" s="5" t="n"/>
      <c r="G249" s="13" t="n"/>
      <c r="H249" s="13" t="n"/>
      <c r="I249" s="4" t="n"/>
      <c r="J249" s="4" t="n"/>
      <c r="K249" s="17">
        <f>IF($A249="","",DATE(YEAR($A249),MONTH($A249),1))</f>
        <v/>
      </c>
    </row>
    <row r="250">
      <c r="A250" s="5" t="n"/>
      <c r="B250" s="4" t="n"/>
      <c r="C250" s="8">
        <f>IF($B250="","",IFERROR(INDEX('Balances'!$B$3:$B$1002,MATCH($B250,'Balances'!$E$3:$E$1002,0)),"?"))</f>
        <v/>
      </c>
      <c r="D250" s="4" t="n"/>
      <c r="E250" s="4" t="n"/>
      <c r="F250" s="5" t="n"/>
      <c r="G250" s="13" t="n"/>
      <c r="H250" s="13" t="n"/>
      <c r="I250" s="4" t="n"/>
      <c r="J250" s="4" t="n"/>
      <c r="K250" s="17">
        <f>IF($A250="","",DATE(YEAR($A250),MONTH($A250),1))</f>
        <v/>
      </c>
    </row>
    <row r="251">
      <c r="A251" s="5" t="n"/>
      <c r="B251" s="4" t="n"/>
      <c r="C251" s="8">
        <f>IF($B251="","",IFERROR(INDEX('Balances'!$B$3:$B$1002,MATCH($B251,'Balances'!$E$3:$E$1002,0)),"?"))</f>
        <v/>
      </c>
      <c r="D251" s="4" t="n"/>
      <c r="E251" s="4" t="n"/>
      <c r="F251" s="5" t="n"/>
      <c r="G251" s="13" t="n"/>
      <c r="H251" s="13" t="n"/>
      <c r="I251" s="4" t="n"/>
      <c r="J251" s="4" t="n"/>
      <c r="K251" s="17">
        <f>IF($A251="","",DATE(YEAR($A251),MONTH($A251),1))</f>
        <v/>
      </c>
    </row>
    <row r="252">
      <c r="A252" s="5" t="n"/>
      <c r="B252" s="4" t="n"/>
      <c r="C252" s="8">
        <f>IF($B252="","",IFERROR(INDEX('Balances'!$B$3:$B$1002,MATCH($B252,'Balances'!$E$3:$E$1002,0)),"?"))</f>
        <v/>
      </c>
      <c r="D252" s="4" t="n"/>
      <c r="E252" s="4" t="n"/>
      <c r="F252" s="5" t="n"/>
      <c r="G252" s="13" t="n"/>
      <c r="H252" s="13" t="n"/>
      <c r="I252" s="4" t="n"/>
      <c r="J252" s="4" t="n"/>
      <c r="K252" s="17">
        <f>IF($A252="","",DATE(YEAR($A252),MONTH($A252),1))</f>
        <v/>
      </c>
    </row>
    <row r="253">
      <c r="A253" s="5" t="n"/>
      <c r="B253" s="4" t="n"/>
      <c r="C253" s="8">
        <f>IF($B253="","",IFERROR(INDEX('Balances'!$B$3:$B$1002,MATCH($B253,'Balances'!$E$3:$E$1002,0)),"?"))</f>
        <v/>
      </c>
      <c r="D253" s="4" t="n"/>
      <c r="E253" s="4" t="n"/>
      <c r="F253" s="5" t="n"/>
      <c r="G253" s="13" t="n"/>
      <c r="H253" s="13" t="n"/>
      <c r="I253" s="4" t="n"/>
      <c r="J253" s="4" t="n"/>
      <c r="K253" s="17">
        <f>IF($A253="","",DATE(YEAR($A253),MONTH($A253),1))</f>
        <v/>
      </c>
    </row>
    <row r="254">
      <c r="A254" s="5" t="n"/>
      <c r="B254" s="4" t="n"/>
      <c r="C254" s="8">
        <f>IF($B254="","",IFERROR(INDEX('Balances'!$B$3:$B$1002,MATCH($B254,'Balances'!$E$3:$E$1002,0)),"?"))</f>
        <v/>
      </c>
      <c r="D254" s="4" t="n"/>
      <c r="E254" s="4" t="n"/>
      <c r="F254" s="5" t="n"/>
      <c r="G254" s="13" t="n"/>
      <c r="H254" s="13" t="n"/>
      <c r="I254" s="4" t="n"/>
      <c r="J254" s="4" t="n"/>
      <c r="K254" s="17">
        <f>IF($A254="","",DATE(YEAR($A254),MONTH($A254),1))</f>
        <v/>
      </c>
    </row>
    <row r="255">
      <c r="A255" s="5" t="n"/>
      <c r="B255" s="4" t="n"/>
      <c r="C255" s="8">
        <f>IF($B255="","",IFERROR(INDEX('Balances'!$B$3:$B$1002,MATCH($B255,'Balances'!$E$3:$E$1002,0)),"?"))</f>
        <v/>
      </c>
      <c r="D255" s="4" t="n"/>
      <c r="E255" s="4" t="n"/>
      <c r="F255" s="5" t="n"/>
      <c r="G255" s="13" t="n"/>
      <c r="H255" s="13" t="n"/>
      <c r="I255" s="4" t="n"/>
      <c r="J255" s="4" t="n"/>
      <c r="K255" s="17">
        <f>IF($A255="","",DATE(YEAR($A255),MONTH($A255),1))</f>
        <v/>
      </c>
    </row>
    <row r="256">
      <c r="A256" s="5" t="n"/>
      <c r="B256" s="4" t="n"/>
      <c r="C256" s="8">
        <f>IF($B256="","",IFERROR(INDEX('Balances'!$B$3:$B$1002,MATCH($B256,'Balances'!$E$3:$E$1002,0)),"?"))</f>
        <v/>
      </c>
      <c r="D256" s="4" t="n"/>
      <c r="E256" s="4" t="n"/>
      <c r="F256" s="5" t="n"/>
      <c r="G256" s="13" t="n"/>
      <c r="H256" s="13" t="n"/>
      <c r="I256" s="4" t="n"/>
      <c r="J256" s="4" t="n"/>
      <c r="K256" s="17">
        <f>IF($A256="","",DATE(YEAR($A256),MONTH($A256),1))</f>
        <v/>
      </c>
    </row>
    <row r="257">
      <c r="A257" s="5" t="n"/>
      <c r="B257" s="4" t="n"/>
      <c r="C257" s="8">
        <f>IF($B257="","",IFERROR(INDEX('Balances'!$B$3:$B$1002,MATCH($B257,'Balances'!$E$3:$E$1002,0)),"?"))</f>
        <v/>
      </c>
      <c r="D257" s="4" t="n"/>
      <c r="E257" s="4" t="n"/>
      <c r="F257" s="5" t="n"/>
      <c r="G257" s="13" t="n"/>
      <c r="H257" s="13" t="n"/>
      <c r="I257" s="4" t="n"/>
      <c r="J257" s="4" t="n"/>
      <c r="K257" s="17">
        <f>IF($A257="","",DATE(YEAR($A257),MONTH($A257),1))</f>
        <v/>
      </c>
    </row>
    <row r="258">
      <c r="A258" s="5" t="n"/>
      <c r="B258" s="4" t="n"/>
      <c r="C258" s="8">
        <f>IF($B258="","",IFERROR(INDEX('Balances'!$B$3:$B$1002,MATCH($B258,'Balances'!$E$3:$E$1002,0)),"?"))</f>
        <v/>
      </c>
      <c r="D258" s="4" t="n"/>
      <c r="E258" s="4" t="n"/>
      <c r="F258" s="5" t="n"/>
      <c r="G258" s="13" t="n"/>
      <c r="H258" s="13" t="n"/>
      <c r="I258" s="4" t="n"/>
      <c r="J258" s="4" t="n"/>
      <c r="K258" s="17">
        <f>IF($A258="","",DATE(YEAR($A258),MONTH($A258),1))</f>
        <v/>
      </c>
    </row>
    <row r="259">
      <c r="A259" s="5" t="n"/>
      <c r="B259" s="4" t="n"/>
      <c r="C259" s="8">
        <f>IF($B259="","",IFERROR(INDEX('Balances'!$B$3:$B$1002,MATCH($B259,'Balances'!$E$3:$E$1002,0)),"?"))</f>
        <v/>
      </c>
      <c r="D259" s="4" t="n"/>
      <c r="E259" s="4" t="n"/>
      <c r="F259" s="5" t="n"/>
      <c r="G259" s="13" t="n"/>
      <c r="H259" s="13" t="n"/>
      <c r="I259" s="4" t="n"/>
      <c r="J259" s="4" t="n"/>
      <c r="K259" s="17">
        <f>IF($A259="","",DATE(YEAR($A259),MONTH($A259),1))</f>
        <v/>
      </c>
    </row>
    <row r="260">
      <c r="A260" s="5" t="n"/>
      <c r="B260" s="4" t="n"/>
      <c r="C260" s="8">
        <f>IF($B260="","",IFERROR(INDEX('Balances'!$B$3:$B$1002,MATCH($B260,'Balances'!$E$3:$E$1002,0)),"?"))</f>
        <v/>
      </c>
      <c r="D260" s="4" t="n"/>
      <c r="E260" s="4" t="n"/>
      <c r="F260" s="5" t="n"/>
      <c r="G260" s="13" t="n"/>
      <c r="H260" s="13" t="n"/>
      <c r="I260" s="4" t="n"/>
      <c r="J260" s="4" t="n"/>
      <c r="K260" s="17">
        <f>IF($A260="","",DATE(YEAR($A260),MONTH($A260),1))</f>
        <v/>
      </c>
    </row>
    <row r="261">
      <c r="A261" s="5" t="n"/>
      <c r="B261" s="4" t="n"/>
      <c r="C261" s="8">
        <f>IF($B261="","",IFERROR(INDEX('Balances'!$B$3:$B$1002,MATCH($B261,'Balances'!$E$3:$E$1002,0)),"?"))</f>
        <v/>
      </c>
      <c r="D261" s="4" t="n"/>
      <c r="E261" s="4" t="n"/>
      <c r="F261" s="5" t="n"/>
      <c r="G261" s="13" t="n"/>
      <c r="H261" s="13" t="n"/>
      <c r="I261" s="4" t="n"/>
      <c r="J261" s="4" t="n"/>
      <c r="K261" s="17">
        <f>IF($A261="","",DATE(YEAR($A261),MONTH($A261),1))</f>
        <v/>
      </c>
    </row>
    <row r="262">
      <c r="A262" s="5" t="n"/>
      <c r="B262" s="4" t="n"/>
      <c r="C262" s="8">
        <f>IF($B262="","",IFERROR(INDEX('Balances'!$B$3:$B$1002,MATCH($B262,'Balances'!$E$3:$E$1002,0)),"?"))</f>
        <v/>
      </c>
      <c r="D262" s="4" t="n"/>
      <c r="E262" s="4" t="n"/>
      <c r="F262" s="5" t="n"/>
      <c r="G262" s="13" t="n"/>
      <c r="H262" s="13" t="n"/>
      <c r="I262" s="4" t="n"/>
      <c r="J262" s="4" t="n"/>
      <c r="K262" s="17">
        <f>IF($A262="","",DATE(YEAR($A262),MONTH($A262),1))</f>
        <v/>
      </c>
    </row>
    <row r="263">
      <c r="A263" s="5" t="n"/>
      <c r="B263" s="4" t="n"/>
      <c r="C263" s="8">
        <f>IF($B263="","",IFERROR(INDEX('Balances'!$B$3:$B$1002,MATCH($B263,'Balances'!$E$3:$E$1002,0)),"?"))</f>
        <v/>
      </c>
      <c r="D263" s="4" t="n"/>
      <c r="E263" s="4" t="n"/>
      <c r="F263" s="5" t="n"/>
      <c r="G263" s="13" t="n"/>
      <c r="H263" s="13" t="n"/>
      <c r="I263" s="4" t="n"/>
      <c r="J263" s="4" t="n"/>
      <c r="K263" s="17">
        <f>IF($A263="","",DATE(YEAR($A263),MONTH($A263),1))</f>
        <v/>
      </c>
    </row>
    <row r="264">
      <c r="A264" s="5" t="n"/>
      <c r="B264" s="4" t="n"/>
      <c r="C264" s="8">
        <f>IF($B264="","",IFERROR(INDEX('Balances'!$B$3:$B$1002,MATCH($B264,'Balances'!$E$3:$E$1002,0)),"?"))</f>
        <v/>
      </c>
      <c r="D264" s="4" t="n"/>
      <c r="E264" s="4" t="n"/>
      <c r="F264" s="5" t="n"/>
      <c r="G264" s="13" t="n"/>
      <c r="H264" s="13" t="n"/>
      <c r="I264" s="4" t="n"/>
      <c r="J264" s="4" t="n"/>
      <c r="K264" s="17">
        <f>IF($A264="","",DATE(YEAR($A264),MONTH($A264),1))</f>
        <v/>
      </c>
    </row>
    <row r="265">
      <c r="A265" s="5" t="n"/>
      <c r="B265" s="4" t="n"/>
      <c r="C265" s="8">
        <f>IF($B265="","",IFERROR(INDEX('Balances'!$B$3:$B$1002,MATCH($B265,'Balances'!$E$3:$E$1002,0)),"?"))</f>
        <v/>
      </c>
      <c r="D265" s="4" t="n"/>
      <c r="E265" s="4" t="n"/>
      <c r="F265" s="5" t="n"/>
      <c r="G265" s="13" t="n"/>
      <c r="H265" s="13" t="n"/>
      <c r="I265" s="4" t="n"/>
      <c r="J265" s="4" t="n"/>
      <c r="K265" s="17">
        <f>IF($A265="","",DATE(YEAR($A265),MONTH($A265),1))</f>
        <v/>
      </c>
    </row>
    <row r="266">
      <c r="A266" s="5" t="n"/>
      <c r="B266" s="4" t="n"/>
      <c r="C266" s="8">
        <f>IF($B266="","",IFERROR(INDEX('Balances'!$B$3:$B$1002,MATCH($B266,'Balances'!$E$3:$E$1002,0)),"?"))</f>
        <v/>
      </c>
      <c r="D266" s="4" t="n"/>
      <c r="E266" s="4" t="n"/>
      <c r="F266" s="5" t="n"/>
      <c r="G266" s="13" t="n"/>
      <c r="H266" s="13" t="n"/>
      <c r="I266" s="4" t="n"/>
      <c r="J266" s="4" t="n"/>
      <c r="K266" s="17">
        <f>IF($A266="","",DATE(YEAR($A266),MONTH($A266),1))</f>
        <v/>
      </c>
    </row>
    <row r="267">
      <c r="A267" s="5" t="n"/>
      <c r="B267" s="4" t="n"/>
      <c r="C267" s="8">
        <f>IF($B267="","",IFERROR(INDEX('Balances'!$B$3:$B$1002,MATCH($B267,'Balances'!$E$3:$E$1002,0)),"?"))</f>
        <v/>
      </c>
      <c r="D267" s="4" t="n"/>
      <c r="E267" s="4" t="n"/>
      <c r="F267" s="5" t="n"/>
      <c r="G267" s="13" t="n"/>
      <c r="H267" s="13" t="n"/>
      <c r="I267" s="4" t="n"/>
      <c r="J267" s="4" t="n"/>
      <c r="K267" s="17">
        <f>IF($A267="","",DATE(YEAR($A267),MONTH($A267),1))</f>
        <v/>
      </c>
    </row>
    <row r="268">
      <c r="A268" s="5" t="n"/>
      <c r="B268" s="4" t="n"/>
      <c r="C268" s="8">
        <f>IF($B268="","",IFERROR(INDEX('Balances'!$B$3:$B$1002,MATCH($B268,'Balances'!$E$3:$E$1002,0)),"?"))</f>
        <v/>
      </c>
      <c r="D268" s="4" t="n"/>
      <c r="E268" s="4" t="n"/>
      <c r="F268" s="5" t="n"/>
      <c r="G268" s="13" t="n"/>
      <c r="H268" s="13" t="n"/>
      <c r="I268" s="4" t="n"/>
      <c r="J268" s="4" t="n"/>
      <c r="K268" s="17">
        <f>IF($A268="","",DATE(YEAR($A268),MONTH($A268),1))</f>
        <v/>
      </c>
    </row>
    <row r="269">
      <c r="A269" s="5" t="n"/>
      <c r="B269" s="4" t="n"/>
      <c r="C269" s="8">
        <f>IF($B269="","",IFERROR(INDEX('Balances'!$B$3:$B$1002,MATCH($B269,'Balances'!$E$3:$E$1002,0)),"?"))</f>
        <v/>
      </c>
      <c r="D269" s="4" t="n"/>
      <c r="E269" s="4" t="n"/>
      <c r="F269" s="5" t="n"/>
      <c r="G269" s="13" t="n"/>
      <c r="H269" s="13" t="n"/>
      <c r="I269" s="4" t="n"/>
      <c r="J269" s="4" t="n"/>
      <c r="K269" s="17">
        <f>IF($A269="","",DATE(YEAR($A269),MONTH($A269),1))</f>
        <v/>
      </c>
    </row>
    <row r="270">
      <c r="A270" s="5" t="n"/>
      <c r="B270" s="4" t="n"/>
      <c r="C270" s="8">
        <f>IF($B270="","",IFERROR(INDEX('Balances'!$B$3:$B$1002,MATCH($B270,'Balances'!$E$3:$E$1002,0)),"?"))</f>
        <v/>
      </c>
      <c r="D270" s="4" t="n"/>
      <c r="E270" s="4" t="n"/>
      <c r="F270" s="5" t="n"/>
      <c r="G270" s="13" t="n"/>
      <c r="H270" s="13" t="n"/>
      <c r="I270" s="4" t="n"/>
      <c r="J270" s="4" t="n"/>
      <c r="K270" s="17">
        <f>IF($A270="","",DATE(YEAR($A270),MONTH($A270),1))</f>
        <v/>
      </c>
    </row>
    <row r="271">
      <c r="A271" s="5" t="n"/>
      <c r="B271" s="4" t="n"/>
      <c r="C271" s="8">
        <f>IF($B271="","",IFERROR(INDEX('Balances'!$B$3:$B$1002,MATCH($B271,'Balances'!$E$3:$E$1002,0)),"?"))</f>
        <v/>
      </c>
      <c r="D271" s="4" t="n"/>
      <c r="E271" s="4" t="n"/>
      <c r="F271" s="5" t="n"/>
      <c r="G271" s="13" t="n"/>
      <c r="H271" s="13" t="n"/>
      <c r="I271" s="4" t="n"/>
      <c r="J271" s="4" t="n"/>
      <c r="K271" s="17">
        <f>IF($A271="","",DATE(YEAR($A271),MONTH($A271),1))</f>
        <v/>
      </c>
    </row>
    <row r="272">
      <c r="A272" s="5" t="n"/>
      <c r="B272" s="4" t="n"/>
      <c r="C272" s="8">
        <f>IF($B272="","",IFERROR(INDEX('Balances'!$B$3:$B$1002,MATCH($B272,'Balances'!$E$3:$E$1002,0)),"?"))</f>
        <v/>
      </c>
      <c r="D272" s="4" t="n"/>
      <c r="E272" s="4" t="n"/>
      <c r="F272" s="5" t="n"/>
      <c r="G272" s="13" t="n"/>
      <c r="H272" s="13" t="n"/>
      <c r="I272" s="4" t="n"/>
      <c r="J272" s="4" t="n"/>
      <c r="K272" s="17">
        <f>IF($A272="","",DATE(YEAR($A272),MONTH($A272),1))</f>
        <v/>
      </c>
    </row>
    <row r="273">
      <c r="A273" s="5" t="n"/>
      <c r="B273" s="4" t="n"/>
      <c r="C273" s="8">
        <f>IF($B273="","",IFERROR(INDEX('Balances'!$B$3:$B$1002,MATCH($B273,'Balances'!$E$3:$E$1002,0)),"?"))</f>
        <v/>
      </c>
      <c r="D273" s="4" t="n"/>
      <c r="E273" s="4" t="n"/>
      <c r="F273" s="5" t="n"/>
      <c r="G273" s="13" t="n"/>
      <c r="H273" s="13" t="n"/>
      <c r="I273" s="4" t="n"/>
      <c r="J273" s="4" t="n"/>
      <c r="K273" s="17">
        <f>IF($A273="","",DATE(YEAR($A273),MONTH($A273),1))</f>
        <v/>
      </c>
    </row>
    <row r="274">
      <c r="A274" s="5" t="n"/>
      <c r="B274" s="4" t="n"/>
      <c r="C274" s="8">
        <f>IF($B274="","",IFERROR(INDEX('Balances'!$B$3:$B$1002,MATCH($B274,'Balances'!$E$3:$E$1002,0)),"?"))</f>
        <v/>
      </c>
      <c r="D274" s="4" t="n"/>
      <c r="E274" s="4" t="n"/>
      <c r="F274" s="5" t="n"/>
      <c r="G274" s="13" t="n"/>
      <c r="H274" s="13" t="n"/>
      <c r="I274" s="4" t="n"/>
      <c r="J274" s="4" t="n"/>
      <c r="K274" s="17">
        <f>IF($A274="","",DATE(YEAR($A274),MONTH($A274),1))</f>
        <v/>
      </c>
    </row>
    <row r="275">
      <c r="A275" s="5" t="n"/>
      <c r="B275" s="4" t="n"/>
      <c r="C275" s="8">
        <f>IF($B275="","",IFERROR(INDEX('Balances'!$B$3:$B$1002,MATCH($B275,'Balances'!$E$3:$E$1002,0)),"?"))</f>
        <v/>
      </c>
      <c r="D275" s="4" t="n"/>
      <c r="E275" s="4" t="n"/>
      <c r="F275" s="5" t="n"/>
      <c r="G275" s="13" t="n"/>
      <c r="H275" s="13" t="n"/>
      <c r="I275" s="4" t="n"/>
      <c r="J275" s="4" t="n"/>
      <c r="K275" s="17">
        <f>IF($A275="","",DATE(YEAR($A275),MONTH($A275),1))</f>
        <v/>
      </c>
    </row>
    <row r="276">
      <c r="A276" s="5" t="n"/>
      <c r="B276" s="4" t="n"/>
      <c r="C276" s="8">
        <f>IF($B276="","",IFERROR(INDEX('Balances'!$B$3:$B$1002,MATCH($B276,'Balances'!$E$3:$E$1002,0)),"?"))</f>
        <v/>
      </c>
      <c r="D276" s="4" t="n"/>
      <c r="E276" s="4" t="n"/>
      <c r="F276" s="5" t="n"/>
      <c r="G276" s="13" t="n"/>
      <c r="H276" s="13" t="n"/>
      <c r="I276" s="4" t="n"/>
      <c r="J276" s="4" t="n"/>
      <c r="K276" s="17">
        <f>IF($A276="","",DATE(YEAR($A276),MONTH($A276),1))</f>
        <v/>
      </c>
    </row>
    <row r="277">
      <c r="A277" s="5" t="n"/>
      <c r="B277" s="4" t="n"/>
      <c r="C277" s="8">
        <f>IF($B277="","",IFERROR(INDEX('Balances'!$B$3:$B$1002,MATCH($B277,'Balances'!$E$3:$E$1002,0)),"?"))</f>
        <v/>
      </c>
      <c r="D277" s="4" t="n"/>
      <c r="E277" s="4" t="n"/>
      <c r="F277" s="5" t="n"/>
      <c r="G277" s="13" t="n"/>
      <c r="H277" s="13" t="n"/>
      <c r="I277" s="4" t="n"/>
      <c r="J277" s="4" t="n"/>
      <c r="K277" s="17">
        <f>IF($A277="","",DATE(YEAR($A277),MONTH($A277),1))</f>
        <v/>
      </c>
    </row>
    <row r="278">
      <c r="A278" s="5" t="n"/>
      <c r="B278" s="4" t="n"/>
      <c r="C278" s="8">
        <f>IF($B278="","",IFERROR(INDEX('Balances'!$B$3:$B$1002,MATCH($B278,'Balances'!$E$3:$E$1002,0)),"?"))</f>
        <v/>
      </c>
      <c r="D278" s="4" t="n"/>
      <c r="E278" s="4" t="n"/>
      <c r="F278" s="5" t="n"/>
      <c r="G278" s="13" t="n"/>
      <c r="H278" s="13" t="n"/>
      <c r="I278" s="4" t="n"/>
      <c r="J278" s="4" t="n"/>
      <c r="K278" s="17">
        <f>IF($A278="","",DATE(YEAR($A278),MONTH($A278),1))</f>
        <v/>
      </c>
    </row>
    <row r="279">
      <c r="A279" s="5" t="n"/>
      <c r="B279" s="4" t="n"/>
      <c r="C279" s="8">
        <f>IF($B279="","",IFERROR(INDEX('Balances'!$B$3:$B$1002,MATCH($B279,'Balances'!$E$3:$E$1002,0)),"?"))</f>
        <v/>
      </c>
      <c r="D279" s="4" t="n"/>
      <c r="E279" s="4" t="n"/>
      <c r="F279" s="5" t="n"/>
      <c r="G279" s="13" t="n"/>
      <c r="H279" s="13" t="n"/>
      <c r="I279" s="4" t="n"/>
      <c r="J279" s="4" t="n"/>
      <c r="K279" s="17">
        <f>IF($A279="","",DATE(YEAR($A279),MONTH($A279),1))</f>
        <v/>
      </c>
    </row>
    <row r="280">
      <c r="A280" s="5" t="n"/>
      <c r="B280" s="4" t="n"/>
      <c r="C280" s="8">
        <f>IF($B280="","",IFERROR(INDEX('Balances'!$B$3:$B$1002,MATCH($B280,'Balances'!$E$3:$E$1002,0)),"?"))</f>
        <v/>
      </c>
      <c r="D280" s="4" t="n"/>
      <c r="E280" s="4" t="n"/>
      <c r="F280" s="5" t="n"/>
      <c r="G280" s="13" t="n"/>
      <c r="H280" s="13" t="n"/>
      <c r="I280" s="4" t="n"/>
      <c r="J280" s="4" t="n"/>
      <c r="K280" s="17">
        <f>IF($A280="","",DATE(YEAR($A280),MONTH($A280),1))</f>
        <v/>
      </c>
    </row>
    <row r="281">
      <c r="A281" s="5" t="n"/>
      <c r="B281" s="4" t="n"/>
      <c r="C281" s="8">
        <f>IF($B281="","",IFERROR(INDEX('Balances'!$B$3:$B$1002,MATCH($B281,'Balances'!$E$3:$E$1002,0)),"?"))</f>
        <v/>
      </c>
      <c r="D281" s="4" t="n"/>
      <c r="E281" s="4" t="n"/>
      <c r="F281" s="5" t="n"/>
      <c r="G281" s="13" t="n"/>
      <c r="H281" s="13" t="n"/>
      <c r="I281" s="4" t="n"/>
      <c r="J281" s="4" t="n"/>
      <c r="K281" s="17">
        <f>IF($A281="","",DATE(YEAR($A281),MONTH($A281),1))</f>
        <v/>
      </c>
    </row>
    <row r="282">
      <c r="A282" s="5" t="n"/>
      <c r="B282" s="4" t="n"/>
      <c r="C282" s="8">
        <f>IF($B282="","",IFERROR(INDEX('Balances'!$B$3:$B$1002,MATCH($B282,'Balances'!$E$3:$E$1002,0)),"?"))</f>
        <v/>
      </c>
      <c r="D282" s="4" t="n"/>
      <c r="E282" s="4" t="n"/>
      <c r="F282" s="5" t="n"/>
      <c r="G282" s="13" t="n"/>
      <c r="H282" s="13" t="n"/>
      <c r="I282" s="4" t="n"/>
      <c r="J282" s="4" t="n"/>
      <c r="K282" s="17">
        <f>IF($A282="","",DATE(YEAR($A282),MONTH($A282),1))</f>
        <v/>
      </c>
    </row>
    <row r="283">
      <c r="A283" s="5" t="n"/>
      <c r="B283" s="4" t="n"/>
      <c r="C283" s="8">
        <f>IF($B283="","",IFERROR(INDEX('Balances'!$B$3:$B$1002,MATCH($B283,'Balances'!$E$3:$E$1002,0)),"?"))</f>
        <v/>
      </c>
      <c r="D283" s="4" t="n"/>
      <c r="E283" s="4" t="n"/>
      <c r="F283" s="5" t="n"/>
      <c r="G283" s="13" t="n"/>
      <c r="H283" s="13" t="n"/>
      <c r="I283" s="4" t="n"/>
      <c r="J283" s="4" t="n"/>
      <c r="K283" s="17">
        <f>IF($A283="","",DATE(YEAR($A283),MONTH($A283),1))</f>
        <v/>
      </c>
    </row>
    <row r="284">
      <c r="A284" s="5" t="n"/>
      <c r="B284" s="4" t="n"/>
      <c r="C284" s="8">
        <f>IF($B284="","",IFERROR(INDEX('Balances'!$B$3:$B$1002,MATCH($B284,'Balances'!$E$3:$E$1002,0)),"?"))</f>
        <v/>
      </c>
      <c r="D284" s="4" t="n"/>
      <c r="E284" s="4" t="n"/>
      <c r="F284" s="5" t="n"/>
      <c r="G284" s="13" t="n"/>
      <c r="H284" s="13" t="n"/>
      <c r="I284" s="4" t="n"/>
      <c r="J284" s="4" t="n"/>
      <c r="K284" s="17">
        <f>IF($A284="","",DATE(YEAR($A284),MONTH($A284),1))</f>
        <v/>
      </c>
    </row>
    <row r="285">
      <c r="A285" s="5" t="n"/>
      <c r="B285" s="4" t="n"/>
      <c r="C285" s="8">
        <f>IF($B285="","",IFERROR(INDEX('Balances'!$B$3:$B$1002,MATCH($B285,'Balances'!$E$3:$E$1002,0)),"?"))</f>
        <v/>
      </c>
      <c r="D285" s="4" t="n"/>
      <c r="E285" s="4" t="n"/>
      <c r="F285" s="5" t="n"/>
      <c r="G285" s="13" t="n"/>
      <c r="H285" s="13" t="n"/>
      <c r="I285" s="4" t="n"/>
      <c r="J285" s="4" t="n"/>
      <c r="K285" s="17">
        <f>IF($A285="","",DATE(YEAR($A285),MONTH($A285),1))</f>
        <v/>
      </c>
    </row>
    <row r="286">
      <c r="A286" s="5" t="n"/>
      <c r="B286" s="4" t="n"/>
      <c r="C286" s="8">
        <f>IF($B286="","",IFERROR(INDEX('Balances'!$B$3:$B$1002,MATCH($B286,'Balances'!$E$3:$E$1002,0)),"?"))</f>
        <v/>
      </c>
      <c r="D286" s="4" t="n"/>
      <c r="E286" s="4" t="n"/>
      <c r="F286" s="5" t="n"/>
      <c r="G286" s="13" t="n"/>
      <c r="H286" s="13" t="n"/>
      <c r="I286" s="4" t="n"/>
      <c r="J286" s="4" t="n"/>
      <c r="K286" s="17">
        <f>IF($A286="","",DATE(YEAR($A286),MONTH($A286),1))</f>
        <v/>
      </c>
    </row>
    <row r="287">
      <c r="A287" s="5" t="n"/>
      <c r="B287" s="4" t="n"/>
      <c r="C287" s="8">
        <f>IF($B287="","",IFERROR(INDEX('Balances'!$B$3:$B$1002,MATCH($B287,'Balances'!$E$3:$E$1002,0)),"?"))</f>
        <v/>
      </c>
      <c r="D287" s="4" t="n"/>
      <c r="E287" s="4" t="n"/>
      <c r="F287" s="5" t="n"/>
      <c r="G287" s="13" t="n"/>
      <c r="H287" s="13" t="n"/>
      <c r="I287" s="4" t="n"/>
      <c r="J287" s="4" t="n"/>
      <c r="K287" s="17">
        <f>IF($A287="","",DATE(YEAR($A287),MONTH($A287),1))</f>
        <v/>
      </c>
    </row>
    <row r="288">
      <c r="A288" s="5" t="n"/>
      <c r="B288" s="4" t="n"/>
      <c r="C288" s="8">
        <f>IF($B288="","",IFERROR(INDEX('Balances'!$B$3:$B$1002,MATCH($B288,'Balances'!$E$3:$E$1002,0)),"?"))</f>
        <v/>
      </c>
      <c r="D288" s="4" t="n"/>
      <c r="E288" s="4" t="n"/>
      <c r="F288" s="5" t="n"/>
      <c r="G288" s="13" t="n"/>
      <c r="H288" s="13" t="n"/>
      <c r="I288" s="4" t="n"/>
      <c r="J288" s="4" t="n"/>
      <c r="K288" s="17">
        <f>IF($A288="","",DATE(YEAR($A288),MONTH($A288),1))</f>
        <v/>
      </c>
    </row>
    <row r="289">
      <c r="A289" s="5" t="n"/>
      <c r="B289" s="4" t="n"/>
      <c r="C289" s="8">
        <f>IF($B289="","",IFERROR(INDEX('Balances'!$B$3:$B$1002,MATCH($B289,'Balances'!$E$3:$E$1002,0)),"?"))</f>
        <v/>
      </c>
      <c r="D289" s="4" t="n"/>
      <c r="E289" s="4" t="n"/>
      <c r="F289" s="5" t="n"/>
      <c r="G289" s="13" t="n"/>
      <c r="H289" s="13" t="n"/>
      <c r="I289" s="4" t="n"/>
      <c r="J289" s="4" t="n"/>
      <c r="K289" s="17">
        <f>IF($A289="","",DATE(YEAR($A289),MONTH($A289),1))</f>
        <v/>
      </c>
    </row>
    <row r="290">
      <c r="A290" s="5" t="n"/>
      <c r="B290" s="4" t="n"/>
      <c r="C290" s="8">
        <f>IF($B290="","",IFERROR(INDEX('Balances'!$B$3:$B$1002,MATCH($B290,'Balances'!$E$3:$E$1002,0)),"?"))</f>
        <v/>
      </c>
      <c r="D290" s="4" t="n"/>
      <c r="E290" s="4" t="n"/>
      <c r="F290" s="5" t="n"/>
      <c r="G290" s="13" t="n"/>
      <c r="H290" s="13" t="n"/>
      <c r="I290" s="4" t="n"/>
      <c r="J290" s="4" t="n"/>
      <c r="K290" s="17">
        <f>IF($A290="","",DATE(YEAR($A290),MONTH($A290),1))</f>
        <v/>
      </c>
    </row>
    <row r="291">
      <c r="A291" s="5" t="n"/>
      <c r="B291" s="4" t="n"/>
      <c r="C291" s="8">
        <f>IF($B291="","",IFERROR(INDEX('Balances'!$B$3:$B$1002,MATCH($B291,'Balances'!$E$3:$E$1002,0)),"?"))</f>
        <v/>
      </c>
      <c r="D291" s="4" t="n"/>
      <c r="E291" s="4" t="n"/>
      <c r="F291" s="5" t="n"/>
      <c r="G291" s="13" t="n"/>
      <c r="H291" s="13" t="n"/>
      <c r="I291" s="4" t="n"/>
      <c r="J291" s="4" t="n"/>
      <c r="K291" s="17">
        <f>IF($A291="","",DATE(YEAR($A291),MONTH($A291),1))</f>
        <v/>
      </c>
    </row>
    <row r="292">
      <c r="A292" s="5" t="n"/>
      <c r="B292" s="4" t="n"/>
      <c r="C292" s="8">
        <f>IF($B292="","",IFERROR(INDEX('Balances'!$B$3:$B$1002,MATCH($B292,'Balances'!$E$3:$E$1002,0)),"?"))</f>
        <v/>
      </c>
      <c r="D292" s="4" t="n"/>
      <c r="E292" s="4" t="n"/>
      <c r="F292" s="5" t="n"/>
      <c r="G292" s="13" t="n"/>
      <c r="H292" s="13" t="n"/>
      <c r="I292" s="4" t="n"/>
      <c r="J292" s="4" t="n"/>
      <c r="K292" s="17">
        <f>IF($A292="","",DATE(YEAR($A292),MONTH($A292),1))</f>
        <v/>
      </c>
    </row>
    <row r="293">
      <c r="A293" s="5" t="n"/>
      <c r="B293" s="4" t="n"/>
      <c r="C293" s="8">
        <f>IF($B293="","",IFERROR(INDEX('Balances'!$B$3:$B$1002,MATCH($B293,'Balances'!$E$3:$E$1002,0)),"?"))</f>
        <v/>
      </c>
      <c r="D293" s="4" t="n"/>
      <c r="E293" s="4" t="n"/>
      <c r="F293" s="5" t="n"/>
      <c r="G293" s="13" t="n"/>
      <c r="H293" s="13" t="n"/>
      <c r="I293" s="4" t="n"/>
      <c r="J293" s="4" t="n"/>
      <c r="K293" s="17">
        <f>IF($A293="","",DATE(YEAR($A293),MONTH($A293),1))</f>
        <v/>
      </c>
    </row>
    <row r="294">
      <c r="A294" s="5" t="n"/>
      <c r="B294" s="4" t="n"/>
      <c r="C294" s="8">
        <f>IF($B294="","",IFERROR(INDEX('Balances'!$B$3:$B$1002,MATCH($B294,'Balances'!$E$3:$E$1002,0)),"?"))</f>
        <v/>
      </c>
      <c r="D294" s="4" t="n"/>
      <c r="E294" s="4" t="n"/>
      <c r="F294" s="5" t="n"/>
      <c r="G294" s="13" t="n"/>
      <c r="H294" s="13" t="n"/>
      <c r="I294" s="4" t="n"/>
      <c r="J294" s="4" t="n"/>
      <c r="K294" s="17">
        <f>IF($A294="","",DATE(YEAR($A294),MONTH($A294),1))</f>
        <v/>
      </c>
    </row>
    <row r="295">
      <c r="A295" s="5" t="n"/>
      <c r="B295" s="4" t="n"/>
      <c r="C295" s="8">
        <f>IF($B295="","",IFERROR(INDEX('Balances'!$B$3:$B$1002,MATCH($B295,'Balances'!$E$3:$E$1002,0)),"?"))</f>
        <v/>
      </c>
      <c r="D295" s="4" t="n"/>
      <c r="E295" s="4" t="n"/>
      <c r="F295" s="5" t="n"/>
      <c r="G295" s="13" t="n"/>
      <c r="H295" s="13" t="n"/>
      <c r="I295" s="4" t="n"/>
      <c r="J295" s="4" t="n"/>
      <c r="K295" s="17">
        <f>IF($A295="","",DATE(YEAR($A295),MONTH($A295),1))</f>
        <v/>
      </c>
    </row>
    <row r="296">
      <c r="A296" s="5" t="n"/>
      <c r="B296" s="4" t="n"/>
      <c r="C296" s="8">
        <f>IF($B296="","",IFERROR(INDEX('Balances'!$B$3:$B$1002,MATCH($B296,'Balances'!$E$3:$E$1002,0)),"?"))</f>
        <v/>
      </c>
      <c r="D296" s="4" t="n"/>
      <c r="E296" s="4" t="n"/>
      <c r="F296" s="5" t="n"/>
      <c r="G296" s="13" t="n"/>
      <c r="H296" s="13" t="n"/>
      <c r="I296" s="4" t="n"/>
      <c r="J296" s="4" t="n"/>
      <c r="K296" s="17">
        <f>IF($A296="","",DATE(YEAR($A296),MONTH($A296),1))</f>
        <v/>
      </c>
    </row>
    <row r="297">
      <c r="A297" s="5" t="n"/>
      <c r="B297" s="4" t="n"/>
      <c r="C297" s="8">
        <f>IF($B297="","",IFERROR(INDEX('Balances'!$B$3:$B$1002,MATCH($B297,'Balances'!$E$3:$E$1002,0)),"?"))</f>
        <v/>
      </c>
      <c r="D297" s="4" t="n"/>
      <c r="E297" s="4" t="n"/>
      <c r="F297" s="5" t="n"/>
      <c r="G297" s="13" t="n"/>
      <c r="H297" s="13" t="n"/>
      <c r="I297" s="4" t="n"/>
      <c r="J297" s="4" t="n"/>
      <c r="K297" s="17">
        <f>IF($A297="","",DATE(YEAR($A297),MONTH($A297),1))</f>
        <v/>
      </c>
    </row>
    <row r="298">
      <c r="A298" s="5" t="n"/>
      <c r="B298" s="4" t="n"/>
      <c r="C298" s="8">
        <f>IF($B298="","",IFERROR(INDEX('Balances'!$B$3:$B$1002,MATCH($B298,'Balances'!$E$3:$E$1002,0)),"?"))</f>
        <v/>
      </c>
      <c r="D298" s="4" t="n"/>
      <c r="E298" s="4" t="n"/>
      <c r="F298" s="5" t="n"/>
      <c r="G298" s="13" t="n"/>
      <c r="H298" s="13" t="n"/>
      <c r="I298" s="4" t="n"/>
      <c r="J298" s="4" t="n"/>
      <c r="K298" s="17">
        <f>IF($A298="","",DATE(YEAR($A298),MONTH($A298),1))</f>
        <v/>
      </c>
    </row>
    <row r="299">
      <c r="A299" s="5" t="n"/>
      <c r="B299" s="4" t="n"/>
      <c r="C299" s="8">
        <f>IF($B299="","",IFERROR(INDEX('Balances'!$B$3:$B$1002,MATCH($B299,'Balances'!$E$3:$E$1002,0)),"?"))</f>
        <v/>
      </c>
      <c r="D299" s="4" t="n"/>
      <c r="E299" s="4" t="n"/>
      <c r="F299" s="5" t="n"/>
      <c r="G299" s="13" t="n"/>
      <c r="H299" s="13" t="n"/>
      <c r="I299" s="4" t="n"/>
      <c r="J299" s="4" t="n"/>
      <c r="K299" s="17">
        <f>IF($A299="","",DATE(YEAR($A299),MONTH($A299),1))</f>
        <v/>
      </c>
    </row>
    <row r="300">
      <c r="A300" s="5" t="n"/>
      <c r="B300" s="4" t="n"/>
      <c r="C300" s="8">
        <f>IF($B300="","",IFERROR(INDEX('Balances'!$B$3:$B$1002,MATCH($B300,'Balances'!$E$3:$E$1002,0)),"?"))</f>
        <v/>
      </c>
      <c r="D300" s="4" t="n"/>
      <c r="E300" s="4" t="n"/>
      <c r="F300" s="5" t="n"/>
      <c r="G300" s="13" t="n"/>
      <c r="H300" s="13" t="n"/>
      <c r="I300" s="4" t="n"/>
      <c r="J300" s="4" t="n"/>
      <c r="K300" s="17">
        <f>IF($A300="","",DATE(YEAR($A300),MONTH($A300),1))</f>
        <v/>
      </c>
    </row>
    <row r="301">
      <c r="A301" s="5" t="n"/>
      <c r="B301" s="4" t="n"/>
      <c r="C301" s="8">
        <f>IF($B301="","",IFERROR(INDEX('Balances'!$B$3:$B$1002,MATCH($B301,'Balances'!$E$3:$E$1002,0)),"?"))</f>
        <v/>
      </c>
      <c r="D301" s="4" t="n"/>
      <c r="E301" s="4" t="n"/>
      <c r="F301" s="5" t="n"/>
      <c r="G301" s="13" t="n"/>
      <c r="H301" s="13" t="n"/>
      <c r="I301" s="4" t="n"/>
      <c r="J301" s="4" t="n"/>
      <c r="K301" s="17">
        <f>IF($A301="","",DATE(YEAR($A301),MONTH($A301),1))</f>
        <v/>
      </c>
    </row>
    <row r="302">
      <c r="A302" s="5" t="n"/>
      <c r="B302" s="4" t="n"/>
      <c r="C302" s="8">
        <f>IF($B302="","",IFERROR(INDEX('Balances'!$B$3:$B$1002,MATCH($B302,'Balances'!$E$3:$E$1002,0)),"?"))</f>
        <v/>
      </c>
      <c r="D302" s="4" t="n"/>
      <c r="E302" s="4" t="n"/>
      <c r="F302" s="5" t="n"/>
      <c r="G302" s="13" t="n"/>
      <c r="H302" s="13" t="n"/>
      <c r="I302" s="4" t="n"/>
      <c r="J302" s="4" t="n"/>
      <c r="K302" s="17">
        <f>IF($A302="","",DATE(YEAR($A302),MONTH($A302),1))</f>
        <v/>
      </c>
    </row>
    <row r="303">
      <c r="A303" s="5" t="n"/>
      <c r="B303" s="4" t="n"/>
      <c r="C303" s="8">
        <f>IF($B303="","",IFERROR(INDEX('Balances'!$B$3:$B$1002,MATCH($B303,'Balances'!$E$3:$E$1002,0)),"?"))</f>
        <v/>
      </c>
      <c r="D303" s="4" t="n"/>
      <c r="E303" s="4" t="n"/>
      <c r="F303" s="5" t="n"/>
      <c r="G303" s="13" t="n"/>
      <c r="H303" s="13" t="n"/>
      <c r="I303" s="4" t="n"/>
      <c r="J303" s="4" t="n"/>
      <c r="K303" s="17">
        <f>IF($A303="","",DATE(YEAR($A303),MONTH($A303),1))</f>
        <v/>
      </c>
    </row>
    <row r="304">
      <c r="A304" s="5" t="n"/>
      <c r="B304" s="4" t="n"/>
      <c r="C304" s="8">
        <f>IF($B304="","",IFERROR(INDEX('Balances'!$B$3:$B$1002,MATCH($B304,'Balances'!$E$3:$E$1002,0)),"?"))</f>
        <v/>
      </c>
      <c r="D304" s="4" t="n"/>
      <c r="E304" s="4" t="n"/>
      <c r="F304" s="5" t="n"/>
      <c r="G304" s="13" t="n"/>
      <c r="H304" s="13" t="n"/>
      <c r="I304" s="4" t="n"/>
      <c r="J304" s="4" t="n"/>
      <c r="K304" s="17">
        <f>IF($A304="","",DATE(YEAR($A304),MONTH($A304),1))</f>
        <v/>
      </c>
    </row>
    <row r="305">
      <c r="A305" s="5" t="n"/>
      <c r="B305" s="4" t="n"/>
      <c r="C305" s="8">
        <f>IF($B305="","",IFERROR(INDEX('Balances'!$B$3:$B$1002,MATCH($B305,'Balances'!$E$3:$E$1002,0)),"?"))</f>
        <v/>
      </c>
      <c r="D305" s="4" t="n"/>
      <c r="E305" s="4" t="n"/>
      <c r="F305" s="5" t="n"/>
      <c r="G305" s="13" t="n"/>
      <c r="H305" s="13" t="n"/>
      <c r="I305" s="4" t="n"/>
      <c r="J305" s="4" t="n"/>
      <c r="K305" s="17">
        <f>IF($A305="","",DATE(YEAR($A305),MONTH($A305),1))</f>
        <v/>
      </c>
    </row>
    <row r="306">
      <c r="A306" s="5" t="n"/>
      <c r="B306" s="4" t="n"/>
      <c r="C306" s="8">
        <f>IF($B306="","",IFERROR(INDEX('Balances'!$B$3:$B$1002,MATCH($B306,'Balances'!$E$3:$E$1002,0)),"?"))</f>
        <v/>
      </c>
      <c r="D306" s="4" t="n"/>
      <c r="E306" s="4" t="n"/>
      <c r="F306" s="5" t="n"/>
      <c r="G306" s="13" t="n"/>
      <c r="H306" s="13" t="n"/>
      <c r="I306" s="4" t="n"/>
      <c r="J306" s="4" t="n"/>
      <c r="K306" s="17">
        <f>IF($A306="","",DATE(YEAR($A306),MONTH($A306),1))</f>
        <v/>
      </c>
    </row>
    <row r="307">
      <c r="A307" s="5" t="n"/>
      <c r="B307" s="4" t="n"/>
      <c r="C307" s="8">
        <f>IF($B307="","",IFERROR(INDEX('Balances'!$B$3:$B$1002,MATCH($B307,'Balances'!$E$3:$E$1002,0)),"?"))</f>
        <v/>
      </c>
      <c r="D307" s="4" t="n"/>
      <c r="E307" s="4" t="n"/>
      <c r="F307" s="5" t="n"/>
      <c r="G307" s="13" t="n"/>
      <c r="H307" s="13" t="n"/>
      <c r="I307" s="4" t="n"/>
      <c r="J307" s="4" t="n"/>
      <c r="K307" s="17">
        <f>IF($A307="","",DATE(YEAR($A307),MONTH($A307),1))</f>
        <v/>
      </c>
    </row>
    <row r="308">
      <c r="A308" s="5" t="n"/>
      <c r="B308" s="4" t="n"/>
      <c r="C308" s="8">
        <f>IF($B308="","",IFERROR(INDEX('Balances'!$B$3:$B$1002,MATCH($B308,'Balances'!$E$3:$E$1002,0)),"?"))</f>
        <v/>
      </c>
      <c r="D308" s="4" t="n"/>
      <c r="E308" s="4" t="n"/>
      <c r="F308" s="5" t="n"/>
      <c r="G308" s="13" t="n"/>
      <c r="H308" s="13" t="n"/>
      <c r="I308" s="4" t="n"/>
      <c r="J308" s="4" t="n"/>
      <c r="K308" s="17">
        <f>IF($A308="","",DATE(YEAR($A308),MONTH($A308),1))</f>
        <v/>
      </c>
    </row>
    <row r="309">
      <c r="A309" s="5" t="n"/>
      <c r="B309" s="4" t="n"/>
      <c r="C309" s="8">
        <f>IF($B309="","",IFERROR(INDEX('Balances'!$B$3:$B$1002,MATCH($B309,'Balances'!$E$3:$E$1002,0)),"?"))</f>
        <v/>
      </c>
      <c r="D309" s="4" t="n"/>
      <c r="E309" s="4" t="n"/>
      <c r="F309" s="5" t="n"/>
      <c r="G309" s="13" t="n"/>
      <c r="H309" s="13" t="n"/>
      <c r="I309" s="4" t="n"/>
      <c r="J309" s="4" t="n"/>
      <c r="K309" s="17">
        <f>IF($A309="","",DATE(YEAR($A309),MONTH($A309),1))</f>
        <v/>
      </c>
    </row>
    <row r="310">
      <c r="A310" s="5" t="n"/>
      <c r="B310" s="4" t="n"/>
      <c r="C310" s="8">
        <f>IF($B310="","",IFERROR(INDEX('Balances'!$B$3:$B$1002,MATCH($B310,'Balances'!$E$3:$E$1002,0)),"?"))</f>
        <v/>
      </c>
      <c r="D310" s="4" t="n"/>
      <c r="E310" s="4" t="n"/>
      <c r="F310" s="5" t="n"/>
      <c r="G310" s="13" t="n"/>
      <c r="H310" s="13" t="n"/>
      <c r="I310" s="4" t="n"/>
      <c r="J310" s="4" t="n"/>
      <c r="K310" s="17">
        <f>IF($A310="","",DATE(YEAR($A310),MONTH($A310),1))</f>
        <v/>
      </c>
    </row>
    <row r="311">
      <c r="A311" s="5" t="n"/>
      <c r="B311" s="4" t="n"/>
      <c r="C311" s="8">
        <f>IF($B311="","",IFERROR(INDEX('Balances'!$B$3:$B$1002,MATCH($B311,'Balances'!$E$3:$E$1002,0)),"?"))</f>
        <v/>
      </c>
      <c r="D311" s="4" t="n"/>
      <c r="E311" s="4" t="n"/>
      <c r="F311" s="5" t="n"/>
      <c r="G311" s="13" t="n"/>
      <c r="H311" s="13" t="n"/>
      <c r="I311" s="4" t="n"/>
      <c r="J311" s="4" t="n"/>
      <c r="K311" s="17">
        <f>IF($A311="","",DATE(YEAR($A311),MONTH($A311),1))</f>
        <v/>
      </c>
    </row>
    <row r="312">
      <c r="A312" s="5" t="n"/>
      <c r="B312" s="4" t="n"/>
      <c r="C312" s="8">
        <f>IF($B312="","",IFERROR(INDEX('Balances'!$B$3:$B$1002,MATCH($B312,'Balances'!$E$3:$E$1002,0)),"?"))</f>
        <v/>
      </c>
      <c r="D312" s="4" t="n"/>
      <c r="E312" s="4" t="n"/>
      <c r="F312" s="5" t="n"/>
      <c r="G312" s="13" t="n"/>
      <c r="H312" s="13" t="n"/>
      <c r="I312" s="4" t="n"/>
      <c r="J312" s="4" t="n"/>
      <c r="K312" s="17">
        <f>IF($A312="","",DATE(YEAR($A312),MONTH($A312),1))</f>
        <v/>
      </c>
    </row>
    <row r="313">
      <c r="A313" s="5" t="n"/>
      <c r="B313" s="4" t="n"/>
      <c r="C313" s="8">
        <f>IF($B313="","",IFERROR(INDEX('Balances'!$B$3:$B$1002,MATCH($B313,'Balances'!$E$3:$E$1002,0)),"?"))</f>
        <v/>
      </c>
      <c r="D313" s="4" t="n"/>
      <c r="E313" s="4" t="n"/>
      <c r="F313" s="5" t="n"/>
      <c r="G313" s="13" t="n"/>
      <c r="H313" s="13" t="n"/>
      <c r="I313" s="4" t="n"/>
      <c r="J313" s="4" t="n"/>
      <c r="K313" s="17">
        <f>IF($A313="","",DATE(YEAR($A313),MONTH($A313),1))</f>
        <v/>
      </c>
    </row>
    <row r="314">
      <c r="A314" s="5" t="n"/>
      <c r="B314" s="4" t="n"/>
      <c r="C314" s="8">
        <f>IF($B314="","",IFERROR(INDEX('Balances'!$B$3:$B$1002,MATCH($B314,'Balances'!$E$3:$E$1002,0)),"?"))</f>
        <v/>
      </c>
      <c r="D314" s="4" t="n"/>
      <c r="E314" s="4" t="n"/>
      <c r="F314" s="5" t="n"/>
      <c r="G314" s="13" t="n"/>
      <c r="H314" s="13" t="n"/>
      <c r="I314" s="4" t="n"/>
      <c r="J314" s="4" t="n"/>
      <c r="K314" s="17">
        <f>IF($A314="","",DATE(YEAR($A314),MONTH($A314),1))</f>
        <v/>
      </c>
    </row>
    <row r="315">
      <c r="A315" s="5" t="n"/>
      <c r="B315" s="4" t="n"/>
      <c r="C315" s="8">
        <f>IF($B315="","",IFERROR(INDEX('Balances'!$B$3:$B$1002,MATCH($B315,'Balances'!$E$3:$E$1002,0)),"?"))</f>
        <v/>
      </c>
      <c r="D315" s="4" t="n"/>
      <c r="E315" s="4" t="n"/>
      <c r="F315" s="5" t="n"/>
      <c r="G315" s="13" t="n"/>
      <c r="H315" s="13" t="n"/>
      <c r="I315" s="4" t="n"/>
      <c r="J315" s="4" t="n"/>
      <c r="K315" s="17">
        <f>IF($A315="","",DATE(YEAR($A315),MONTH($A315),1))</f>
        <v/>
      </c>
    </row>
    <row r="316">
      <c r="A316" s="5" t="n"/>
      <c r="B316" s="4" t="n"/>
      <c r="C316" s="8">
        <f>IF($B316="","",IFERROR(INDEX('Balances'!$B$3:$B$1002,MATCH($B316,'Balances'!$E$3:$E$1002,0)),"?"))</f>
        <v/>
      </c>
      <c r="D316" s="4" t="n"/>
      <c r="E316" s="4" t="n"/>
      <c r="F316" s="5" t="n"/>
      <c r="G316" s="13" t="n"/>
      <c r="H316" s="13" t="n"/>
      <c r="I316" s="4" t="n"/>
      <c r="J316" s="4" t="n"/>
      <c r="K316" s="17">
        <f>IF($A316="","",DATE(YEAR($A316),MONTH($A316),1))</f>
        <v/>
      </c>
    </row>
    <row r="317">
      <c r="A317" s="5" t="n"/>
      <c r="B317" s="4" t="n"/>
      <c r="C317" s="8">
        <f>IF($B317="","",IFERROR(INDEX('Balances'!$B$3:$B$1002,MATCH($B317,'Balances'!$E$3:$E$1002,0)),"?"))</f>
        <v/>
      </c>
      <c r="D317" s="4" t="n"/>
      <c r="E317" s="4" t="n"/>
      <c r="F317" s="5" t="n"/>
      <c r="G317" s="13" t="n"/>
      <c r="H317" s="13" t="n"/>
      <c r="I317" s="4" t="n"/>
      <c r="J317" s="4" t="n"/>
      <c r="K317" s="17">
        <f>IF($A317="","",DATE(YEAR($A317),MONTH($A317),1))</f>
        <v/>
      </c>
    </row>
    <row r="318">
      <c r="A318" s="5" t="n"/>
      <c r="B318" s="4" t="n"/>
      <c r="C318" s="8">
        <f>IF($B318="","",IFERROR(INDEX('Balances'!$B$3:$B$1002,MATCH($B318,'Balances'!$E$3:$E$1002,0)),"?"))</f>
        <v/>
      </c>
      <c r="D318" s="4" t="n"/>
      <c r="E318" s="4" t="n"/>
      <c r="F318" s="5" t="n"/>
      <c r="G318" s="13" t="n"/>
      <c r="H318" s="13" t="n"/>
      <c r="I318" s="4" t="n"/>
      <c r="J318" s="4" t="n"/>
      <c r="K318" s="17">
        <f>IF($A318="","",DATE(YEAR($A318),MONTH($A318),1))</f>
        <v/>
      </c>
    </row>
    <row r="319">
      <c r="A319" s="5" t="n"/>
      <c r="B319" s="4" t="n"/>
      <c r="C319" s="8">
        <f>IF($B319="","",IFERROR(INDEX('Balances'!$B$3:$B$1002,MATCH($B319,'Balances'!$E$3:$E$1002,0)),"?"))</f>
        <v/>
      </c>
      <c r="D319" s="4" t="n"/>
      <c r="E319" s="4" t="n"/>
      <c r="F319" s="5" t="n"/>
      <c r="G319" s="13" t="n"/>
      <c r="H319" s="13" t="n"/>
      <c r="I319" s="4" t="n"/>
      <c r="J319" s="4" t="n"/>
      <c r="K319" s="17">
        <f>IF($A319="","",DATE(YEAR($A319),MONTH($A319),1))</f>
        <v/>
      </c>
    </row>
    <row r="320">
      <c r="A320" s="5" t="n"/>
      <c r="B320" s="4" t="n"/>
      <c r="C320" s="8">
        <f>IF($B320="","",IFERROR(INDEX('Balances'!$B$3:$B$1002,MATCH($B320,'Balances'!$E$3:$E$1002,0)),"?"))</f>
        <v/>
      </c>
      <c r="D320" s="4" t="n"/>
      <c r="E320" s="4" t="n"/>
      <c r="F320" s="5" t="n"/>
      <c r="G320" s="13" t="n"/>
      <c r="H320" s="13" t="n"/>
      <c r="I320" s="4" t="n"/>
      <c r="J320" s="4" t="n"/>
      <c r="K320" s="17">
        <f>IF($A320="","",DATE(YEAR($A320),MONTH($A320),1))</f>
        <v/>
      </c>
    </row>
    <row r="321">
      <c r="A321" s="5" t="n"/>
      <c r="B321" s="4" t="n"/>
      <c r="C321" s="8">
        <f>IF($B321="","",IFERROR(INDEX('Balances'!$B$3:$B$1002,MATCH($B321,'Balances'!$E$3:$E$1002,0)),"?"))</f>
        <v/>
      </c>
      <c r="D321" s="4" t="n"/>
      <c r="E321" s="4" t="n"/>
      <c r="F321" s="5" t="n"/>
      <c r="G321" s="13" t="n"/>
      <c r="H321" s="13" t="n"/>
      <c r="I321" s="4" t="n"/>
      <c r="J321" s="4" t="n"/>
      <c r="K321" s="17">
        <f>IF($A321="","",DATE(YEAR($A321),MONTH($A321),1))</f>
        <v/>
      </c>
    </row>
    <row r="322">
      <c r="A322" s="5" t="n"/>
      <c r="B322" s="4" t="n"/>
      <c r="C322" s="8">
        <f>IF($B322="","",IFERROR(INDEX('Balances'!$B$3:$B$1002,MATCH($B322,'Balances'!$E$3:$E$1002,0)),"?"))</f>
        <v/>
      </c>
      <c r="D322" s="4" t="n"/>
      <c r="E322" s="4" t="n"/>
      <c r="F322" s="5" t="n"/>
      <c r="G322" s="13" t="n"/>
      <c r="H322" s="13" t="n"/>
      <c r="I322" s="4" t="n"/>
      <c r="J322" s="4" t="n"/>
      <c r="K322" s="17">
        <f>IF($A322="","",DATE(YEAR($A322),MONTH($A322),1))</f>
        <v/>
      </c>
    </row>
    <row r="323">
      <c r="A323" s="5" t="n"/>
      <c r="B323" s="4" t="n"/>
      <c r="C323" s="8">
        <f>IF($B323="","",IFERROR(INDEX('Balances'!$B$3:$B$1002,MATCH($B323,'Balances'!$E$3:$E$1002,0)),"?"))</f>
        <v/>
      </c>
      <c r="D323" s="4" t="n"/>
      <c r="E323" s="4" t="n"/>
      <c r="F323" s="5" t="n"/>
      <c r="G323" s="13" t="n"/>
      <c r="H323" s="13" t="n"/>
      <c r="I323" s="4" t="n"/>
      <c r="J323" s="4" t="n"/>
      <c r="K323" s="17">
        <f>IF($A323="","",DATE(YEAR($A323),MONTH($A323),1))</f>
        <v/>
      </c>
    </row>
    <row r="324">
      <c r="A324" s="5" t="n"/>
      <c r="B324" s="4" t="n"/>
      <c r="C324" s="8">
        <f>IF($B324="","",IFERROR(INDEX('Balances'!$B$3:$B$1002,MATCH($B324,'Balances'!$E$3:$E$1002,0)),"?"))</f>
        <v/>
      </c>
      <c r="D324" s="4" t="n"/>
      <c r="E324" s="4" t="n"/>
      <c r="F324" s="5" t="n"/>
      <c r="G324" s="13" t="n"/>
      <c r="H324" s="13" t="n"/>
      <c r="I324" s="4" t="n"/>
      <c r="J324" s="4" t="n"/>
      <c r="K324" s="17">
        <f>IF($A324="","",DATE(YEAR($A324),MONTH($A324),1))</f>
        <v/>
      </c>
    </row>
    <row r="325">
      <c r="A325" s="5" t="n"/>
      <c r="B325" s="4" t="n"/>
      <c r="C325" s="8">
        <f>IF($B325="","",IFERROR(INDEX('Balances'!$B$3:$B$1002,MATCH($B325,'Balances'!$E$3:$E$1002,0)),"?"))</f>
        <v/>
      </c>
      <c r="D325" s="4" t="n"/>
      <c r="E325" s="4" t="n"/>
      <c r="F325" s="5" t="n"/>
      <c r="G325" s="13" t="n"/>
      <c r="H325" s="13" t="n"/>
      <c r="I325" s="4" t="n"/>
      <c r="J325" s="4" t="n"/>
      <c r="K325" s="17">
        <f>IF($A325="","",DATE(YEAR($A325),MONTH($A325),1))</f>
        <v/>
      </c>
    </row>
    <row r="326">
      <c r="A326" s="5" t="n"/>
      <c r="B326" s="4" t="n"/>
      <c r="C326" s="8">
        <f>IF($B326="","",IFERROR(INDEX('Balances'!$B$3:$B$1002,MATCH($B326,'Balances'!$E$3:$E$1002,0)),"?"))</f>
        <v/>
      </c>
      <c r="D326" s="4" t="n"/>
      <c r="E326" s="4" t="n"/>
      <c r="F326" s="5" t="n"/>
      <c r="G326" s="13" t="n"/>
      <c r="H326" s="13" t="n"/>
      <c r="I326" s="4" t="n"/>
      <c r="J326" s="4" t="n"/>
      <c r="K326" s="17">
        <f>IF($A326="","",DATE(YEAR($A326),MONTH($A326),1))</f>
        <v/>
      </c>
    </row>
    <row r="327">
      <c r="A327" s="5" t="n"/>
      <c r="B327" s="4" t="n"/>
      <c r="C327" s="8">
        <f>IF($B327="","",IFERROR(INDEX('Balances'!$B$3:$B$1002,MATCH($B327,'Balances'!$E$3:$E$1002,0)),"?"))</f>
        <v/>
      </c>
      <c r="D327" s="4" t="n"/>
      <c r="E327" s="4" t="n"/>
      <c r="F327" s="5" t="n"/>
      <c r="G327" s="13" t="n"/>
      <c r="H327" s="13" t="n"/>
      <c r="I327" s="4" t="n"/>
      <c r="J327" s="4" t="n"/>
      <c r="K327" s="17">
        <f>IF($A327="","",DATE(YEAR($A327),MONTH($A327),1))</f>
        <v/>
      </c>
    </row>
    <row r="328">
      <c r="A328" s="5" t="n"/>
      <c r="B328" s="4" t="n"/>
      <c r="C328" s="8">
        <f>IF($B328="","",IFERROR(INDEX('Balances'!$B$3:$B$1002,MATCH($B328,'Balances'!$E$3:$E$1002,0)),"?"))</f>
        <v/>
      </c>
      <c r="D328" s="4" t="n"/>
      <c r="E328" s="4" t="n"/>
      <c r="F328" s="5" t="n"/>
      <c r="G328" s="13" t="n"/>
      <c r="H328" s="13" t="n"/>
      <c r="I328" s="4" t="n"/>
      <c r="J328" s="4" t="n"/>
      <c r="K328" s="17">
        <f>IF($A328="","",DATE(YEAR($A328),MONTH($A328),1))</f>
        <v/>
      </c>
    </row>
    <row r="329">
      <c r="A329" s="5" t="n"/>
      <c r="B329" s="4" t="n"/>
      <c r="C329" s="8">
        <f>IF($B329="","",IFERROR(INDEX('Balances'!$B$3:$B$1002,MATCH($B329,'Balances'!$E$3:$E$1002,0)),"?"))</f>
        <v/>
      </c>
      <c r="D329" s="4" t="n"/>
      <c r="E329" s="4" t="n"/>
      <c r="F329" s="5" t="n"/>
      <c r="G329" s="13" t="n"/>
      <c r="H329" s="13" t="n"/>
      <c r="I329" s="4" t="n"/>
      <c r="J329" s="4" t="n"/>
      <c r="K329" s="17">
        <f>IF($A329="","",DATE(YEAR($A329),MONTH($A329),1))</f>
        <v/>
      </c>
    </row>
    <row r="330">
      <c r="A330" s="5" t="n"/>
      <c r="B330" s="4" t="n"/>
      <c r="C330" s="8">
        <f>IF($B330="","",IFERROR(INDEX('Balances'!$B$3:$B$1002,MATCH($B330,'Balances'!$E$3:$E$1002,0)),"?"))</f>
        <v/>
      </c>
      <c r="D330" s="4" t="n"/>
      <c r="E330" s="4" t="n"/>
      <c r="F330" s="5" t="n"/>
      <c r="G330" s="13" t="n"/>
      <c r="H330" s="13" t="n"/>
      <c r="I330" s="4" t="n"/>
      <c r="J330" s="4" t="n"/>
      <c r="K330" s="17">
        <f>IF($A330="","",DATE(YEAR($A330),MONTH($A330),1))</f>
        <v/>
      </c>
    </row>
    <row r="331">
      <c r="A331" s="5" t="n"/>
      <c r="B331" s="4" t="n"/>
      <c r="C331" s="8">
        <f>IF($B331="","",IFERROR(INDEX('Balances'!$B$3:$B$1002,MATCH($B331,'Balances'!$E$3:$E$1002,0)),"?"))</f>
        <v/>
      </c>
      <c r="D331" s="4" t="n"/>
      <c r="E331" s="4" t="n"/>
      <c r="F331" s="5" t="n"/>
      <c r="G331" s="13" t="n"/>
      <c r="H331" s="13" t="n"/>
      <c r="I331" s="4" t="n"/>
      <c r="J331" s="4" t="n"/>
      <c r="K331" s="17">
        <f>IF($A331="","",DATE(YEAR($A331),MONTH($A331),1))</f>
        <v/>
      </c>
    </row>
    <row r="332">
      <c r="A332" s="5" t="n"/>
      <c r="B332" s="4" t="n"/>
      <c r="C332" s="8">
        <f>IF($B332="","",IFERROR(INDEX('Balances'!$B$3:$B$1002,MATCH($B332,'Balances'!$E$3:$E$1002,0)),"?"))</f>
        <v/>
      </c>
      <c r="D332" s="4" t="n"/>
      <c r="E332" s="4" t="n"/>
      <c r="F332" s="5" t="n"/>
      <c r="G332" s="13" t="n"/>
      <c r="H332" s="13" t="n"/>
      <c r="I332" s="4" t="n"/>
      <c r="J332" s="4" t="n"/>
      <c r="K332" s="17">
        <f>IF($A332="","",DATE(YEAR($A332),MONTH($A332),1))</f>
        <v/>
      </c>
    </row>
    <row r="333">
      <c r="A333" s="5" t="n"/>
      <c r="B333" s="4" t="n"/>
      <c r="C333" s="8">
        <f>IF($B333="","",IFERROR(INDEX('Balances'!$B$3:$B$1002,MATCH($B333,'Balances'!$E$3:$E$1002,0)),"?"))</f>
        <v/>
      </c>
      <c r="D333" s="4" t="n"/>
      <c r="E333" s="4" t="n"/>
      <c r="F333" s="5" t="n"/>
      <c r="G333" s="13" t="n"/>
      <c r="H333" s="13" t="n"/>
      <c r="I333" s="4" t="n"/>
      <c r="J333" s="4" t="n"/>
      <c r="K333" s="17">
        <f>IF($A333="","",DATE(YEAR($A333),MONTH($A333),1))</f>
        <v/>
      </c>
    </row>
    <row r="334">
      <c r="A334" s="5" t="n"/>
      <c r="B334" s="4" t="n"/>
      <c r="C334" s="8">
        <f>IF($B334="","",IFERROR(INDEX('Balances'!$B$3:$B$1002,MATCH($B334,'Balances'!$E$3:$E$1002,0)),"?"))</f>
        <v/>
      </c>
      <c r="D334" s="4" t="n"/>
      <c r="E334" s="4" t="n"/>
      <c r="F334" s="5" t="n"/>
      <c r="G334" s="13" t="n"/>
      <c r="H334" s="13" t="n"/>
      <c r="I334" s="4" t="n"/>
      <c r="J334" s="4" t="n"/>
      <c r="K334" s="17">
        <f>IF($A334="","",DATE(YEAR($A334),MONTH($A334),1))</f>
        <v/>
      </c>
    </row>
    <row r="335">
      <c r="A335" s="5" t="n"/>
      <c r="B335" s="4" t="n"/>
      <c r="C335" s="8">
        <f>IF($B335="","",IFERROR(INDEX('Balances'!$B$3:$B$1002,MATCH($B335,'Balances'!$E$3:$E$1002,0)),"?"))</f>
        <v/>
      </c>
      <c r="D335" s="4" t="n"/>
      <c r="E335" s="4" t="n"/>
      <c r="F335" s="5" t="n"/>
      <c r="G335" s="13" t="n"/>
      <c r="H335" s="13" t="n"/>
      <c r="I335" s="4" t="n"/>
      <c r="J335" s="4" t="n"/>
      <c r="K335" s="17">
        <f>IF($A335="","",DATE(YEAR($A335),MONTH($A335),1))</f>
        <v/>
      </c>
    </row>
    <row r="336">
      <c r="A336" s="5" t="n"/>
      <c r="B336" s="4" t="n"/>
      <c r="C336" s="8">
        <f>IF($B336="","",IFERROR(INDEX('Balances'!$B$3:$B$1002,MATCH($B336,'Balances'!$E$3:$E$1002,0)),"?"))</f>
        <v/>
      </c>
      <c r="D336" s="4" t="n"/>
      <c r="E336" s="4" t="n"/>
      <c r="F336" s="5" t="n"/>
      <c r="G336" s="13" t="n"/>
      <c r="H336" s="13" t="n"/>
      <c r="I336" s="4" t="n"/>
      <c r="J336" s="4" t="n"/>
      <c r="K336" s="17">
        <f>IF($A336="","",DATE(YEAR($A336),MONTH($A336),1))</f>
        <v/>
      </c>
    </row>
    <row r="337">
      <c r="A337" s="5" t="n"/>
      <c r="B337" s="4" t="n"/>
      <c r="C337" s="8">
        <f>IF($B337="","",IFERROR(INDEX('Balances'!$B$3:$B$1002,MATCH($B337,'Balances'!$E$3:$E$1002,0)),"?"))</f>
        <v/>
      </c>
      <c r="D337" s="4" t="n"/>
      <c r="E337" s="4" t="n"/>
      <c r="F337" s="5" t="n"/>
      <c r="G337" s="13" t="n"/>
      <c r="H337" s="13" t="n"/>
      <c r="I337" s="4" t="n"/>
      <c r="J337" s="4" t="n"/>
      <c r="K337" s="17">
        <f>IF($A337="","",DATE(YEAR($A337),MONTH($A337),1))</f>
        <v/>
      </c>
    </row>
    <row r="338">
      <c r="A338" s="5" t="n"/>
      <c r="B338" s="4" t="n"/>
      <c r="C338" s="8">
        <f>IF($B338="","",IFERROR(INDEX('Balances'!$B$3:$B$1002,MATCH($B338,'Balances'!$E$3:$E$1002,0)),"?"))</f>
        <v/>
      </c>
      <c r="D338" s="4" t="n"/>
      <c r="E338" s="4" t="n"/>
      <c r="F338" s="5" t="n"/>
      <c r="G338" s="13" t="n"/>
      <c r="H338" s="13" t="n"/>
      <c r="I338" s="4" t="n"/>
      <c r="J338" s="4" t="n"/>
      <c r="K338" s="17">
        <f>IF($A338="","",DATE(YEAR($A338),MONTH($A338),1))</f>
        <v/>
      </c>
    </row>
    <row r="339">
      <c r="A339" s="5" t="n"/>
      <c r="B339" s="4" t="n"/>
      <c r="C339" s="8">
        <f>IF($B339="","",IFERROR(INDEX('Balances'!$B$3:$B$1002,MATCH($B339,'Balances'!$E$3:$E$1002,0)),"?"))</f>
        <v/>
      </c>
      <c r="D339" s="4" t="n"/>
      <c r="E339" s="4" t="n"/>
      <c r="F339" s="5" t="n"/>
      <c r="G339" s="13" t="n"/>
      <c r="H339" s="13" t="n"/>
      <c r="I339" s="4" t="n"/>
      <c r="J339" s="4" t="n"/>
      <c r="K339" s="17">
        <f>IF($A339="","",DATE(YEAR($A339),MONTH($A339),1))</f>
        <v/>
      </c>
    </row>
    <row r="340">
      <c r="A340" s="5" t="n"/>
      <c r="B340" s="4" t="n"/>
      <c r="C340" s="8">
        <f>IF($B340="","",IFERROR(INDEX('Balances'!$B$3:$B$1002,MATCH($B340,'Balances'!$E$3:$E$1002,0)),"?"))</f>
        <v/>
      </c>
      <c r="D340" s="4" t="n"/>
      <c r="E340" s="4" t="n"/>
      <c r="F340" s="5" t="n"/>
      <c r="G340" s="13" t="n"/>
      <c r="H340" s="13" t="n"/>
      <c r="I340" s="4" t="n"/>
      <c r="J340" s="4" t="n"/>
      <c r="K340" s="17">
        <f>IF($A340="","",DATE(YEAR($A340),MONTH($A340),1))</f>
        <v/>
      </c>
    </row>
    <row r="341">
      <c r="A341" s="5" t="n"/>
      <c r="B341" s="4" t="n"/>
      <c r="C341" s="8">
        <f>IF($B341="","",IFERROR(INDEX('Balances'!$B$3:$B$1002,MATCH($B341,'Balances'!$E$3:$E$1002,0)),"?"))</f>
        <v/>
      </c>
      <c r="D341" s="4" t="n"/>
      <c r="E341" s="4" t="n"/>
      <c r="F341" s="5" t="n"/>
      <c r="G341" s="13" t="n"/>
      <c r="H341" s="13" t="n"/>
      <c r="I341" s="4" t="n"/>
      <c r="J341" s="4" t="n"/>
      <c r="K341" s="17">
        <f>IF($A341="","",DATE(YEAR($A341),MONTH($A341),1))</f>
        <v/>
      </c>
    </row>
    <row r="342">
      <c r="A342" s="5" t="n"/>
      <c r="B342" s="4" t="n"/>
      <c r="C342" s="8">
        <f>IF($B342="","",IFERROR(INDEX('Balances'!$B$3:$B$1002,MATCH($B342,'Balances'!$E$3:$E$1002,0)),"?"))</f>
        <v/>
      </c>
      <c r="D342" s="4" t="n"/>
      <c r="E342" s="4" t="n"/>
      <c r="F342" s="5" t="n"/>
      <c r="G342" s="13" t="n"/>
      <c r="H342" s="13" t="n"/>
      <c r="I342" s="4" t="n"/>
      <c r="J342" s="4" t="n"/>
      <c r="K342" s="17">
        <f>IF($A342="","",DATE(YEAR($A342),MONTH($A342),1))</f>
        <v/>
      </c>
    </row>
    <row r="343">
      <c r="A343" s="5" t="n"/>
      <c r="B343" s="4" t="n"/>
      <c r="C343" s="8">
        <f>IF($B343="","",IFERROR(INDEX('Balances'!$B$3:$B$1002,MATCH($B343,'Balances'!$E$3:$E$1002,0)),"?"))</f>
        <v/>
      </c>
      <c r="D343" s="4" t="n"/>
      <c r="E343" s="4" t="n"/>
      <c r="F343" s="5" t="n"/>
      <c r="G343" s="13" t="n"/>
      <c r="H343" s="13" t="n"/>
      <c r="I343" s="4" t="n"/>
      <c r="J343" s="4" t="n"/>
      <c r="K343" s="17">
        <f>IF($A343="","",DATE(YEAR($A343),MONTH($A343),1))</f>
        <v/>
      </c>
    </row>
    <row r="344">
      <c r="A344" s="5" t="n"/>
      <c r="B344" s="4" t="n"/>
      <c r="C344" s="8">
        <f>IF($B344="","",IFERROR(INDEX('Balances'!$B$3:$B$1002,MATCH($B344,'Balances'!$E$3:$E$1002,0)),"?"))</f>
        <v/>
      </c>
      <c r="D344" s="4" t="n"/>
      <c r="E344" s="4" t="n"/>
      <c r="F344" s="5" t="n"/>
      <c r="G344" s="13" t="n"/>
      <c r="H344" s="13" t="n"/>
      <c r="I344" s="4" t="n"/>
      <c r="J344" s="4" t="n"/>
      <c r="K344" s="17">
        <f>IF($A344="","",DATE(YEAR($A344),MONTH($A344),1))</f>
        <v/>
      </c>
    </row>
    <row r="345">
      <c r="A345" s="5" t="n"/>
      <c r="B345" s="4" t="n"/>
      <c r="C345" s="8">
        <f>IF($B345="","",IFERROR(INDEX('Balances'!$B$3:$B$1002,MATCH($B345,'Balances'!$E$3:$E$1002,0)),"?"))</f>
        <v/>
      </c>
      <c r="D345" s="4" t="n"/>
      <c r="E345" s="4" t="n"/>
      <c r="F345" s="5" t="n"/>
      <c r="G345" s="13" t="n"/>
      <c r="H345" s="13" t="n"/>
      <c r="I345" s="4" t="n"/>
      <c r="J345" s="4" t="n"/>
      <c r="K345" s="17">
        <f>IF($A345="","",DATE(YEAR($A345),MONTH($A345),1))</f>
        <v/>
      </c>
    </row>
    <row r="346">
      <c r="A346" s="5" t="n"/>
      <c r="B346" s="4" t="n"/>
      <c r="C346" s="8">
        <f>IF($B346="","",IFERROR(INDEX('Balances'!$B$3:$B$1002,MATCH($B346,'Balances'!$E$3:$E$1002,0)),"?"))</f>
        <v/>
      </c>
      <c r="D346" s="4" t="n"/>
      <c r="E346" s="4" t="n"/>
      <c r="F346" s="5" t="n"/>
      <c r="G346" s="13" t="n"/>
      <c r="H346" s="13" t="n"/>
      <c r="I346" s="4" t="n"/>
      <c r="J346" s="4" t="n"/>
      <c r="K346" s="17">
        <f>IF($A346="","",DATE(YEAR($A346),MONTH($A346),1))</f>
        <v/>
      </c>
    </row>
    <row r="347">
      <c r="A347" s="5" t="n"/>
      <c r="B347" s="4" t="n"/>
      <c r="C347" s="8">
        <f>IF($B347="","",IFERROR(INDEX('Balances'!$B$3:$B$1002,MATCH($B347,'Balances'!$E$3:$E$1002,0)),"?"))</f>
        <v/>
      </c>
      <c r="D347" s="4" t="n"/>
      <c r="E347" s="4" t="n"/>
      <c r="F347" s="5" t="n"/>
      <c r="G347" s="13" t="n"/>
      <c r="H347" s="13" t="n"/>
      <c r="I347" s="4" t="n"/>
      <c r="J347" s="4" t="n"/>
      <c r="K347" s="17">
        <f>IF($A347="","",DATE(YEAR($A347),MONTH($A347),1))</f>
        <v/>
      </c>
    </row>
    <row r="348">
      <c r="A348" s="5" t="n"/>
      <c r="B348" s="4" t="n"/>
      <c r="C348" s="8">
        <f>IF($B348="","",IFERROR(INDEX('Balances'!$B$3:$B$1002,MATCH($B348,'Balances'!$E$3:$E$1002,0)),"?"))</f>
        <v/>
      </c>
      <c r="D348" s="4" t="n"/>
      <c r="E348" s="4" t="n"/>
      <c r="F348" s="5" t="n"/>
      <c r="G348" s="13" t="n"/>
      <c r="H348" s="13" t="n"/>
      <c r="I348" s="4" t="n"/>
      <c r="J348" s="4" t="n"/>
      <c r="K348" s="17">
        <f>IF($A348="","",DATE(YEAR($A348),MONTH($A348),1))</f>
        <v/>
      </c>
    </row>
    <row r="349">
      <c r="A349" s="5" t="n"/>
      <c r="B349" s="4" t="n"/>
      <c r="C349" s="8">
        <f>IF($B349="","",IFERROR(INDEX('Balances'!$B$3:$B$1002,MATCH($B349,'Balances'!$E$3:$E$1002,0)),"?"))</f>
        <v/>
      </c>
      <c r="D349" s="4" t="n"/>
      <c r="E349" s="4" t="n"/>
      <c r="F349" s="5" t="n"/>
      <c r="G349" s="13" t="n"/>
      <c r="H349" s="13" t="n"/>
      <c r="I349" s="4" t="n"/>
      <c r="J349" s="4" t="n"/>
      <c r="K349" s="17">
        <f>IF($A349="","",DATE(YEAR($A349),MONTH($A349),1))</f>
        <v/>
      </c>
    </row>
    <row r="350">
      <c r="A350" s="5" t="n"/>
      <c r="B350" s="4" t="n"/>
      <c r="C350" s="8">
        <f>IF($B350="","",IFERROR(INDEX('Balances'!$B$3:$B$1002,MATCH($B350,'Balances'!$E$3:$E$1002,0)),"?"))</f>
        <v/>
      </c>
      <c r="D350" s="4" t="n"/>
      <c r="E350" s="4" t="n"/>
      <c r="F350" s="5" t="n"/>
      <c r="G350" s="13" t="n"/>
      <c r="H350" s="13" t="n"/>
      <c r="I350" s="4" t="n"/>
      <c r="J350" s="4" t="n"/>
      <c r="K350" s="17">
        <f>IF($A350="","",DATE(YEAR($A350),MONTH($A350),1))</f>
        <v/>
      </c>
    </row>
    <row r="351">
      <c r="A351" s="5" t="n"/>
      <c r="B351" s="4" t="n"/>
      <c r="C351" s="8">
        <f>IF($B351="","",IFERROR(INDEX('Balances'!$B$3:$B$1002,MATCH($B351,'Balances'!$E$3:$E$1002,0)),"?"))</f>
        <v/>
      </c>
      <c r="D351" s="4" t="n"/>
      <c r="E351" s="4" t="n"/>
      <c r="F351" s="5" t="n"/>
      <c r="G351" s="13" t="n"/>
      <c r="H351" s="13" t="n"/>
      <c r="I351" s="4" t="n"/>
      <c r="J351" s="4" t="n"/>
      <c r="K351" s="17">
        <f>IF($A351="","",DATE(YEAR($A351),MONTH($A351),1))</f>
        <v/>
      </c>
    </row>
    <row r="352">
      <c r="A352" s="5" t="n"/>
      <c r="B352" s="4" t="n"/>
      <c r="C352" s="8">
        <f>IF($B352="","",IFERROR(INDEX('Balances'!$B$3:$B$1002,MATCH($B352,'Balances'!$E$3:$E$1002,0)),"?"))</f>
        <v/>
      </c>
      <c r="D352" s="4" t="n"/>
      <c r="E352" s="4" t="n"/>
      <c r="F352" s="5" t="n"/>
      <c r="G352" s="13" t="n"/>
      <c r="H352" s="13" t="n"/>
      <c r="I352" s="4" t="n"/>
      <c r="J352" s="4" t="n"/>
      <c r="K352" s="17">
        <f>IF($A352="","",DATE(YEAR($A352),MONTH($A352),1))</f>
        <v/>
      </c>
    </row>
    <row r="353">
      <c r="A353" s="5" t="n"/>
      <c r="B353" s="4" t="n"/>
      <c r="C353" s="8">
        <f>IF($B353="","",IFERROR(INDEX('Balances'!$B$3:$B$1002,MATCH($B353,'Balances'!$E$3:$E$1002,0)),"?"))</f>
        <v/>
      </c>
      <c r="D353" s="4" t="n"/>
      <c r="E353" s="4" t="n"/>
      <c r="F353" s="5" t="n"/>
      <c r="G353" s="13" t="n"/>
      <c r="H353" s="13" t="n"/>
      <c r="I353" s="4" t="n"/>
      <c r="J353" s="4" t="n"/>
      <c r="K353" s="17">
        <f>IF($A353="","",DATE(YEAR($A353),MONTH($A353),1))</f>
        <v/>
      </c>
    </row>
    <row r="354">
      <c r="A354" s="5" t="n"/>
      <c r="B354" s="4" t="n"/>
      <c r="C354" s="8">
        <f>IF($B354="","",IFERROR(INDEX('Balances'!$B$3:$B$1002,MATCH($B354,'Balances'!$E$3:$E$1002,0)),"?"))</f>
        <v/>
      </c>
      <c r="D354" s="4" t="n"/>
      <c r="E354" s="4" t="n"/>
      <c r="F354" s="5" t="n"/>
      <c r="G354" s="13" t="n"/>
      <c r="H354" s="13" t="n"/>
      <c r="I354" s="4" t="n"/>
      <c r="J354" s="4" t="n"/>
      <c r="K354" s="17">
        <f>IF($A354="","",DATE(YEAR($A354),MONTH($A354),1))</f>
        <v/>
      </c>
    </row>
    <row r="355">
      <c r="A355" s="5" t="n"/>
      <c r="B355" s="4" t="n"/>
      <c r="C355" s="8">
        <f>IF($B355="","",IFERROR(INDEX('Balances'!$B$3:$B$1002,MATCH($B355,'Balances'!$E$3:$E$1002,0)),"?"))</f>
        <v/>
      </c>
      <c r="D355" s="4" t="n"/>
      <c r="E355" s="4" t="n"/>
      <c r="F355" s="5" t="n"/>
      <c r="G355" s="13" t="n"/>
      <c r="H355" s="13" t="n"/>
      <c r="I355" s="4" t="n"/>
      <c r="J355" s="4" t="n"/>
      <c r="K355" s="17">
        <f>IF($A355="","",DATE(YEAR($A355),MONTH($A355),1))</f>
        <v/>
      </c>
    </row>
    <row r="356">
      <c r="A356" s="5" t="n"/>
      <c r="B356" s="4" t="n"/>
      <c r="C356" s="8">
        <f>IF($B356="","",IFERROR(INDEX('Balances'!$B$3:$B$1002,MATCH($B356,'Balances'!$E$3:$E$1002,0)),"?"))</f>
        <v/>
      </c>
      <c r="D356" s="4" t="n"/>
      <c r="E356" s="4" t="n"/>
      <c r="F356" s="5" t="n"/>
      <c r="G356" s="13" t="n"/>
      <c r="H356" s="13" t="n"/>
      <c r="I356" s="4" t="n"/>
      <c r="J356" s="4" t="n"/>
      <c r="K356" s="17">
        <f>IF($A356="","",DATE(YEAR($A356),MONTH($A356),1))</f>
        <v/>
      </c>
    </row>
    <row r="357">
      <c r="A357" s="5" t="n"/>
      <c r="B357" s="4" t="n"/>
      <c r="C357" s="8">
        <f>IF($B357="","",IFERROR(INDEX('Balances'!$B$3:$B$1002,MATCH($B357,'Balances'!$E$3:$E$1002,0)),"?"))</f>
        <v/>
      </c>
      <c r="D357" s="4" t="n"/>
      <c r="E357" s="4" t="n"/>
      <c r="F357" s="5" t="n"/>
      <c r="G357" s="13" t="n"/>
      <c r="H357" s="13" t="n"/>
      <c r="I357" s="4" t="n"/>
      <c r="J357" s="4" t="n"/>
      <c r="K357" s="17">
        <f>IF($A357="","",DATE(YEAR($A357),MONTH($A357),1))</f>
        <v/>
      </c>
    </row>
    <row r="358">
      <c r="A358" s="5" t="n"/>
      <c r="B358" s="4" t="n"/>
      <c r="C358" s="8">
        <f>IF($B358="","",IFERROR(INDEX('Balances'!$B$3:$B$1002,MATCH($B358,'Balances'!$E$3:$E$1002,0)),"?"))</f>
        <v/>
      </c>
      <c r="D358" s="4" t="n"/>
      <c r="E358" s="4" t="n"/>
      <c r="F358" s="5" t="n"/>
      <c r="G358" s="13" t="n"/>
      <c r="H358" s="13" t="n"/>
      <c r="I358" s="4" t="n"/>
      <c r="J358" s="4" t="n"/>
      <c r="K358" s="17">
        <f>IF($A358="","",DATE(YEAR($A358),MONTH($A358),1))</f>
        <v/>
      </c>
    </row>
    <row r="359">
      <c r="A359" s="5" t="n"/>
      <c r="B359" s="4" t="n"/>
      <c r="C359" s="8">
        <f>IF($B359="","",IFERROR(INDEX('Balances'!$B$3:$B$1002,MATCH($B359,'Balances'!$E$3:$E$1002,0)),"?"))</f>
        <v/>
      </c>
      <c r="D359" s="4" t="n"/>
      <c r="E359" s="4" t="n"/>
      <c r="F359" s="5" t="n"/>
      <c r="G359" s="13" t="n"/>
      <c r="H359" s="13" t="n"/>
      <c r="I359" s="4" t="n"/>
      <c r="J359" s="4" t="n"/>
      <c r="K359" s="17">
        <f>IF($A359="","",DATE(YEAR($A359),MONTH($A359),1))</f>
        <v/>
      </c>
    </row>
    <row r="360">
      <c r="A360" s="5" t="n"/>
      <c r="B360" s="4" t="n"/>
      <c r="C360" s="8">
        <f>IF($B360="","",IFERROR(INDEX('Balances'!$B$3:$B$1002,MATCH($B360,'Balances'!$E$3:$E$1002,0)),"?"))</f>
        <v/>
      </c>
      <c r="D360" s="4" t="n"/>
      <c r="E360" s="4" t="n"/>
      <c r="F360" s="5" t="n"/>
      <c r="G360" s="13" t="n"/>
      <c r="H360" s="13" t="n"/>
      <c r="I360" s="4" t="n"/>
      <c r="J360" s="4" t="n"/>
      <c r="K360" s="17">
        <f>IF($A360="","",DATE(YEAR($A360),MONTH($A360),1))</f>
        <v/>
      </c>
    </row>
    <row r="361">
      <c r="A361" s="5" t="n"/>
      <c r="B361" s="4" t="n"/>
      <c r="C361" s="8">
        <f>IF($B361="","",IFERROR(INDEX('Balances'!$B$3:$B$1002,MATCH($B361,'Balances'!$E$3:$E$1002,0)),"?"))</f>
        <v/>
      </c>
      <c r="D361" s="4" t="n"/>
      <c r="E361" s="4" t="n"/>
      <c r="F361" s="5" t="n"/>
      <c r="G361" s="13" t="n"/>
      <c r="H361" s="13" t="n"/>
      <c r="I361" s="4" t="n"/>
      <c r="J361" s="4" t="n"/>
      <c r="K361" s="17">
        <f>IF($A361="","",DATE(YEAR($A361),MONTH($A361),1))</f>
        <v/>
      </c>
    </row>
    <row r="362">
      <c r="A362" s="5" t="n"/>
      <c r="B362" s="4" t="n"/>
      <c r="C362" s="8">
        <f>IF($B362="","",IFERROR(INDEX('Balances'!$B$3:$B$1002,MATCH($B362,'Balances'!$E$3:$E$1002,0)),"?"))</f>
        <v/>
      </c>
      <c r="D362" s="4" t="n"/>
      <c r="E362" s="4" t="n"/>
      <c r="F362" s="5" t="n"/>
      <c r="G362" s="13" t="n"/>
      <c r="H362" s="13" t="n"/>
      <c r="I362" s="4" t="n"/>
      <c r="J362" s="4" t="n"/>
      <c r="K362" s="17">
        <f>IF($A362="","",DATE(YEAR($A362),MONTH($A362),1))</f>
        <v/>
      </c>
    </row>
    <row r="363">
      <c r="A363" s="5" t="n"/>
      <c r="B363" s="4" t="n"/>
      <c r="C363" s="8">
        <f>IF($B363="","",IFERROR(INDEX('Balances'!$B$3:$B$1002,MATCH($B363,'Balances'!$E$3:$E$1002,0)),"?"))</f>
        <v/>
      </c>
      <c r="D363" s="4" t="n"/>
      <c r="E363" s="4" t="n"/>
      <c r="F363" s="5" t="n"/>
      <c r="G363" s="13" t="n"/>
      <c r="H363" s="13" t="n"/>
      <c r="I363" s="4" t="n"/>
      <c r="J363" s="4" t="n"/>
      <c r="K363" s="17">
        <f>IF($A363="","",DATE(YEAR($A363),MONTH($A363),1))</f>
        <v/>
      </c>
    </row>
    <row r="364">
      <c r="A364" s="5" t="n"/>
      <c r="B364" s="4" t="n"/>
      <c r="C364" s="8">
        <f>IF($B364="","",IFERROR(INDEX('Balances'!$B$3:$B$1002,MATCH($B364,'Balances'!$E$3:$E$1002,0)),"?"))</f>
        <v/>
      </c>
      <c r="D364" s="4" t="n"/>
      <c r="E364" s="4" t="n"/>
      <c r="F364" s="5" t="n"/>
      <c r="G364" s="13" t="n"/>
      <c r="H364" s="13" t="n"/>
      <c r="I364" s="4" t="n"/>
      <c r="J364" s="4" t="n"/>
      <c r="K364" s="17">
        <f>IF($A364="","",DATE(YEAR($A364),MONTH($A364),1))</f>
        <v/>
      </c>
    </row>
    <row r="365">
      <c r="A365" s="5" t="n"/>
      <c r="B365" s="4" t="n"/>
      <c r="C365" s="8">
        <f>IF($B365="","",IFERROR(INDEX('Balances'!$B$3:$B$1002,MATCH($B365,'Balances'!$E$3:$E$1002,0)),"?"))</f>
        <v/>
      </c>
      <c r="D365" s="4" t="n"/>
      <c r="E365" s="4" t="n"/>
      <c r="F365" s="5" t="n"/>
      <c r="G365" s="13" t="n"/>
      <c r="H365" s="13" t="n"/>
      <c r="I365" s="4" t="n"/>
      <c r="J365" s="4" t="n"/>
      <c r="K365" s="17">
        <f>IF($A365="","",DATE(YEAR($A365),MONTH($A365),1))</f>
        <v/>
      </c>
    </row>
    <row r="366">
      <c r="A366" s="5" t="n"/>
      <c r="B366" s="4" t="n"/>
      <c r="C366" s="8">
        <f>IF($B366="","",IFERROR(INDEX('Balances'!$B$3:$B$1002,MATCH($B366,'Balances'!$E$3:$E$1002,0)),"?"))</f>
        <v/>
      </c>
      <c r="D366" s="4" t="n"/>
      <c r="E366" s="4" t="n"/>
      <c r="F366" s="5" t="n"/>
      <c r="G366" s="13" t="n"/>
      <c r="H366" s="13" t="n"/>
      <c r="I366" s="4" t="n"/>
      <c r="J366" s="4" t="n"/>
      <c r="K366" s="17">
        <f>IF($A366="","",DATE(YEAR($A366),MONTH($A366),1))</f>
        <v/>
      </c>
    </row>
    <row r="367">
      <c r="A367" s="5" t="n"/>
      <c r="B367" s="4" t="n"/>
      <c r="C367" s="8">
        <f>IF($B367="","",IFERROR(INDEX('Balances'!$B$3:$B$1002,MATCH($B367,'Balances'!$E$3:$E$1002,0)),"?"))</f>
        <v/>
      </c>
      <c r="D367" s="4" t="n"/>
      <c r="E367" s="4" t="n"/>
      <c r="F367" s="5" t="n"/>
      <c r="G367" s="13" t="n"/>
      <c r="H367" s="13" t="n"/>
      <c r="I367" s="4" t="n"/>
      <c r="J367" s="4" t="n"/>
      <c r="K367" s="17">
        <f>IF($A367="","",DATE(YEAR($A367),MONTH($A367),1))</f>
        <v/>
      </c>
    </row>
    <row r="368">
      <c r="A368" s="5" t="n"/>
      <c r="B368" s="4" t="n"/>
      <c r="C368" s="8">
        <f>IF($B368="","",IFERROR(INDEX('Balances'!$B$3:$B$1002,MATCH($B368,'Balances'!$E$3:$E$1002,0)),"?"))</f>
        <v/>
      </c>
      <c r="D368" s="4" t="n"/>
      <c r="E368" s="4" t="n"/>
      <c r="F368" s="5" t="n"/>
      <c r="G368" s="13" t="n"/>
      <c r="H368" s="13" t="n"/>
      <c r="I368" s="4" t="n"/>
      <c r="J368" s="4" t="n"/>
      <c r="K368" s="17">
        <f>IF($A368="","",DATE(YEAR($A368),MONTH($A368),1))</f>
        <v/>
      </c>
    </row>
    <row r="369">
      <c r="A369" s="5" t="n"/>
      <c r="B369" s="4" t="n"/>
      <c r="C369" s="8">
        <f>IF($B369="","",IFERROR(INDEX('Balances'!$B$3:$B$1002,MATCH($B369,'Balances'!$E$3:$E$1002,0)),"?"))</f>
        <v/>
      </c>
      <c r="D369" s="4" t="n"/>
      <c r="E369" s="4" t="n"/>
      <c r="F369" s="5" t="n"/>
      <c r="G369" s="13" t="n"/>
      <c r="H369" s="13" t="n"/>
      <c r="I369" s="4" t="n"/>
      <c r="J369" s="4" t="n"/>
      <c r="K369" s="17">
        <f>IF($A369="","",DATE(YEAR($A369),MONTH($A369),1))</f>
        <v/>
      </c>
    </row>
    <row r="370">
      <c r="A370" s="5" t="n"/>
      <c r="B370" s="4" t="n"/>
      <c r="C370" s="8">
        <f>IF($B370="","",IFERROR(INDEX('Balances'!$B$3:$B$1002,MATCH($B370,'Balances'!$E$3:$E$1002,0)),"?"))</f>
        <v/>
      </c>
      <c r="D370" s="4" t="n"/>
      <c r="E370" s="4" t="n"/>
      <c r="F370" s="5" t="n"/>
      <c r="G370" s="13" t="n"/>
      <c r="H370" s="13" t="n"/>
      <c r="I370" s="4" t="n"/>
      <c r="J370" s="4" t="n"/>
      <c r="K370" s="17">
        <f>IF($A370="","",DATE(YEAR($A370),MONTH($A370),1))</f>
        <v/>
      </c>
    </row>
    <row r="371">
      <c r="A371" s="5" t="n"/>
      <c r="B371" s="4" t="n"/>
      <c r="C371" s="8">
        <f>IF($B371="","",IFERROR(INDEX('Balances'!$B$3:$B$1002,MATCH($B371,'Balances'!$E$3:$E$1002,0)),"?"))</f>
        <v/>
      </c>
      <c r="D371" s="4" t="n"/>
      <c r="E371" s="4" t="n"/>
      <c r="F371" s="5" t="n"/>
      <c r="G371" s="13" t="n"/>
      <c r="H371" s="13" t="n"/>
      <c r="I371" s="4" t="n"/>
      <c r="J371" s="4" t="n"/>
      <c r="K371" s="17">
        <f>IF($A371="","",DATE(YEAR($A371),MONTH($A371),1))</f>
        <v/>
      </c>
    </row>
    <row r="372">
      <c r="A372" s="5" t="n"/>
      <c r="B372" s="4" t="n"/>
      <c r="C372" s="8">
        <f>IF($B372="","",IFERROR(INDEX('Balances'!$B$3:$B$1002,MATCH($B372,'Balances'!$E$3:$E$1002,0)),"?"))</f>
        <v/>
      </c>
      <c r="D372" s="4" t="n"/>
      <c r="E372" s="4" t="n"/>
      <c r="F372" s="5" t="n"/>
      <c r="G372" s="13" t="n"/>
      <c r="H372" s="13" t="n"/>
      <c r="I372" s="4" t="n"/>
      <c r="J372" s="4" t="n"/>
      <c r="K372" s="17">
        <f>IF($A372="","",DATE(YEAR($A372),MONTH($A372),1))</f>
        <v/>
      </c>
    </row>
    <row r="373">
      <c r="A373" s="5" t="n"/>
      <c r="B373" s="4" t="n"/>
      <c r="C373" s="8">
        <f>IF($B373="","",IFERROR(INDEX('Balances'!$B$3:$B$1002,MATCH($B373,'Balances'!$E$3:$E$1002,0)),"?"))</f>
        <v/>
      </c>
      <c r="D373" s="4" t="n"/>
      <c r="E373" s="4" t="n"/>
      <c r="F373" s="5" t="n"/>
      <c r="G373" s="13" t="n"/>
      <c r="H373" s="13" t="n"/>
      <c r="I373" s="4" t="n"/>
      <c r="J373" s="4" t="n"/>
      <c r="K373" s="17">
        <f>IF($A373="","",DATE(YEAR($A373),MONTH($A373),1))</f>
        <v/>
      </c>
    </row>
    <row r="374">
      <c r="A374" s="5" t="n"/>
      <c r="B374" s="4" t="n"/>
      <c r="C374" s="8">
        <f>IF($B374="","",IFERROR(INDEX('Balances'!$B$3:$B$1002,MATCH($B374,'Balances'!$E$3:$E$1002,0)),"?"))</f>
        <v/>
      </c>
      <c r="D374" s="4" t="n"/>
      <c r="E374" s="4" t="n"/>
      <c r="F374" s="5" t="n"/>
      <c r="G374" s="13" t="n"/>
      <c r="H374" s="13" t="n"/>
      <c r="I374" s="4" t="n"/>
      <c r="J374" s="4" t="n"/>
      <c r="K374" s="17">
        <f>IF($A374="","",DATE(YEAR($A374),MONTH($A374),1))</f>
        <v/>
      </c>
    </row>
    <row r="375">
      <c r="A375" s="5" t="n"/>
      <c r="B375" s="4" t="n"/>
      <c r="C375" s="8">
        <f>IF($B375="","",IFERROR(INDEX('Balances'!$B$3:$B$1002,MATCH($B375,'Balances'!$E$3:$E$1002,0)),"?"))</f>
        <v/>
      </c>
      <c r="D375" s="4" t="n"/>
      <c r="E375" s="4" t="n"/>
      <c r="F375" s="5" t="n"/>
      <c r="G375" s="13" t="n"/>
      <c r="H375" s="13" t="n"/>
      <c r="I375" s="4" t="n"/>
      <c r="J375" s="4" t="n"/>
      <c r="K375" s="17">
        <f>IF($A375="","",DATE(YEAR($A375),MONTH($A375),1))</f>
        <v/>
      </c>
    </row>
    <row r="376">
      <c r="A376" s="5" t="n"/>
      <c r="B376" s="4" t="n"/>
      <c r="C376" s="8">
        <f>IF($B376="","",IFERROR(INDEX('Balances'!$B$3:$B$1002,MATCH($B376,'Balances'!$E$3:$E$1002,0)),"?"))</f>
        <v/>
      </c>
      <c r="D376" s="4" t="n"/>
      <c r="E376" s="4" t="n"/>
      <c r="F376" s="5" t="n"/>
      <c r="G376" s="13" t="n"/>
      <c r="H376" s="13" t="n"/>
      <c r="I376" s="4" t="n"/>
      <c r="J376" s="4" t="n"/>
      <c r="K376" s="17">
        <f>IF($A376="","",DATE(YEAR($A376),MONTH($A376),1))</f>
        <v/>
      </c>
    </row>
    <row r="377">
      <c r="A377" s="5" t="n"/>
      <c r="B377" s="4" t="n"/>
      <c r="C377" s="8">
        <f>IF($B377="","",IFERROR(INDEX('Balances'!$B$3:$B$1002,MATCH($B377,'Balances'!$E$3:$E$1002,0)),"?"))</f>
        <v/>
      </c>
      <c r="D377" s="4" t="n"/>
      <c r="E377" s="4" t="n"/>
      <c r="F377" s="5" t="n"/>
      <c r="G377" s="13" t="n"/>
      <c r="H377" s="13" t="n"/>
      <c r="I377" s="4" t="n"/>
      <c r="J377" s="4" t="n"/>
      <c r="K377" s="17">
        <f>IF($A377="","",DATE(YEAR($A377),MONTH($A377),1))</f>
        <v/>
      </c>
    </row>
    <row r="378">
      <c r="A378" s="5" t="n"/>
      <c r="B378" s="4" t="n"/>
      <c r="C378" s="8">
        <f>IF($B378="","",IFERROR(INDEX('Balances'!$B$3:$B$1002,MATCH($B378,'Balances'!$E$3:$E$1002,0)),"?"))</f>
        <v/>
      </c>
      <c r="D378" s="4" t="n"/>
      <c r="E378" s="4" t="n"/>
      <c r="F378" s="5" t="n"/>
      <c r="G378" s="13" t="n"/>
      <c r="H378" s="13" t="n"/>
      <c r="I378" s="4" t="n"/>
      <c r="J378" s="4" t="n"/>
      <c r="K378" s="17">
        <f>IF($A378="","",DATE(YEAR($A378),MONTH($A378),1))</f>
        <v/>
      </c>
    </row>
    <row r="379">
      <c r="A379" s="5" t="n"/>
      <c r="B379" s="4" t="n"/>
      <c r="C379" s="8">
        <f>IF($B379="","",IFERROR(INDEX('Balances'!$B$3:$B$1002,MATCH($B379,'Balances'!$E$3:$E$1002,0)),"?"))</f>
        <v/>
      </c>
      <c r="D379" s="4" t="n"/>
      <c r="E379" s="4" t="n"/>
      <c r="F379" s="5" t="n"/>
      <c r="G379" s="13" t="n"/>
      <c r="H379" s="13" t="n"/>
      <c r="I379" s="4" t="n"/>
      <c r="J379" s="4" t="n"/>
      <c r="K379" s="17">
        <f>IF($A379="","",DATE(YEAR($A379),MONTH($A379),1))</f>
        <v/>
      </c>
    </row>
    <row r="380">
      <c r="A380" s="5" t="n"/>
      <c r="B380" s="4" t="n"/>
      <c r="C380" s="8">
        <f>IF($B380="","",IFERROR(INDEX('Balances'!$B$3:$B$1002,MATCH($B380,'Balances'!$E$3:$E$1002,0)),"?"))</f>
        <v/>
      </c>
      <c r="D380" s="4" t="n"/>
      <c r="E380" s="4" t="n"/>
      <c r="F380" s="5" t="n"/>
      <c r="G380" s="13" t="n"/>
      <c r="H380" s="13" t="n"/>
      <c r="I380" s="4" t="n"/>
      <c r="J380" s="4" t="n"/>
      <c r="K380" s="17">
        <f>IF($A380="","",DATE(YEAR($A380),MONTH($A380),1))</f>
        <v/>
      </c>
    </row>
    <row r="381">
      <c r="A381" s="5" t="n"/>
      <c r="B381" s="4" t="n"/>
      <c r="C381" s="8">
        <f>IF($B381="","",IFERROR(INDEX('Balances'!$B$3:$B$1002,MATCH($B381,'Balances'!$E$3:$E$1002,0)),"?"))</f>
        <v/>
      </c>
      <c r="D381" s="4" t="n"/>
      <c r="E381" s="4" t="n"/>
      <c r="F381" s="5" t="n"/>
      <c r="G381" s="13" t="n"/>
      <c r="H381" s="13" t="n"/>
      <c r="I381" s="4" t="n"/>
      <c r="J381" s="4" t="n"/>
      <c r="K381" s="17">
        <f>IF($A381="","",DATE(YEAR($A381),MONTH($A381),1))</f>
        <v/>
      </c>
    </row>
    <row r="382">
      <c r="A382" s="5" t="n"/>
      <c r="B382" s="4" t="n"/>
      <c r="C382" s="8">
        <f>IF($B382="","",IFERROR(INDEX('Balances'!$B$3:$B$1002,MATCH($B382,'Balances'!$E$3:$E$1002,0)),"?"))</f>
        <v/>
      </c>
      <c r="D382" s="4" t="n"/>
      <c r="E382" s="4" t="n"/>
      <c r="F382" s="5" t="n"/>
      <c r="G382" s="13" t="n"/>
      <c r="H382" s="13" t="n"/>
      <c r="I382" s="4" t="n"/>
      <c r="J382" s="4" t="n"/>
      <c r="K382" s="17">
        <f>IF($A382="","",DATE(YEAR($A382),MONTH($A382),1))</f>
        <v/>
      </c>
    </row>
    <row r="383">
      <c r="A383" s="5" t="n"/>
      <c r="B383" s="4" t="n"/>
      <c r="C383" s="8">
        <f>IF($B383="","",IFERROR(INDEX('Balances'!$B$3:$B$1002,MATCH($B383,'Balances'!$E$3:$E$1002,0)),"?"))</f>
        <v/>
      </c>
      <c r="D383" s="4" t="n"/>
      <c r="E383" s="4" t="n"/>
      <c r="F383" s="5" t="n"/>
      <c r="G383" s="13" t="n"/>
      <c r="H383" s="13" t="n"/>
      <c r="I383" s="4" t="n"/>
      <c r="J383" s="4" t="n"/>
      <c r="K383" s="17">
        <f>IF($A383="","",DATE(YEAR($A383),MONTH($A383),1))</f>
        <v/>
      </c>
    </row>
    <row r="384">
      <c r="A384" s="5" t="n"/>
      <c r="B384" s="4" t="n"/>
      <c r="C384" s="8">
        <f>IF($B384="","",IFERROR(INDEX('Balances'!$B$3:$B$1002,MATCH($B384,'Balances'!$E$3:$E$1002,0)),"?"))</f>
        <v/>
      </c>
      <c r="D384" s="4" t="n"/>
      <c r="E384" s="4" t="n"/>
      <c r="F384" s="5" t="n"/>
      <c r="G384" s="13" t="n"/>
      <c r="H384" s="13" t="n"/>
      <c r="I384" s="4" t="n"/>
      <c r="J384" s="4" t="n"/>
      <c r="K384" s="17">
        <f>IF($A384="","",DATE(YEAR($A384),MONTH($A384),1))</f>
        <v/>
      </c>
    </row>
    <row r="385">
      <c r="A385" s="5" t="n"/>
      <c r="B385" s="4" t="n"/>
      <c r="C385" s="8">
        <f>IF($B385="","",IFERROR(INDEX('Balances'!$B$3:$B$1002,MATCH($B385,'Balances'!$E$3:$E$1002,0)),"?"))</f>
        <v/>
      </c>
      <c r="D385" s="4" t="n"/>
      <c r="E385" s="4" t="n"/>
      <c r="F385" s="5" t="n"/>
      <c r="G385" s="13" t="n"/>
      <c r="H385" s="13" t="n"/>
      <c r="I385" s="4" t="n"/>
      <c r="J385" s="4" t="n"/>
      <c r="K385" s="17">
        <f>IF($A385="","",DATE(YEAR($A385),MONTH($A385),1))</f>
        <v/>
      </c>
    </row>
    <row r="386">
      <c r="A386" s="5" t="n"/>
      <c r="B386" s="4" t="n"/>
      <c r="C386" s="8">
        <f>IF($B386="","",IFERROR(INDEX('Balances'!$B$3:$B$1002,MATCH($B386,'Balances'!$E$3:$E$1002,0)),"?"))</f>
        <v/>
      </c>
      <c r="D386" s="4" t="n"/>
      <c r="E386" s="4" t="n"/>
      <c r="F386" s="5" t="n"/>
      <c r="G386" s="13" t="n"/>
      <c r="H386" s="13" t="n"/>
      <c r="I386" s="4" t="n"/>
      <c r="J386" s="4" t="n"/>
      <c r="K386" s="17">
        <f>IF($A386="","",DATE(YEAR($A386),MONTH($A386),1))</f>
        <v/>
      </c>
    </row>
    <row r="387">
      <c r="A387" s="5" t="n"/>
      <c r="B387" s="4" t="n"/>
      <c r="C387" s="8">
        <f>IF($B387="","",IFERROR(INDEX('Balances'!$B$3:$B$1002,MATCH($B387,'Balances'!$E$3:$E$1002,0)),"?"))</f>
        <v/>
      </c>
      <c r="D387" s="4" t="n"/>
      <c r="E387" s="4" t="n"/>
      <c r="F387" s="5" t="n"/>
      <c r="G387" s="13" t="n"/>
      <c r="H387" s="13" t="n"/>
      <c r="I387" s="4" t="n"/>
      <c r="J387" s="4" t="n"/>
      <c r="K387" s="17">
        <f>IF($A387="","",DATE(YEAR($A387),MONTH($A387),1))</f>
        <v/>
      </c>
    </row>
    <row r="388">
      <c r="A388" s="5" t="n"/>
      <c r="B388" s="4" t="n"/>
      <c r="C388" s="8">
        <f>IF($B388="","",IFERROR(INDEX('Balances'!$B$3:$B$1002,MATCH($B388,'Balances'!$E$3:$E$1002,0)),"?"))</f>
        <v/>
      </c>
      <c r="D388" s="4" t="n"/>
      <c r="E388" s="4" t="n"/>
      <c r="F388" s="5" t="n"/>
      <c r="G388" s="13" t="n"/>
      <c r="H388" s="13" t="n"/>
      <c r="I388" s="4" t="n"/>
      <c r="J388" s="4" t="n"/>
      <c r="K388" s="17">
        <f>IF($A388="","",DATE(YEAR($A388),MONTH($A388),1))</f>
        <v/>
      </c>
    </row>
    <row r="389">
      <c r="A389" s="5" t="n"/>
      <c r="B389" s="4" t="n"/>
      <c r="C389" s="8">
        <f>IF($B389="","",IFERROR(INDEX('Balances'!$B$3:$B$1002,MATCH($B389,'Balances'!$E$3:$E$1002,0)),"?"))</f>
        <v/>
      </c>
      <c r="D389" s="4" t="n"/>
      <c r="E389" s="4" t="n"/>
      <c r="F389" s="5" t="n"/>
      <c r="G389" s="13" t="n"/>
      <c r="H389" s="13" t="n"/>
      <c r="I389" s="4" t="n"/>
      <c r="J389" s="4" t="n"/>
      <c r="K389" s="17">
        <f>IF($A389="","",DATE(YEAR($A389),MONTH($A389),1))</f>
        <v/>
      </c>
    </row>
    <row r="390">
      <c r="A390" s="5" t="n"/>
      <c r="B390" s="4" t="n"/>
      <c r="C390" s="8">
        <f>IF($B390="","",IFERROR(INDEX('Balances'!$B$3:$B$1002,MATCH($B390,'Balances'!$E$3:$E$1002,0)),"?"))</f>
        <v/>
      </c>
      <c r="D390" s="4" t="n"/>
      <c r="E390" s="4" t="n"/>
      <c r="F390" s="5" t="n"/>
      <c r="G390" s="13" t="n"/>
      <c r="H390" s="13" t="n"/>
      <c r="I390" s="4" t="n"/>
      <c r="J390" s="4" t="n"/>
      <c r="K390" s="17">
        <f>IF($A390="","",DATE(YEAR($A390),MONTH($A390),1))</f>
        <v/>
      </c>
    </row>
    <row r="391">
      <c r="A391" s="5" t="n"/>
      <c r="B391" s="4" t="n"/>
      <c r="C391" s="8">
        <f>IF($B391="","",IFERROR(INDEX('Balances'!$B$3:$B$1002,MATCH($B391,'Balances'!$E$3:$E$1002,0)),"?"))</f>
        <v/>
      </c>
      <c r="D391" s="4" t="n"/>
      <c r="E391" s="4" t="n"/>
      <c r="F391" s="5" t="n"/>
      <c r="G391" s="13" t="n"/>
      <c r="H391" s="13" t="n"/>
      <c r="I391" s="4" t="n"/>
      <c r="J391" s="4" t="n"/>
      <c r="K391" s="17">
        <f>IF($A391="","",DATE(YEAR($A391),MONTH($A391),1))</f>
        <v/>
      </c>
    </row>
    <row r="392">
      <c r="A392" s="5" t="n"/>
      <c r="B392" s="4" t="n"/>
      <c r="C392" s="8">
        <f>IF($B392="","",IFERROR(INDEX('Balances'!$B$3:$B$1002,MATCH($B392,'Balances'!$E$3:$E$1002,0)),"?"))</f>
        <v/>
      </c>
      <c r="D392" s="4" t="n"/>
      <c r="E392" s="4" t="n"/>
      <c r="F392" s="5" t="n"/>
      <c r="G392" s="13" t="n"/>
      <c r="H392" s="13" t="n"/>
      <c r="I392" s="4" t="n"/>
      <c r="J392" s="4" t="n"/>
      <c r="K392" s="17">
        <f>IF($A392="","",DATE(YEAR($A392),MONTH($A392),1))</f>
        <v/>
      </c>
    </row>
    <row r="393">
      <c r="A393" s="5" t="n"/>
      <c r="B393" s="4" t="n"/>
      <c r="C393" s="8">
        <f>IF($B393="","",IFERROR(INDEX('Balances'!$B$3:$B$1002,MATCH($B393,'Balances'!$E$3:$E$1002,0)),"?"))</f>
        <v/>
      </c>
      <c r="D393" s="4" t="n"/>
      <c r="E393" s="4" t="n"/>
      <c r="F393" s="5" t="n"/>
      <c r="G393" s="13" t="n"/>
      <c r="H393" s="13" t="n"/>
      <c r="I393" s="4" t="n"/>
      <c r="J393" s="4" t="n"/>
      <c r="K393" s="17">
        <f>IF($A393="","",DATE(YEAR($A393),MONTH($A393),1))</f>
        <v/>
      </c>
    </row>
    <row r="394">
      <c r="A394" s="5" t="n"/>
      <c r="B394" s="4" t="n"/>
      <c r="C394" s="8">
        <f>IF($B394="","",IFERROR(INDEX('Balances'!$B$3:$B$1002,MATCH($B394,'Balances'!$E$3:$E$1002,0)),"?"))</f>
        <v/>
      </c>
      <c r="D394" s="4" t="n"/>
      <c r="E394" s="4" t="n"/>
      <c r="F394" s="5" t="n"/>
      <c r="G394" s="13" t="n"/>
      <c r="H394" s="13" t="n"/>
      <c r="I394" s="4" t="n"/>
      <c r="J394" s="4" t="n"/>
      <c r="K394" s="17">
        <f>IF($A394="","",DATE(YEAR($A394),MONTH($A394),1))</f>
        <v/>
      </c>
    </row>
    <row r="395">
      <c r="A395" s="5" t="n"/>
      <c r="B395" s="4" t="n"/>
      <c r="C395" s="8">
        <f>IF($B395="","",IFERROR(INDEX('Balances'!$B$3:$B$1002,MATCH($B395,'Balances'!$E$3:$E$1002,0)),"?"))</f>
        <v/>
      </c>
      <c r="D395" s="4" t="n"/>
      <c r="E395" s="4" t="n"/>
      <c r="F395" s="5" t="n"/>
      <c r="G395" s="13" t="n"/>
      <c r="H395" s="13" t="n"/>
      <c r="I395" s="4" t="n"/>
      <c r="J395" s="4" t="n"/>
      <c r="K395" s="17">
        <f>IF($A395="","",DATE(YEAR($A395),MONTH($A395),1))</f>
        <v/>
      </c>
    </row>
    <row r="396">
      <c r="A396" s="5" t="n"/>
      <c r="B396" s="4" t="n"/>
      <c r="C396" s="8">
        <f>IF($B396="","",IFERROR(INDEX('Balances'!$B$3:$B$1002,MATCH($B396,'Balances'!$E$3:$E$1002,0)),"?"))</f>
        <v/>
      </c>
      <c r="D396" s="4" t="n"/>
      <c r="E396" s="4" t="n"/>
      <c r="F396" s="5" t="n"/>
      <c r="G396" s="13" t="n"/>
      <c r="H396" s="13" t="n"/>
      <c r="I396" s="4" t="n"/>
      <c r="J396" s="4" t="n"/>
      <c r="K396" s="17">
        <f>IF($A396="","",DATE(YEAR($A396),MONTH($A396),1))</f>
        <v/>
      </c>
    </row>
    <row r="397">
      <c r="A397" s="5" t="n"/>
      <c r="B397" s="4" t="n"/>
      <c r="C397" s="8">
        <f>IF($B397="","",IFERROR(INDEX('Balances'!$B$3:$B$1002,MATCH($B397,'Balances'!$E$3:$E$1002,0)),"?"))</f>
        <v/>
      </c>
      <c r="D397" s="4" t="n"/>
      <c r="E397" s="4" t="n"/>
      <c r="F397" s="5" t="n"/>
      <c r="G397" s="13" t="n"/>
      <c r="H397" s="13" t="n"/>
      <c r="I397" s="4" t="n"/>
      <c r="J397" s="4" t="n"/>
      <c r="K397" s="17">
        <f>IF($A397="","",DATE(YEAR($A397),MONTH($A397),1))</f>
        <v/>
      </c>
    </row>
    <row r="398">
      <c r="A398" s="5" t="n"/>
      <c r="B398" s="4" t="n"/>
      <c r="C398" s="8">
        <f>IF($B398="","",IFERROR(INDEX('Balances'!$B$3:$B$1002,MATCH($B398,'Balances'!$E$3:$E$1002,0)),"?"))</f>
        <v/>
      </c>
      <c r="D398" s="4" t="n"/>
      <c r="E398" s="4" t="n"/>
      <c r="F398" s="5" t="n"/>
      <c r="G398" s="13" t="n"/>
      <c r="H398" s="13" t="n"/>
      <c r="I398" s="4" t="n"/>
      <c r="J398" s="4" t="n"/>
      <c r="K398" s="17">
        <f>IF($A398="","",DATE(YEAR($A398),MONTH($A398),1))</f>
        <v/>
      </c>
    </row>
    <row r="399">
      <c r="A399" s="5" t="n"/>
      <c r="B399" s="4" t="n"/>
      <c r="C399" s="8">
        <f>IF($B399="","",IFERROR(INDEX('Balances'!$B$3:$B$1002,MATCH($B399,'Balances'!$E$3:$E$1002,0)),"?"))</f>
        <v/>
      </c>
      <c r="D399" s="4" t="n"/>
      <c r="E399" s="4" t="n"/>
      <c r="F399" s="5" t="n"/>
      <c r="G399" s="13" t="n"/>
      <c r="H399" s="13" t="n"/>
      <c r="I399" s="4" t="n"/>
      <c r="J399" s="4" t="n"/>
      <c r="K399" s="17">
        <f>IF($A399="","",DATE(YEAR($A399),MONTH($A399),1))</f>
        <v/>
      </c>
    </row>
    <row r="400">
      <c r="A400" s="5" t="n"/>
      <c r="B400" s="4" t="n"/>
      <c r="C400" s="8">
        <f>IF($B400="","",IFERROR(INDEX('Balances'!$B$3:$B$1002,MATCH($B400,'Balances'!$E$3:$E$1002,0)),"?"))</f>
        <v/>
      </c>
      <c r="D400" s="4" t="n"/>
      <c r="E400" s="4" t="n"/>
      <c r="F400" s="5" t="n"/>
      <c r="G400" s="13" t="n"/>
      <c r="H400" s="13" t="n"/>
      <c r="I400" s="4" t="n"/>
      <c r="J400" s="4" t="n"/>
      <c r="K400" s="17">
        <f>IF($A400="","",DATE(YEAR($A400),MONTH($A400),1))</f>
        <v/>
      </c>
    </row>
    <row r="401">
      <c r="A401" s="5" t="n"/>
      <c r="B401" s="4" t="n"/>
      <c r="C401" s="8">
        <f>IF($B401="","",IFERROR(INDEX('Balances'!$B$3:$B$1002,MATCH($B401,'Balances'!$E$3:$E$1002,0)),"?"))</f>
        <v/>
      </c>
      <c r="D401" s="4" t="n"/>
      <c r="E401" s="4" t="n"/>
      <c r="F401" s="5" t="n"/>
      <c r="G401" s="13" t="n"/>
      <c r="H401" s="13" t="n"/>
      <c r="I401" s="4" t="n"/>
      <c r="J401" s="4" t="n"/>
      <c r="K401" s="17">
        <f>IF($A401="","",DATE(YEAR($A401),MONTH($A401),1))</f>
        <v/>
      </c>
    </row>
    <row r="402">
      <c r="A402" s="5" t="n"/>
      <c r="B402" s="4" t="n"/>
      <c r="C402" s="8">
        <f>IF($B402="","",IFERROR(INDEX('Balances'!$B$3:$B$1002,MATCH($B402,'Balances'!$E$3:$E$1002,0)),"?"))</f>
        <v/>
      </c>
      <c r="D402" s="4" t="n"/>
      <c r="E402" s="4" t="n"/>
      <c r="F402" s="5" t="n"/>
      <c r="G402" s="13" t="n"/>
      <c r="H402" s="13" t="n"/>
      <c r="I402" s="4" t="n"/>
      <c r="J402" s="4" t="n"/>
      <c r="K402" s="17">
        <f>IF($A402="","",DATE(YEAR($A402),MONTH($A402),1))</f>
        <v/>
      </c>
    </row>
    <row r="403">
      <c r="A403" s="5" t="n"/>
      <c r="B403" s="4" t="n"/>
      <c r="C403" s="8">
        <f>IF($B403="","",IFERROR(INDEX('Balances'!$B$3:$B$1002,MATCH($B403,'Balances'!$E$3:$E$1002,0)),"?"))</f>
        <v/>
      </c>
      <c r="D403" s="4" t="n"/>
      <c r="E403" s="4" t="n"/>
      <c r="F403" s="5" t="n"/>
      <c r="G403" s="13" t="n"/>
      <c r="H403" s="13" t="n"/>
      <c r="I403" s="4" t="n"/>
      <c r="J403" s="4" t="n"/>
      <c r="K403" s="17">
        <f>IF($A403="","",DATE(YEAR($A403),MONTH($A403),1))</f>
        <v/>
      </c>
    </row>
    <row r="404">
      <c r="A404" s="5" t="n"/>
      <c r="B404" s="4" t="n"/>
      <c r="C404" s="8">
        <f>IF($B404="","",IFERROR(INDEX('Balances'!$B$3:$B$1002,MATCH($B404,'Balances'!$E$3:$E$1002,0)),"?"))</f>
        <v/>
      </c>
      <c r="D404" s="4" t="n"/>
      <c r="E404" s="4" t="n"/>
      <c r="F404" s="5" t="n"/>
      <c r="G404" s="13" t="n"/>
      <c r="H404" s="13" t="n"/>
      <c r="I404" s="4" t="n"/>
      <c r="J404" s="4" t="n"/>
      <c r="K404" s="17">
        <f>IF($A404="","",DATE(YEAR($A404),MONTH($A404),1))</f>
        <v/>
      </c>
    </row>
    <row r="405">
      <c r="A405" s="5" t="n"/>
      <c r="B405" s="4" t="n"/>
      <c r="C405" s="8">
        <f>IF($B405="","",IFERROR(INDEX('Balances'!$B$3:$B$1002,MATCH($B405,'Balances'!$E$3:$E$1002,0)),"?"))</f>
        <v/>
      </c>
      <c r="D405" s="4" t="n"/>
      <c r="E405" s="4" t="n"/>
      <c r="F405" s="5" t="n"/>
      <c r="G405" s="13" t="n"/>
      <c r="H405" s="13" t="n"/>
      <c r="I405" s="4" t="n"/>
      <c r="J405" s="4" t="n"/>
      <c r="K405" s="17">
        <f>IF($A405="","",DATE(YEAR($A405),MONTH($A405),1))</f>
        <v/>
      </c>
    </row>
    <row r="406">
      <c r="A406" s="5" t="n"/>
      <c r="B406" s="4" t="n"/>
      <c r="C406" s="8">
        <f>IF($B406="","",IFERROR(INDEX('Balances'!$B$3:$B$1002,MATCH($B406,'Balances'!$E$3:$E$1002,0)),"?"))</f>
        <v/>
      </c>
      <c r="D406" s="4" t="n"/>
      <c r="E406" s="4" t="n"/>
      <c r="F406" s="5" t="n"/>
      <c r="G406" s="13" t="n"/>
      <c r="H406" s="13" t="n"/>
      <c r="I406" s="4" t="n"/>
      <c r="J406" s="4" t="n"/>
      <c r="K406" s="17">
        <f>IF($A406="","",DATE(YEAR($A406),MONTH($A406),1))</f>
        <v/>
      </c>
    </row>
    <row r="407">
      <c r="A407" s="5" t="n"/>
      <c r="B407" s="4" t="n"/>
      <c r="C407" s="8">
        <f>IF($B407="","",IFERROR(INDEX('Balances'!$B$3:$B$1002,MATCH($B407,'Balances'!$E$3:$E$1002,0)),"?"))</f>
        <v/>
      </c>
      <c r="D407" s="4" t="n"/>
      <c r="E407" s="4" t="n"/>
      <c r="F407" s="5" t="n"/>
      <c r="G407" s="13" t="n"/>
      <c r="H407" s="13" t="n"/>
      <c r="I407" s="4" t="n"/>
      <c r="J407" s="4" t="n"/>
      <c r="K407" s="17">
        <f>IF($A407="","",DATE(YEAR($A407),MONTH($A407),1))</f>
        <v/>
      </c>
    </row>
    <row r="408">
      <c r="A408" s="5" t="n"/>
      <c r="B408" s="4" t="n"/>
      <c r="C408" s="8">
        <f>IF($B408="","",IFERROR(INDEX('Balances'!$B$3:$B$1002,MATCH($B408,'Balances'!$E$3:$E$1002,0)),"?"))</f>
        <v/>
      </c>
      <c r="D408" s="4" t="n"/>
      <c r="E408" s="4" t="n"/>
      <c r="F408" s="5" t="n"/>
      <c r="G408" s="13" t="n"/>
      <c r="H408" s="13" t="n"/>
      <c r="I408" s="4" t="n"/>
      <c r="J408" s="4" t="n"/>
      <c r="K408" s="17">
        <f>IF($A408="","",DATE(YEAR($A408),MONTH($A408),1))</f>
        <v/>
      </c>
    </row>
    <row r="409">
      <c r="A409" s="5" t="n"/>
      <c r="B409" s="4" t="n"/>
      <c r="C409" s="8">
        <f>IF($B409="","",IFERROR(INDEX('Balances'!$B$3:$B$1002,MATCH($B409,'Balances'!$E$3:$E$1002,0)),"?"))</f>
        <v/>
      </c>
      <c r="D409" s="4" t="n"/>
      <c r="E409" s="4" t="n"/>
      <c r="F409" s="5" t="n"/>
      <c r="G409" s="13" t="n"/>
      <c r="H409" s="13" t="n"/>
      <c r="I409" s="4" t="n"/>
      <c r="J409" s="4" t="n"/>
      <c r="K409" s="17">
        <f>IF($A409="","",DATE(YEAR($A409),MONTH($A409),1))</f>
        <v/>
      </c>
    </row>
    <row r="410">
      <c r="A410" s="5" t="n"/>
      <c r="B410" s="4" t="n"/>
      <c r="C410" s="8">
        <f>IF($B410="","",IFERROR(INDEX('Balances'!$B$3:$B$1002,MATCH($B410,'Balances'!$E$3:$E$1002,0)),"?"))</f>
        <v/>
      </c>
      <c r="D410" s="4" t="n"/>
      <c r="E410" s="4" t="n"/>
      <c r="F410" s="5" t="n"/>
      <c r="G410" s="13" t="n"/>
      <c r="H410" s="13" t="n"/>
      <c r="I410" s="4" t="n"/>
      <c r="J410" s="4" t="n"/>
      <c r="K410" s="17">
        <f>IF($A410="","",DATE(YEAR($A410),MONTH($A410),1))</f>
        <v/>
      </c>
    </row>
    <row r="411">
      <c r="A411" s="5" t="n"/>
      <c r="B411" s="4" t="n"/>
      <c r="C411" s="8">
        <f>IF($B411="","",IFERROR(INDEX('Balances'!$B$3:$B$1002,MATCH($B411,'Balances'!$E$3:$E$1002,0)),"?"))</f>
        <v/>
      </c>
      <c r="D411" s="4" t="n"/>
      <c r="E411" s="4" t="n"/>
      <c r="F411" s="5" t="n"/>
      <c r="G411" s="13" t="n"/>
      <c r="H411" s="13" t="n"/>
      <c r="I411" s="4" t="n"/>
      <c r="J411" s="4" t="n"/>
      <c r="K411" s="17">
        <f>IF($A411="","",DATE(YEAR($A411),MONTH($A411),1))</f>
        <v/>
      </c>
    </row>
    <row r="412">
      <c r="A412" s="5" t="n"/>
      <c r="B412" s="4" t="n"/>
      <c r="C412" s="8">
        <f>IF($B412="","",IFERROR(INDEX('Balances'!$B$3:$B$1002,MATCH($B412,'Balances'!$E$3:$E$1002,0)),"?"))</f>
        <v/>
      </c>
      <c r="D412" s="4" t="n"/>
      <c r="E412" s="4" t="n"/>
      <c r="F412" s="5" t="n"/>
      <c r="G412" s="13" t="n"/>
      <c r="H412" s="13" t="n"/>
      <c r="I412" s="4" t="n"/>
      <c r="J412" s="4" t="n"/>
      <c r="K412" s="17">
        <f>IF($A412="","",DATE(YEAR($A412),MONTH($A412),1))</f>
        <v/>
      </c>
    </row>
    <row r="413">
      <c r="A413" s="5" t="n"/>
      <c r="B413" s="4" t="n"/>
      <c r="C413" s="8">
        <f>IF($B413="","",IFERROR(INDEX('Balances'!$B$3:$B$1002,MATCH($B413,'Balances'!$E$3:$E$1002,0)),"?"))</f>
        <v/>
      </c>
      <c r="D413" s="4" t="n"/>
      <c r="E413" s="4" t="n"/>
      <c r="F413" s="5" t="n"/>
      <c r="G413" s="13" t="n"/>
      <c r="H413" s="13" t="n"/>
      <c r="I413" s="4" t="n"/>
      <c r="J413" s="4" t="n"/>
      <c r="K413" s="17">
        <f>IF($A413="","",DATE(YEAR($A413),MONTH($A413),1))</f>
        <v/>
      </c>
    </row>
    <row r="414">
      <c r="A414" s="5" t="n"/>
      <c r="B414" s="4" t="n"/>
      <c r="C414" s="8">
        <f>IF($B414="","",IFERROR(INDEX('Balances'!$B$3:$B$1002,MATCH($B414,'Balances'!$E$3:$E$1002,0)),"?"))</f>
        <v/>
      </c>
      <c r="D414" s="4" t="n"/>
      <c r="E414" s="4" t="n"/>
      <c r="F414" s="5" t="n"/>
      <c r="G414" s="13" t="n"/>
      <c r="H414" s="13" t="n"/>
      <c r="I414" s="4" t="n"/>
      <c r="J414" s="4" t="n"/>
      <c r="K414" s="17">
        <f>IF($A414="","",DATE(YEAR($A414),MONTH($A414),1))</f>
        <v/>
      </c>
    </row>
    <row r="415">
      <c r="A415" s="5" t="n"/>
      <c r="B415" s="4" t="n"/>
      <c r="C415" s="8">
        <f>IF($B415="","",IFERROR(INDEX('Balances'!$B$3:$B$1002,MATCH($B415,'Balances'!$E$3:$E$1002,0)),"?"))</f>
        <v/>
      </c>
      <c r="D415" s="4" t="n"/>
      <c r="E415" s="4" t="n"/>
      <c r="F415" s="5" t="n"/>
      <c r="G415" s="13" t="n"/>
      <c r="H415" s="13" t="n"/>
      <c r="I415" s="4" t="n"/>
      <c r="J415" s="4" t="n"/>
      <c r="K415" s="17">
        <f>IF($A415="","",DATE(YEAR($A415),MONTH($A415),1))</f>
        <v/>
      </c>
    </row>
    <row r="416">
      <c r="A416" s="5" t="n"/>
      <c r="B416" s="4" t="n"/>
      <c r="C416" s="8">
        <f>IF($B416="","",IFERROR(INDEX('Balances'!$B$3:$B$1002,MATCH($B416,'Balances'!$E$3:$E$1002,0)),"?"))</f>
        <v/>
      </c>
      <c r="D416" s="4" t="n"/>
      <c r="E416" s="4" t="n"/>
      <c r="F416" s="5" t="n"/>
      <c r="G416" s="13" t="n"/>
      <c r="H416" s="13" t="n"/>
      <c r="I416" s="4" t="n"/>
      <c r="J416" s="4" t="n"/>
      <c r="K416" s="17">
        <f>IF($A416="","",DATE(YEAR($A416),MONTH($A416),1))</f>
        <v/>
      </c>
    </row>
    <row r="417">
      <c r="A417" s="5" t="n"/>
      <c r="B417" s="4" t="n"/>
      <c r="C417" s="8">
        <f>IF($B417="","",IFERROR(INDEX('Balances'!$B$3:$B$1002,MATCH($B417,'Balances'!$E$3:$E$1002,0)),"?"))</f>
        <v/>
      </c>
      <c r="D417" s="4" t="n"/>
      <c r="E417" s="4" t="n"/>
      <c r="F417" s="5" t="n"/>
      <c r="G417" s="13" t="n"/>
      <c r="H417" s="13" t="n"/>
      <c r="I417" s="4" t="n"/>
      <c r="J417" s="4" t="n"/>
      <c r="K417" s="17">
        <f>IF($A417="","",DATE(YEAR($A417),MONTH($A417),1))</f>
        <v/>
      </c>
    </row>
    <row r="418">
      <c r="A418" s="5" t="n"/>
      <c r="B418" s="4" t="n"/>
      <c r="C418" s="8">
        <f>IF($B418="","",IFERROR(INDEX('Balances'!$B$3:$B$1002,MATCH($B418,'Balances'!$E$3:$E$1002,0)),"?"))</f>
        <v/>
      </c>
      <c r="D418" s="4" t="n"/>
      <c r="E418" s="4" t="n"/>
      <c r="F418" s="5" t="n"/>
      <c r="G418" s="13" t="n"/>
      <c r="H418" s="13" t="n"/>
      <c r="I418" s="4" t="n"/>
      <c r="J418" s="4" t="n"/>
      <c r="K418" s="17">
        <f>IF($A418="","",DATE(YEAR($A418),MONTH($A418),1))</f>
        <v/>
      </c>
    </row>
    <row r="419">
      <c r="A419" s="5" t="n"/>
      <c r="B419" s="4" t="n"/>
      <c r="C419" s="8">
        <f>IF($B419="","",IFERROR(INDEX('Balances'!$B$3:$B$1002,MATCH($B419,'Balances'!$E$3:$E$1002,0)),"?"))</f>
        <v/>
      </c>
      <c r="D419" s="4" t="n"/>
      <c r="E419" s="4" t="n"/>
      <c r="F419" s="5" t="n"/>
      <c r="G419" s="13" t="n"/>
      <c r="H419" s="13" t="n"/>
      <c r="I419" s="4" t="n"/>
      <c r="J419" s="4" t="n"/>
      <c r="K419" s="17">
        <f>IF($A419="","",DATE(YEAR($A419),MONTH($A419),1))</f>
        <v/>
      </c>
    </row>
    <row r="420">
      <c r="A420" s="5" t="n"/>
      <c r="B420" s="4" t="n"/>
      <c r="C420" s="8">
        <f>IF($B420="","",IFERROR(INDEX('Balances'!$B$3:$B$1002,MATCH($B420,'Balances'!$E$3:$E$1002,0)),"?"))</f>
        <v/>
      </c>
      <c r="D420" s="4" t="n"/>
      <c r="E420" s="4" t="n"/>
      <c r="F420" s="5" t="n"/>
      <c r="G420" s="13" t="n"/>
      <c r="H420" s="13" t="n"/>
      <c r="I420" s="4" t="n"/>
      <c r="J420" s="4" t="n"/>
      <c r="K420" s="17">
        <f>IF($A420="","",DATE(YEAR($A420),MONTH($A420),1))</f>
        <v/>
      </c>
    </row>
    <row r="421">
      <c r="A421" s="5" t="n"/>
      <c r="B421" s="4" t="n"/>
      <c r="C421" s="8">
        <f>IF($B421="","",IFERROR(INDEX('Balances'!$B$3:$B$1002,MATCH($B421,'Balances'!$E$3:$E$1002,0)),"?"))</f>
        <v/>
      </c>
      <c r="D421" s="4" t="n"/>
      <c r="E421" s="4" t="n"/>
      <c r="F421" s="5" t="n"/>
      <c r="G421" s="13" t="n"/>
      <c r="H421" s="13" t="n"/>
      <c r="I421" s="4" t="n"/>
      <c r="J421" s="4" t="n"/>
      <c r="K421" s="17">
        <f>IF($A421="","",DATE(YEAR($A421),MONTH($A421),1))</f>
        <v/>
      </c>
    </row>
    <row r="422">
      <c r="A422" s="5" t="n"/>
      <c r="B422" s="4" t="n"/>
      <c r="C422" s="8">
        <f>IF($B422="","",IFERROR(INDEX('Balances'!$B$3:$B$1002,MATCH($B422,'Balances'!$E$3:$E$1002,0)),"?"))</f>
        <v/>
      </c>
      <c r="D422" s="4" t="n"/>
      <c r="E422" s="4" t="n"/>
      <c r="F422" s="5" t="n"/>
      <c r="G422" s="13" t="n"/>
      <c r="H422" s="13" t="n"/>
      <c r="I422" s="4" t="n"/>
      <c r="J422" s="4" t="n"/>
      <c r="K422" s="17">
        <f>IF($A422="","",DATE(YEAR($A422),MONTH($A422),1))</f>
        <v/>
      </c>
    </row>
    <row r="423">
      <c r="A423" s="5" t="n"/>
      <c r="B423" s="4" t="n"/>
      <c r="C423" s="8">
        <f>IF($B423="","",IFERROR(INDEX('Balances'!$B$3:$B$1002,MATCH($B423,'Balances'!$E$3:$E$1002,0)),"?"))</f>
        <v/>
      </c>
      <c r="D423" s="4" t="n"/>
      <c r="E423" s="4" t="n"/>
      <c r="F423" s="5" t="n"/>
      <c r="G423" s="13" t="n"/>
      <c r="H423" s="13" t="n"/>
      <c r="I423" s="4" t="n"/>
      <c r="J423" s="4" t="n"/>
      <c r="K423" s="17">
        <f>IF($A423="","",DATE(YEAR($A423),MONTH($A423),1))</f>
        <v/>
      </c>
    </row>
    <row r="424">
      <c r="A424" s="5" t="n"/>
      <c r="B424" s="4" t="n"/>
      <c r="C424" s="8">
        <f>IF($B424="","",IFERROR(INDEX('Balances'!$B$3:$B$1002,MATCH($B424,'Balances'!$E$3:$E$1002,0)),"?"))</f>
        <v/>
      </c>
      <c r="D424" s="4" t="n"/>
      <c r="E424" s="4" t="n"/>
      <c r="F424" s="5" t="n"/>
      <c r="G424" s="13" t="n"/>
      <c r="H424" s="13" t="n"/>
      <c r="I424" s="4" t="n"/>
      <c r="J424" s="4" t="n"/>
      <c r="K424" s="17">
        <f>IF($A424="","",DATE(YEAR($A424),MONTH($A424),1))</f>
        <v/>
      </c>
    </row>
    <row r="425">
      <c r="A425" s="5" t="n"/>
      <c r="B425" s="4" t="n"/>
      <c r="C425" s="8">
        <f>IF($B425="","",IFERROR(INDEX('Balances'!$B$3:$B$1002,MATCH($B425,'Balances'!$E$3:$E$1002,0)),"?"))</f>
        <v/>
      </c>
      <c r="D425" s="4" t="n"/>
      <c r="E425" s="4" t="n"/>
      <c r="F425" s="5" t="n"/>
      <c r="G425" s="13" t="n"/>
      <c r="H425" s="13" t="n"/>
      <c r="I425" s="4" t="n"/>
      <c r="J425" s="4" t="n"/>
      <c r="K425" s="17">
        <f>IF($A425="","",DATE(YEAR($A425),MONTH($A425),1))</f>
        <v/>
      </c>
    </row>
    <row r="426">
      <c r="A426" s="5" t="n"/>
      <c r="B426" s="4" t="n"/>
      <c r="C426" s="8">
        <f>IF($B426="","",IFERROR(INDEX('Balances'!$B$3:$B$1002,MATCH($B426,'Balances'!$E$3:$E$1002,0)),"?"))</f>
        <v/>
      </c>
      <c r="D426" s="4" t="n"/>
      <c r="E426" s="4" t="n"/>
      <c r="F426" s="5" t="n"/>
      <c r="G426" s="13" t="n"/>
      <c r="H426" s="13" t="n"/>
      <c r="I426" s="4" t="n"/>
      <c r="J426" s="4" t="n"/>
      <c r="K426" s="17">
        <f>IF($A426="","",DATE(YEAR($A426),MONTH($A426),1))</f>
        <v/>
      </c>
    </row>
    <row r="427">
      <c r="A427" s="5" t="n"/>
      <c r="B427" s="4" t="n"/>
      <c r="C427" s="8">
        <f>IF($B427="","",IFERROR(INDEX('Balances'!$B$3:$B$1002,MATCH($B427,'Balances'!$E$3:$E$1002,0)),"?"))</f>
        <v/>
      </c>
      <c r="D427" s="4" t="n"/>
      <c r="E427" s="4" t="n"/>
      <c r="F427" s="5" t="n"/>
      <c r="G427" s="13" t="n"/>
      <c r="H427" s="13" t="n"/>
      <c r="I427" s="4" t="n"/>
      <c r="J427" s="4" t="n"/>
      <c r="K427" s="17">
        <f>IF($A427="","",DATE(YEAR($A427),MONTH($A427),1))</f>
        <v/>
      </c>
    </row>
    <row r="428">
      <c r="A428" s="5" t="n"/>
      <c r="B428" s="4" t="n"/>
      <c r="C428" s="8">
        <f>IF($B428="","",IFERROR(INDEX('Balances'!$B$3:$B$1002,MATCH($B428,'Balances'!$E$3:$E$1002,0)),"?"))</f>
        <v/>
      </c>
      <c r="D428" s="4" t="n"/>
      <c r="E428" s="4" t="n"/>
      <c r="F428" s="5" t="n"/>
      <c r="G428" s="13" t="n"/>
      <c r="H428" s="13" t="n"/>
      <c r="I428" s="4" t="n"/>
      <c r="J428" s="4" t="n"/>
      <c r="K428" s="17">
        <f>IF($A428="","",DATE(YEAR($A428),MONTH($A428),1))</f>
        <v/>
      </c>
    </row>
    <row r="429">
      <c r="A429" s="5" t="n"/>
      <c r="B429" s="4" t="n"/>
      <c r="C429" s="8">
        <f>IF($B429="","",IFERROR(INDEX('Balances'!$B$3:$B$1002,MATCH($B429,'Balances'!$E$3:$E$1002,0)),"?"))</f>
        <v/>
      </c>
      <c r="D429" s="4" t="n"/>
      <c r="E429" s="4" t="n"/>
      <c r="F429" s="5" t="n"/>
      <c r="G429" s="13" t="n"/>
      <c r="H429" s="13" t="n"/>
      <c r="I429" s="4" t="n"/>
      <c r="J429" s="4" t="n"/>
      <c r="K429" s="17">
        <f>IF($A429="","",DATE(YEAR($A429),MONTH($A429),1))</f>
        <v/>
      </c>
    </row>
    <row r="430">
      <c r="A430" s="5" t="n"/>
      <c r="B430" s="4" t="n"/>
      <c r="C430" s="8">
        <f>IF($B430="","",IFERROR(INDEX('Balances'!$B$3:$B$1002,MATCH($B430,'Balances'!$E$3:$E$1002,0)),"?"))</f>
        <v/>
      </c>
      <c r="D430" s="4" t="n"/>
      <c r="E430" s="4" t="n"/>
      <c r="F430" s="5" t="n"/>
      <c r="G430" s="13" t="n"/>
      <c r="H430" s="13" t="n"/>
      <c r="I430" s="4" t="n"/>
      <c r="J430" s="4" t="n"/>
      <c r="K430" s="17">
        <f>IF($A430="","",DATE(YEAR($A430),MONTH($A430),1))</f>
        <v/>
      </c>
    </row>
    <row r="431">
      <c r="A431" s="5" t="n"/>
      <c r="B431" s="4" t="n"/>
      <c r="C431" s="8">
        <f>IF($B431="","",IFERROR(INDEX('Balances'!$B$3:$B$1002,MATCH($B431,'Balances'!$E$3:$E$1002,0)),"?"))</f>
        <v/>
      </c>
      <c r="D431" s="4" t="n"/>
      <c r="E431" s="4" t="n"/>
      <c r="F431" s="5" t="n"/>
      <c r="G431" s="13" t="n"/>
      <c r="H431" s="13" t="n"/>
      <c r="I431" s="4" t="n"/>
      <c r="J431" s="4" t="n"/>
      <c r="K431" s="17">
        <f>IF($A431="","",DATE(YEAR($A431),MONTH($A431),1))</f>
        <v/>
      </c>
    </row>
    <row r="432">
      <c r="A432" s="5" t="n"/>
      <c r="B432" s="4" t="n"/>
      <c r="C432" s="8">
        <f>IF($B432="","",IFERROR(INDEX('Balances'!$B$3:$B$1002,MATCH($B432,'Balances'!$E$3:$E$1002,0)),"?"))</f>
        <v/>
      </c>
      <c r="D432" s="4" t="n"/>
      <c r="E432" s="4" t="n"/>
      <c r="F432" s="5" t="n"/>
      <c r="G432" s="13" t="n"/>
      <c r="H432" s="13" t="n"/>
      <c r="I432" s="4" t="n"/>
      <c r="J432" s="4" t="n"/>
      <c r="K432" s="17">
        <f>IF($A432="","",DATE(YEAR($A432),MONTH($A432),1))</f>
        <v/>
      </c>
    </row>
    <row r="433">
      <c r="A433" s="5" t="n"/>
      <c r="B433" s="4" t="n"/>
      <c r="C433" s="8">
        <f>IF($B433="","",IFERROR(INDEX('Balances'!$B$3:$B$1002,MATCH($B433,'Balances'!$E$3:$E$1002,0)),"?"))</f>
        <v/>
      </c>
      <c r="D433" s="4" t="n"/>
      <c r="E433" s="4" t="n"/>
      <c r="F433" s="5" t="n"/>
      <c r="G433" s="13" t="n"/>
      <c r="H433" s="13" t="n"/>
      <c r="I433" s="4" t="n"/>
      <c r="J433" s="4" t="n"/>
      <c r="K433" s="17">
        <f>IF($A433="","",DATE(YEAR($A433),MONTH($A433),1))</f>
        <v/>
      </c>
    </row>
    <row r="434">
      <c r="A434" s="5" t="n"/>
      <c r="B434" s="4" t="n"/>
      <c r="C434" s="8">
        <f>IF($B434="","",IFERROR(INDEX('Balances'!$B$3:$B$1002,MATCH($B434,'Balances'!$E$3:$E$1002,0)),"?"))</f>
        <v/>
      </c>
      <c r="D434" s="4" t="n"/>
      <c r="E434" s="4" t="n"/>
      <c r="F434" s="5" t="n"/>
      <c r="G434" s="13" t="n"/>
      <c r="H434" s="13" t="n"/>
      <c r="I434" s="4" t="n"/>
      <c r="J434" s="4" t="n"/>
      <c r="K434" s="17">
        <f>IF($A434="","",DATE(YEAR($A434),MONTH($A434),1))</f>
        <v/>
      </c>
    </row>
    <row r="435">
      <c r="A435" s="5" t="n"/>
      <c r="B435" s="4" t="n"/>
      <c r="C435" s="8">
        <f>IF($B435="","",IFERROR(INDEX('Balances'!$B$3:$B$1002,MATCH($B435,'Balances'!$E$3:$E$1002,0)),"?"))</f>
        <v/>
      </c>
      <c r="D435" s="4" t="n"/>
      <c r="E435" s="4" t="n"/>
      <c r="F435" s="5" t="n"/>
      <c r="G435" s="13" t="n"/>
      <c r="H435" s="13" t="n"/>
      <c r="I435" s="4" t="n"/>
      <c r="J435" s="4" t="n"/>
      <c r="K435" s="17">
        <f>IF($A435="","",DATE(YEAR($A435),MONTH($A435),1))</f>
        <v/>
      </c>
    </row>
    <row r="436">
      <c r="A436" s="5" t="n"/>
      <c r="B436" s="4" t="n"/>
      <c r="C436" s="8">
        <f>IF($B436="","",IFERROR(INDEX('Balances'!$B$3:$B$1002,MATCH($B436,'Balances'!$E$3:$E$1002,0)),"?"))</f>
        <v/>
      </c>
      <c r="D436" s="4" t="n"/>
      <c r="E436" s="4" t="n"/>
      <c r="F436" s="5" t="n"/>
      <c r="G436" s="13" t="n"/>
      <c r="H436" s="13" t="n"/>
      <c r="I436" s="4" t="n"/>
      <c r="J436" s="4" t="n"/>
      <c r="K436" s="17">
        <f>IF($A436="","",DATE(YEAR($A436),MONTH($A436),1))</f>
        <v/>
      </c>
    </row>
    <row r="437">
      <c r="A437" s="5" t="n"/>
      <c r="B437" s="4" t="n"/>
      <c r="C437" s="8">
        <f>IF($B437="","",IFERROR(INDEX('Balances'!$B$3:$B$1002,MATCH($B437,'Balances'!$E$3:$E$1002,0)),"?"))</f>
        <v/>
      </c>
      <c r="D437" s="4" t="n"/>
      <c r="E437" s="4" t="n"/>
      <c r="F437" s="5" t="n"/>
      <c r="G437" s="13" t="n"/>
      <c r="H437" s="13" t="n"/>
      <c r="I437" s="4" t="n"/>
      <c r="J437" s="4" t="n"/>
      <c r="K437" s="17">
        <f>IF($A437="","",DATE(YEAR($A437),MONTH($A437),1))</f>
        <v/>
      </c>
    </row>
    <row r="438">
      <c r="A438" s="5" t="n"/>
      <c r="B438" s="4" t="n"/>
      <c r="C438" s="8">
        <f>IF($B438="","",IFERROR(INDEX('Balances'!$B$3:$B$1002,MATCH($B438,'Balances'!$E$3:$E$1002,0)),"?"))</f>
        <v/>
      </c>
      <c r="D438" s="4" t="n"/>
      <c r="E438" s="4" t="n"/>
      <c r="F438" s="5" t="n"/>
      <c r="G438" s="13" t="n"/>
      <c r="H438" s="13" t="n"/>
      <c r="I438" s="4" t="n"/>
      <c r="J438" s="4" t="n"/>
      <c r="K438" s="17">
        <f>IF($A438="","",DATE(YEAR($A438),MONTH($A438),1))</f>
        <v/>
      </c>
    </row>
    <row r="439">
      <c r="A439" s="5" t="n"/>
      <c r="B439" s="4" t="n"/>
      <c r="C439" s="8">
        <f>IF($B439="","",IFERROR(INDEX('Balances'!$B$3:$B$1002,MATCH($B439,'Balances'!$E$3:$E$1002,0)),"?"))</f>
        <v/>
      </c>
      <c r="D439" s="4" t="n"/>
      <c r="E439" s="4" t="n"/>
      <c r="F439" s="5" t="n"/>
      <c r="G439" s="13" t="n"/>
      <c r="H439" s="13" t="n"/>
      <c r="I439" s="4" t="n"/>
      <c r="J439" s="4" t="n"/>
      <c r="K439" s="17">
        <f>IF($A439="","",DATE(YEAR($A439),MONTH($A439),1))</f>
        <v/>
      </c>
    </row>
    <row r="440">
      <c r="A440" s="5" t="n"/>
      <c r="B440" s="4" t="n"/>
      <c r="C440" s="8">
        <f>IF($B440="","",IFERROR(INDEX('Balances'!$B$3:$B$1002,MATCH($B440,'Balances'!$E$3:$E$1002,0)),"?"))</f>
        <v/>
      </c>
      <c r="D440" s="4" t="n"/>
      <c r="E440" s="4" t="n"/>
      <c r="F440" s="5" t="n"/>
      <c r="G440" s="13" t="n"/>
      <c r="H440" s="13" t="n"/>
      <c r="I440" s="4" t="n"/>
      <c r="J440" s="4" t="n"/>
      <c r="K440" s="17">
        <f>IF($A440="","",DATE(YEAR($A440),MONTH($A440),1))</f>
        <v/>
      </c>
    </row>
    <row r="441">
      <c r="A441" s="5" t="n"/>
      <c r="B441" s="4" t="n"/>
      <c r="C441" s="8">
        <f>IF($B441="","",IFERROR(INDEX('Balances'!$B$3:$B$1002,MATCH($B441,'Balances'!$E$3:$E$1002,0)),"?"))</f>
        <v/>
      </c>
      <c r="D441" s="4" t="n"/>
      <c r="E441" s="4" t="n"/>
      <c r="F441" s="5" t="n"/>
      <c r="G441" s="13" t="n"/>
      <c r="H441" s="13" t="n"/>
      <c r="I441" s="4" t="n"/>
      <c r="J441" s="4" t="n"/>
      <c r="K441" s="17">
        <f>IF($A441="","",DATE(YEAR($A441),MONTH($A441),1))</f>
        <v/>
      </c>
    </row>
    <row r="442">
      <c r="A442" s="5" t="n"/>
      <c r="B442" s="4" t="n"/>
      <c r="C442" s="8">
        <f>IF($B442="","",IFERROR(INDEX('Balances'!$B$3:$B$1002,MATCH($B442,'Balances'!$E$3:$E$1002,0)),"?"))</f>
        <v/>
      </c>
      <c r="D442" s="4" t="n"/>
      <c r="E442" s="4" t="n"/>
      <c r="F442" s="5" t="n"/>
      <c r="G442" s="13" t="n"/>
      <c r="H442" s="13" t="n"/>
      <c r="I442" s="4" t="n"/>
      <c r="J442" s="4" t="n"/>
      <c r="K442" s="17">
        <f>IF($A442="","",DATE(YEAR($A442),MONTH($A442),1))</f>
        <v/>
      </c>
    </row>
    <row r="443">
      <c r="A443" s="5" t="n"/>
      <c r="B443" s="4" t="n"/>
      <c r="C443" s="8">
        <f>IF($B443="","",IFERROR(INDEX('Balances'!$B$3:$B$1002,MATCH($B443,'Balances'!$E$3:$E$1002,0)),"?"))</f>
        <v/>
      </c>
      <c r="D443" s="4" t="n"/>
      <c r="E443" s="4" t="n"/>
      <c r="F443" s="5" t="n"/>
      <c r="G443" s="13" t="n"/>
      <c r="H443" s="13" t="n"/>
      <c r="I443" s="4" t="n"/>
      <c r="J443" s="4" t="n"/>
      <c r="K443" s="17">
        <f>IF($A443="","",DATE(YEAR($A443),MONTH($A443),1))</f>
        <v/>
      </c>
    </row>
    <row r="444">
      <c r="A444" s="5" t="n"/>
      <c r="B444" s="4" t="n"/>
      <c r="C444" s="8">
        <f>IF($B444="","",IFERROR(INDEX('Balances'!$B$3:$B$1002,MATCH($B444,'Balances'!$E$3:$E$1002,0)),"?"))</f>
        <v/>
      </c>
      <c r="D444" s="4" t="n"/>
      <c r="E444" s="4" t="n"/>
      <c r="F444" s="5" t="n"/>
      <c r="G444" s="13" t="n"/>
      <c r="H444" s="13" t="n"/>
      <c r="I444" s="4" t="n"/>
      <c r="J444" s="4" t="n"/>
      <c r="K444" s="17">
        <f>IF($A444="","",DATE(YEAR($A444),MONTH($A444),1))</f>
        <v/>
      </c>
    </row>
    <row r="445">
      <c r="A445" s="5" t="n"/>
      <c r="B445" s="4" t="n"/>
      <c r="C445" s="8">
        <f>IF($B445="","",IFERROR(INDEX('Balances'!$B$3:$B$1002,MATCH($B445,'Balances'!$E$3:$E$1002,0)),"?"))</f>
        <v/>
      </c>
      <c r="D445" s="4" t="n"/>
      <c r="E445" s="4" t="n"/>
      <c r="F445" s="5" t="n"/>
      <c r="G445" s="13" t="n"/>
      <c r="H445" s="13" t="n"/>
      <c r="I445" s="4" t="n"/>
      <c r="J445" s="4" t="n"/>
      <c r="K445" s="17">
        <f>IF($A445="","",DATE(YEAR($A445),MONTH($A445),1))</f>
        <v/>
      </c>
    </row>
    <row r="446">
      <c r="A446" s="5" t="n"/>
      <c r="B446" s="4" t="n"/>
      <c r="C446" s="8">
        <f>IF($B446="","",IFERROR(INDEX('Balances'!$B$3:$B$1002,MATCH($B446,'Balances'!$E$3:$E$1002,0)),"?"))</f>
        <v/>
      </c>
      <c r="D446" s="4" t="n"/>
      <c r="E446" s="4" t="n"/>
      <c r="F446" s="5" t="n"/>
      <c r="G446" s="13" t="n"/>
      <c r="H446" s="13" t="n"/>
      <c r="I446" s="4" t="n"/>
      <c r="J446" s="4" t="n"/>
      <c r="K446" s="17">
        <f>IF($A446="","",DATE(YEAR($A446),MONTH($A446),1))</f>
        <v/>
      </c>
    </row>
    <row r="447">
      <c r="A447" s="5" t="n"/>
      <c r="B447" s="4" t="n"/>
      <c r="C447" s="8">
        <f>IF($B447="","",IFERROR(INDEX('Balances'!$B$3:$B$1002,MATCH($B447,'Balances'!$E$3:$E$1002,0)),"?"))</f>
        <v/>
      </c>
      <c r="D447" s="4" t="n"/>
      <c r="E447" s="4" t="n"/>
      <c r="F447" s="5" t="n"/>
      <c r="G447" s="13" t="n"/>
      <c r="H447" s="13" t="n"/>
      <c r="I447" s="4" t="n"/>
      <c r="J447" s="4" t="n"/>
      <c r="K447" s="17">
        <f>IF($A447="","",DATE(YEAR($A447),MONTH($A447),1))</f>
        <v/>
      </c>
    </row>
    <row r="448">
      <c r="A448" s="5" t="n"/>
      <c r="B448" s="4" t="n"/>
      <c r="C448" s="8">
        <f>IF($B448="","",IFERROR(INDEX('Balances'!$B$3:$B$1002,MATCH($B448,'Balances'!$E$3:$E$1002,0)),"?"))</f>
        <v/>
      </c>
      <c r="D448" s="4" t="n"/>
      <c r="E448" s="4" t="n"/>
      <c r="F448" s="5" t="n"/>
      <c r="G448" s="13" t="n"/>
      <c r="H448" s="13" t="n"/>
      <c r="I448" s="4" t="n"/>
      <c r="J448" s="4" t="n"/>
      <c r="K448" s="17">
        <f>IF($A448="","",DATE(YEAR($A448),MONTH($A448),1))</f>
        <v/>
      </c>
    </row>
    <row r="449">
      <c r="A449" s="5" t="n"/>
      <c r="B449" s="4" t="n"/>
      <c r="C449" s="8">
        <f>IF($B449="","",IFERROR(INDEX('Balances'!$B$3:$B$1002,MATCH($B449,'Balances'!$E$3:$E$1002,0)),"?"))</f>
        <v/>
      </c>
      <c r="D449" s="4" t="n"/>
      <c r="E449" s="4" t="n"/>
      <c r="F449" s="5" t="n"/>
      <c r="G449" s="13" t="n"/>
      <c r="H449" s="13" t="n"/>
      <c r="I449" s="4" t="n"/>
      <c r="J449" s="4" t="n"/>
      <c r="K449" s="17">
        <f>IF($A449="","",DATE(YEAR($A449),MONTH($A449),1))</f>
        <v/>
      </c>
    </row>
    <row r="450">
      <c r="A450" s="5" t="n"/>
      <c r="B450" s="4" t="n"/>
      <c r="C450" s="8">
        <f>IF($B450="","",IFERROR(INDEX('Balances'!$B$3:$B$1002,MATCH($B450,'Balances'!$E$3:$E$1002,0)),"?"))</f>
        <v/>
      </c>
      <c r="D450" s="4" t="n"/>
      <c r="E450" s="4" t="n"/>
      <c r="F450" s="5" t="n"/>
      <c r="G450" s="13" t="n"/>
      <c r="H450" s="13" t="n"/>
      <c r="I450" s="4" t="n"/>
      <c r="J450" s="4" t="n"/>
      <c r="K450" s="17">
        <f>IF($A450="","",DATE(YEAR($A450),MONTH($A450),1))</f>
        <v/>
      </c>
    </row>
    <row r="451">
      <c r="A451" s="5" t="n"/>
      <c r="B451" s="4" t="n"/>
      <c r="C451" s="8">
        <f>IF($B451="","",IFERROR(INDEX('Balances'!$B$3:$B$1002,MATCH($B451,'Balances'!$E$3:$E$1002,0)),"?"))</f>
        <v/>
      </c>
      <c r="D451" s="4" t="n"/>
      <c r="E451" s="4" t="n"/>
      <c r="F451" s="5" t="n"/>
      <c r="G451" s="13" t="n"/>
      <c r="H451" s="13" t="n"/>
      <c r="I451" s="4" t="n"/>
      <c r="J451" s="4" t="n"/>
      <c r="K451" s="17">
        <f>IF($A451="","",DATE(YEAR($A451),MONTH($A451),1))</f>
        <v/>
      </c>
    </row>
    <row r="452">
      <c r="A452" s="5" t="n"/>
      <c r="B452" s="4" t="n"/>
      <c r="C452" s="8">
        <f>IF($B452="","",IFERROR(INDEX('Balances'!$B$3:$B$1002,MATCH($B452,'Balances'!$E$3:$E$1002,0)),"?"))</f>
        <v/>
      </c>
      <c r="D452" s="4" t="n"/>
      <c r="E452" s="4" t="n"/>
      <c r="F452" s="5" t="n"/>
      <c r="G452" s="13" t="n"/>
      <c r="H452" s="13" t="n"/>
      <c r="I452" s="4" t="n"/>
      <c r="J452" s="4" t="n"/>
      <c r="K452" s="17">
        <f>IF($A452="","",DATE(YEAR($A452),MONTH($A452),1))</f>
        <v/>
      </c>
    </row>
    <row r="453">
      <c r="A453" s="5" t="n"/>
      <c r="B453" s="4" t="n"/>
      <c r="C453" s="8">
        <f>IF($B453="","",IFERROR(INDEX('Balances'!$B$3:$B$1002,MATCH($B453,'Balances'!$E$3:$E$1002,0)),"?"))</f>
        <v/>
      </c>
      <c r="D453" s="4" t="n"/>
      <c r="E453" s="4" t="n"/>
      <c r="F453" s="5" t="n"/>
      <c r="G453" s="13" t="n"/>
      <c r="H453" s="13" t="n"/>
      <c r="I453" s="4" t="n"/>
      <c r="J453" s="4" t="n"/>
      <c r="K453" s="17">
        <f>IF($A453="","",DATE(YEAR($A453),MONTH($A453),1))</f>
        <v/>
      </c>
    </row>
    <row r="454">
      <c r="A454" s="5" t="n"/>
      <c r="B454" s="4" t="n"/>
      <c r="C454" s="8">
        <f>IF($B454="","",IFERROR(INDEX('Balances'!$B$3:$B$1002,MATCH($B454,'Balances'!$E$3:$E$1002,0)),"?"))</f>
        <v/>
      </c>
      <c r="D454" s="4" t="n"/>
      <c r="E454" s="4" t="n"/>
      <c r="F454" s="5" t="n"/>
      <c r="G454" s="13" t="n"/>
      <c r="H454" s="13" t="n"/>
      <c r="I454" s="4" t="n"/>
      <c r="J454" s="4" t="n"/>
      <c r="K454" s="17">
        <f>IF($A454="","",DATE(YEAR($A454),MONTH($A454),1))</f>
        <v/>
      </c>
    </row>
    <row r="455">
      <c r="A455" s="5" t="n"/>
      <c r="B455" s="4" t="n"/>
      <c r="C455" s="8">
        <f>IF($B455="","",IFERROR(INDEX('Balances'!$B$3:$B$1002,MATCH($B455,'Balances'!$E$3:$E$1002,0)),"?"))</f>
        <v/>
      </c>
      <c r="D455" s="4" t="n"/>
      <c r="E455" s="4" t="n"/>
      <c r="F455" s="5" t="n"/>
      <c r="G455" s="13" t="n"/>
      <c r="H455" s="13" t="n"/>
      <c r="I455" s="4" t="n"/>
      <c r="J455" s="4" t="n"/>
      <c r="K455" s="17">
        <f>IF($A455="","",DATE(YEAR($A455),MONTH($A455),1))</f>
        <v/>
      </c>
    </row>
    <row r="456">
      <c r="A456" s="5" t="n"/>
      <c r="B456" s="4" t="n"/>
      <c r="C456" s="8">
        <f>IF($B456="","",IFERROR(INDEX('Balances'!$B$3:$B$1002,MATCH($B456,'Balances'!$E$3:$E$1002,0)),"?"))</f>
        <v/>
      </c>
      <c r="D456" s="4" t="n"/>
      <c r="E456" s="4" t="n"/>
      <c r="F456" s="5" t="n"/>
      <c r="G456" s="13" t="n"/>
      <c r="H456" s="13" t="n"/>
      <c r="I456" s="4" t="n"/>
      <c r="J456" s="4" t="n"/>
      <c r="K456" s="17">
        <f>IF($A456="","",DATE(YEAR($A456),MONTH($A456),1))</f>
        <v/>
      </c>
    </row>
    <row r="457">
      <c r="A457" s="5" t="n"/>
      <c r="B457" s="4" t="n"/>
      <c r="C457" s="8">
        <f>IF($B457="","",IFERROR(INDEX('Balances'!$B$3:$B$1002,MATCH($B457,'Balances'!$E$3:$E$1002,0)),"?"))</f>
        <v/>
      </c>
      <c r="D457" s="4" t="n"/>
      <c r="E457" s="4" t="n"/>
      <c r="F457" s="5" t="n"/>
      <c r="G457" s="13" t="n"/>
      <c r="H457" s="13" t="n"/>
      <c r="I457" s="4" t="n"/>
      <c r="J457" s="4" t="n"/>
      <c r="K457" s="17">
        <f>IF($A457="","",DATE(YEAR($A457),MONTH($A457),1))</f>
        <v/>
      </c>
    </row>
    <row r="458">
      <c r="A458" s="5" t="n"/>
      <c r="B458" s="4" t="n"/>
      <c r="C458" s="8">
        <f>IF($B458="","",IFERROR(INDEX('Balances'!$B$3:$B$1002,MATCH($B458,'Balances'!$E$3:$E$1002,0)),"?"))</f>
        <v/>
      </c>
      <c r="D458" s="4" t="n"/>
      <c r="E458" s="4" t="n"/>
      <c r="F458" s="5" t="n"/>
      <c r="G458" s="13" t="n"/>
      <c r="H458" s="13" t="n"/>
      <c r="I458" s="4" t="n"/>
      <c r="J458" s="4" t="n"/>
      <c r="K458" s="17">
        <f>IF($A458="","",DATE(YEAR($A458),MONTH($A458),1))</f>
        <v/>
      </c>
    </row>
    <row r="459">
      <c r="A459" s="5" t="n"/>
      <c r="B459" s="4" t="n"/>
      <c r="C459" s="8">
        <f>IF($B459="","",IFERROR(INDEX('Balances'!$B$3:$B$1002,MATCH($B459,'Balances'!$E$3:$E$1002,0)),"?"))</f>
        <v/>
      </c>
      <c r="D459" s="4" t="n"/>
      <c r="E459" s="4" t="n"/>
      <c r="F459" s="5" t="n"/>
      <c r="G459" s="13" t="n"/>
      <c r="H459" s="13" t="n"/>
      <c r="I459" s="4" t="n"/>
      <c r="J459" s="4" t="n"/>
      <c r="K459" s="17">
        <f>IF($A459="","",DATE(YEAR($A459),MONTH($A459),1))</f>
        <v/>
      </c>
    </row>
    <row r="460">
      <c r="A460" s="5" t="n"/>
      <c r="B460" s="4" t="n"/>
      <c r="C460" s="8">
        <f>IF($B460="","",IFERROR(INDEX('Balances'!$B$3:$B$1002,MATCH($B460,'Balances'!$E$3:$E$1002,0)),"?"))</f>
        <v/>
      </c>
      <c r="D460" s="4" t="n"/>
      <c r="E460" s="4" t="n"/>
      <c r="F460" s="5" t="n"/>
      <c r="G460" s="13" t="n"/>
      <c r="H460" s="13" t="n"/>
      <c r="I460" s="4" t="n"/>
      <c r="J460" s="4" t="n"/>
      <c r="K460" s="17">
        <f>IF($A460="","",DATE(YEAR($A460),MONTH($A460),1))</f>
        <v/>
      </c>
    </row>
    <row r="461">
      <c r="A461" s="5" t="n"/>
      <c r="B461" s="4" t="n"/>
      <c r="C461" s="8">
        <f>IF($B461="","",IFERROR(INDEX('Balances'!$B$3:$B$1002,MATCH($B461,'Balances'!$E$3:$E$1002,0)),"?"))</f>
        <v/>
      </c>
      <c r="D461" s="4" t="n"/>
      <c r="E461" s="4" t="n"/>
      <c r="F461" s="5" t="n"/>
      <c r="G461" s="13" t="n"/>
      <c r="H461" s="13" t="n"/>
      <c r="I461" s="4" t="n"/>
      <c r="J461" s="4" t="n"/>
      <c r="K461" s="17">
        <f>IF($A461="","",DATE(YEAR($A461),MONTH($A461),1))</f>
        <v/>
      </c>
    </row>
    <row r="462">
      <c r="A462" s="5" t="n"/>
      <c r="B462" s="4" t="n"/>
      <c r="C462" s="8">
        <f>IF($B462="","",IFERROR(INDEX('Balances'!$B$3:$B$1002,MATCH($B462,'Balances'!$E$3:$E$1002,0)),"?"))</f>
        <v/>
      </c>
      <c r="D462" s="4" t="n"/>
      <c r="E462" s="4" t="n"/>
      <c r="F462" s="5" t="n"/>
      <c r="G462" s="13" t="n"/>
      <c r="H462" s="13" t="n"/>
      <c r="I462" s="4" t="n"/>
      <c r="J462" s="4" t="n"/>
      <c r="K462" s="17">
        <f>IF($A462="","",DATE(YEAR($A462),MONTH($A462),1))</f>
        <v/>
      </c>
    </row>
    <row r="463">
      <c r="A463" s="5" t="n"/>
      <c r="B463" s="4" t="n"/>
      <c r="C463" s="8">
        <f>IF($B463="","",IFERROR(INDEX('Balances'!$B$3:$B$1002,MATCH($B463,'Balances'!$E$3:$E$1002,0)),"?"))</f>
        <v/>
      </c>
      <c r="D463" s="4" t="n"/>
      <c r="E463" s="4" t="n"/>
      <c r="F463" s="5" t="n"/>
      <c r="G463" s="13" t="n"/>
      <c r="H463" s="13" t="n"/>
      <c r="I463" s="4" t="n"/>
      <c r="J463" s="4" t="n"/>
      <c r="K463" s="17">
        <f>IF($A463="","",DATE(YEAR($A463),MONTH($A463),1))</f>
        <v/>
      </c>
    </row>
    <row r="464">
      <c r="A464" s="5" t="n"/>
      <c r="B464" s="4" t="n"/>
      <c r="C464" s="8">
        <f>IF($B464="","",IFERROR(INDEX('Balances'!$B$3:$B$1002,MATCH($B464,'Balances'!$E$3:$E$1002,0)),"?"))</f>
        <v/>
      </c>
      <c r="D464" s="4" t="n"/>
      <c r="E464" s="4" t="n"/>
      <c r="F464" s="5" t="n"/>
      <c r="G464" s="13" t="n"/>
      <c r="H464" s="13" t="n"/>
      <c r="I464" s="4" t="n"/>
      <c r="J464" s="4" t="n"/>
      <c r="K464" s="17">
        <f>IF($A464="","",DATE(YEAR($A464),MONTH($A464),1))</f>
        <v/>
      </c>
    </row>
    <row r="465">
      <c r="A465" s="5" t="n"/>
      <c r="B465" s="4" t="n"/>
      <c r="C465" s="8">
        <f>IF($B465="","",IFERROR(INDEX('Balances'!$B$3:$B$1002,MATCH($B465,'Balances'!$E$3:$E$1002,0)),"?"))</f>
        <v/>
      </c>
      <c r="D465" s="4" t="n"/>
      <c r="E465" s="4" t="n"/>
      <c r="F465" s="5" t="n"/>
      <c r="G465" s="13" t="n"/>
      <c r="H465" s="13" t="n"/>
      <c r="I465" s="4" t="n"/>
      <c r="J465" s="4" t="n"/>
      <c r="K465" s="17">
        <f>IF($A465="","",DATE(YEAR($A465),MONTH($A465),1))</f>
        <v/>
      </c>
    </row>
    <row r="466">
      <c r="A466" s="5" t="n"/>
      <c r="B466" s="4" t="n"/>
      <c r="C466" s="8">
        <f>IF($B466="","",IFERROR(INDEX('Balances'!$B$3:$B$1002,MATCH($B466,'Balances'!$E$3:$E$1002,0)),"?"))</f>
        <v/>
      </c>
      <c r="D466" s="4" t="n"/>
      <c r="E466" s="4" t="n"/>
      <c r="F466" s="5" t="n"/>
      <c r="G466" s="13" t="n"/>
      <c r="H466" s="13" t="n"/>
      <c r="I466" s="4" t="n"/>
      <c r="J466" s="4" t="n"/>
      <c r="K466" s="17">
        <f>IF($A466="","",DATE(YEAR($A466),MONTH($A466),1))</f>
        <v/>
      </c>
    </row>
    <row r="467">
      <c r="A467" s="5" t="n"/>
      <c r="B467" s="4" t="n"/>
      <c r="C467" s="8">
        <f>IF($B467="","",IFERROR(INDEX('Balances'!$B$3:$B$1002,MATCH($B467,'Balances'!$E$3:$E$1002,0)),"?"))</f>
        <v/>
      </c>
      <c r="D467" s="4" t="n"/>
      <c r="E467" s="4" t="n"/>
      <c r="F467" s="5" t="n"/>
      <c r="G467" s="13" t="n"/>
      <c r="H467" s="13" t="n"/>
      <c r="I467" s="4" t="n"/>
      <c r="J467" s="4" t="n"/>
      <c r="K467" s="17">
        <f>IF($A467="","",DATE(YEAR($A467),MONTH($A467),1))</f>
        <v/>
      </c>
    </row>
    <row r="468">
      <c r="A468" s="5" t="n"/>
      <c r="B468" s="4" t="n"/>
      <c r="C468" s="8">
        <f>IF($B468="","",IFERROR(INDEX('Balances'!$B$3:$B$1002,MATCH($B468,'Balances'!$E$3:$E$1002,0)),"?"))</f>
        <v/>
      </c>
      <c r="D468" s="4" t="n"/>
      <c r="E468" s="4" t="n"/>
      <c r="F468" s="5" t="n"/>
      <c r="G468" s="13" t="n"/>
      <c r="H468" s="13" t="n"/>
      <c r="I468" s="4" t="n"/>
      <c r="J468" s="4" t="n"/>
      <c r="K468" s="17">
        <f>IF($A468="","",DATE(YEAR($A468),MONTH($A468),1))</f>
        <v/>
      </c>
    </row>
    <row r="469">
      <c r="A469" s="5" t="n"/>
      <c r="B469" s="4" t="n"/>
      <c r="C469" s="8">
        <f>IF($B469="","",IFERROR(INDEX('Balances'!$B$3:$B$1002,MATCH($B469,'Balances'!$E$3:$E$1002,0)),"?"))</f>
        <v/>
      </c>
      <c r="D469" s="4" t="n"/>
      <c r="E469" s="4" t="n"/>
      <c r="F469" s="5" t="n"/>
      <c r="G469" s="13" t="n"/>
      <c r="H469" s="13" t="n"/>
      <c r="I469" s="4" t="n"/>
      <c r="J469" s="4" t="n"/>
      <c r="K469" s="17">
        <f>IF($A469="","",DATE(YEAR($A469),MONTH($A469),1))</f>
        <v/>
      </c>
    </row>
    <row r="470">
      <c r="A470" s="5" t="n"/>
      <c r="B470" s="4" t="n"/>
      <c r="C470" s="8">
        <f>IF($B470="","",IFERROR(INDEX('Balances'!$B$3:$B$1002,MATCH($B470,'Balances'!$E$3:$E$1002,0)),"?"))</f>
        <v/>
      </c>
      <c r="D470" s="4" t="n"/>
      <c r="E470" s="4" t="n"/>
      <c r="F470" s="5" t="n"/>
      <c r="G470" s="13" t="n"/>
      <c r="H470" s="13" t="n"/>
      <c r="I470" s="4" t="n"/>
      <c r="J470" s="4" t="n"/>
      <c r="K470" s="17">
        <f>IF($A470="","",DATE(YEAR($A470),MONTH($A470),1))</f>
        <v/>
      </c>
    </row>
    <row r="471">
      <c r="A471" s="5" t="n"/>
      <c r="B471" s="4" t="n"/>
      <c r="C471" s="8">
        <f>IF($B471="","",IFERROR(INDEX('Balances'!$B$3:$B$1002,MATCH($B471,'Balances'!$E$3:$E$1002,0)),"?"))</f>
        <v/>
      </c>
      <c r="D471" s="4" t="n"/>
      <c r="E471" s="4" t="n"/>
      <c r="F471" s="5" t="n"/>
      <c r="G471" s="13" t="n"/>
      <c r="H471" s="13" t="n"/>
      <c r="I471" s="4" t="n"/>
      <c r="J471" s="4" t="n"/>
      <c r="K471" s="17">
        <f>IF($A471="","",DATE(YEAR($A471),MONTH($A471),1))</f>
        <v/>
      </c>
    </row>
    <row r="472">
      <c r="A472" s="5" t="n"/>
      <c r="B472" s="4" t="n"/>
      <c r="C472" s="8">
        <f>IF($B472="","",IFERROR(INDEX('Balances'!$B$3:$B$1002,MATCH($B472,'Balances'!$E$3:$E$1002,0)),"?"))</f>
        <v/>
      </c>
      <c r="D472" s="4" t="n"/>
      <c r="E472" s="4" t="n"/>
      <c r="F472" s="5" t="n"/>
      <c r="G472" s="13" t="n"/>
      <c r="H472" s="13" t="n"/>
      <c r="I472" s="4" t="n"/>
      <c r="J472" s="4" t="n"/>
      <c r="K472" s="17">
        <f>IF($A472="","",DATE(YEAR($A472),MONTH($A472),1))</f>
        <v/>
      </c>
    </row>
    <row r="473">
      <c r="A473" s="5" t="n"/>
      <c r="B473" s="4" t="n"/>
      <c r="C473" s="8">
        <f>IF($B473="","",IFERROR(INDEX('Balances'!$B$3:$B$1002,MATCH($B473,'Balances'!$E$3:$E$1002,0)),"?"))</f>
        <v/>
      </c>
      <c r="D473" s="4" t="n"/>
      <c r="E473" s="4" t="n"/>
      <c r="F473" s="5" t="n"/>
      <c r="G473" s="13" t="n"/>
      <c r="H473" s="13" t="n"/>
      <c r="I473" s="4" t="n"/>
      <c r="J473" s="4" t="n"/>
      <c r="K473" s="17">
        <f>IF($A473="","",DATE(YEAR($A473),MONTH($A473),1))</f>
        <v/>
      </c>
    </row>
    <row r="474">
      <c r="A474" s="5" t="n"/>
      <c r="B474" s="4" t="n"/>
      <c r="C474" s="8">
        <f>IF($B474="","",IFERROR(INDEX('Balances'!$B$3:$B$1002,MATCH($B474,'Balances'!$E$3:$E$1002,0)),"?"))</f>
        <v/>
      </c>
      <c r="D474" s="4" t="n"/>
      <c r="E474" s="4" t="n"/>
      <c r="F474" s="5" t="n"/>
      <c r="G474" s="13" t="n"/>
      <c r="H474" s="13" t="n"/>
      <c r="I474" s="4" t="n"/>
      <c r="J474" s="4" t="n"/>
      <c r="K474" s="17">
        <f>IF($A474="","",DATE(YEAR($A474),MONTH($A474),1))</f>
        <v/>
      </c>
    </row>
    <row r="475">
      <c r="A475" s="5" t="n"/>
      <c r="B475" s="4" t="n"/>
      <c r="C475" s="8">
        <f>IF($B475="","",IFERROR(INDEX('Balances'!$B$3:$B$1002,MATCH($B475,'Balances'!$E$3:$E$1002,0)),"?"))</f>
        <v/>
      </c>
      <c r="D475" s="4" t="n"/>
      <c r="E475" s="4" t="n"/>
      <c r="F475" s="5" t="n"/>
      <c r="G475" s="13" t="n"/>
      <c r="H475" s="13" t="n"/>
      <c r="I475" s="4" t="n"/>
      <c r="J475" s="4" t="n"/>
      <c r="K475" s="17">
        <f>IF($A475="","",DATE(YEAR($A475),MONTH($A475),1))</f>
        <v/>
      </c>
    </row>
    <row r="476">
      <c r="A476" s="5" t="n"/>
      <c r="B476" s="4" t="n"/>
      <c r="C476" s="8">
        <f>IF($B476="","",IFERROR(INDEX('Balances'!$B$3:$B$1002,MATCH($B476,'Balances'!$E$3:$E$1002,0)),"?"))</f>
        <v/>
      </c>
      <c r="D476" s="4" t="n"/>
      <c r="E476" s="4" t="n"/>
      <c r="F476" s="5" t="n"/>
      <c r="G476" s="13" t="n"/>
      <c r="H476" s="13" t="n"/>
      <c r="I476" s="4" t="n"/>
      <c r="J476" s="4" t="n"/>
      <c r="K476" s="17">
        <f>IF($A476="","",DATE(YEAR($A476),MONTH($A476),1))</f>
        <v/>
      </c>
    </row>
    <row r="477">
      <c r="A477" s="5" t="n"/>
      <c r="B477" s="4" t="n"/>
      <c r="C477" s="8">
        <f>IF($B477="","",IFERROR(INDEX('Balances'!$B$3:$B$1002,MATCH($B477,'Balances'!$E$3:$E$1002,0)),"?"))</f>
        <v/>
      </c>
      <c r="D477" s="4" t="n"/>
      <c r="E477" s="4" t="n"/>
      <c r="F477" s="5" t="n"/>
      <c r="G477" s="13" t="n"/>
      <c r="H477" s="13" t="n"/>
      <c r="I477" s="4" t="n"/>
      <c r="J477" s="4" t="n"/>
      <c r="K477" s="17">
        <f>IF($A477="","",DATE(YEAR($A477),MONTH($A477),1))</f>
        <v/>
      </c>
    </row>
    <row r="478">
      <c r="A478" s="5" t="n"/>
      <c r="B478" s="4" t="n"/>
      <c r="C478" s="8">
        <f>IF($B478="","",IFERROR(INDEX('Balances'!$B$3:$B$1002,MATCH($B478,'Balances'!$E$3:$E$1002,0)),"?"))</f>
        <v/>
      </c>
      <c r="D478" s="4" t="n"/>
      <c r="E478" s="4" t="n"/>
      <c r="F478" s="5" t="n"/>
      <c r="G478" s="13" t="n"/>
      <c r="H478" s="13" t="n"/>
      <c r="I478" s="4" t="n"/>
      <c r="J478" s="4" t="n"/>
      <c r="K478" s="17">
        <f>IF($A478="","",DATE(YEAR($A478),MONTH($A478),1))</f>
        <v/>
      </c>
    </row>
    <row r="479">
      <c r="A479" s="5" t="n"/>
      <c r="B479" s="4" t="n"/>
      <c r="C479" s="8">
        <f>IF($B479="","",IFERROR(INDEX('Balances'!$B$3:$B$1002,MATCH($B479,'Balances'!$E$3:$E$1002,0)),"?"))</f>
        <v/>
      </c>
      <c r="D479" s="4" t="n"/>
      <c r="E479" s="4" t="n"/>
      <c r="F479" s="5" t="n"/>
      <c r="G479" s="13" t="n"/>
      <c r="H479" s="13" t="n"/>
      <c r="I479" s="4" t="n"/>
      <c r="J479" s="4" t="n"/>
      <c r="K479" s="17">
        <f>IF($A479="","",DATE(YEAR($A479),MONTH($A479),1))</f>
        <v/>
      </c>
    </row>
    <row r="480">
      <c r="A480" s="5" t="n"/>
      <c r="B480" s="4" t="n"/>
      <c r="C480" s="8">
        <f>IF($B480="","",IFERROR(INDEX('Balances'!$B$3:$B$1002,MATCH($B480,'Balances'!$E$3:$E$1002,0)),"?"))</f>
        <v/>
      </c>
      <c r="D480" s="4" t="n"/>
      <c r="E480" s="4" t="n"/>
      <c r="F480" s="5" t="n"/>
      <c r="G480" s="13" t="n"/>
      <c r="H480" s="13" t="n"/>
      <c r="I480" s="4" t="n"/>
      <c r="J480" s="4" t="n"/>
      <c r="K480" s="17">
        <f>IF($A480="","",DATE(YEAR($A480),MONTH($A480),1))</f>
        <v/>
      </c>
    </row>
    <row r="481">
      <c r="A481" s="5" t="n"/>
      <c r="B481" s="4" t="n"/>
      <c r="C481" s="8">
        <f>IF($B481="","",IFERROR(INDEX('Balances'!$B$3:$B$1002,MATCH($B481,'Balances'!$E$3:$E$1002,0)),"?"))</f>
        <v/>
      </c>
      <c r="D481" s="4" t="n"/>
      <c r="E481" s="4" t="n"/>
      <c r="F481" s="5" t="n"/>
      <c r="G481" s="13" t="n"/>
      <c r="H481" s="13" t="n"/>
      <c r="I481" s="4" t="n"/>
      <c r="J481" s="4" t="n"/>
      <c r="K481" s="17">
        <f>IF($A481="","",DATE(YEAR($A481),MONTH($A481),1))</f>
        <v/>
      </c>
    </row>
    <row r="482">
      <c r="A482" s="5" t="n"/>
      <c r="B482" s="4" t="n"/>
      <c r="C482" s="8">
        <f>IF($B482="","",IFERROR(INDEX('Balances'!$B$3:$B$1002,MATCH($B482,'Balances'!$E$3:$E$1002,0)),"?"))</f>
        <v/>
      </c>
      <c r="D482" s="4" t="n"/>
      <c r="E482" s="4" t="n"/>
      <c r="F482" s="5" t="n"/>
      <c r="G482" s="13" t="n"/>
      <c r="H482" s="13" t="n"/>
      <c r="I482" s="4" t="n"/>
      <c r="J482" s="4" t="n"/>
      <c r="K482" s="17">
        <f>IF($A482="","",DATE(YEAR($A482),MONTH($A482),1))</f>
        <v/>
      </c>
    </row>
    <row r="483">
      <c r="A483" s="5" t="n"/>
      <c r="B483" s="4" t="n"/>
      <c r="C483" s="8">
        <f>IF($B483="","",IFERROR(INDEX('Balances'!$B$3:$B$1002,MATCH($B483,'Balances'!$E$3:$E$1002,0)),"?"))</f>
        <v/>
      </c>
      <c r="D483" s="4" t="n"/>
      <c r="E483" s="4" t="n"/>
      <c r="F483" s="5" t="n"/>
      <c r="G483" s="13" t="n"/>
      <c r="H483" s="13" t="n"/>
      <c r="I483" s="4" t="n"/>
      <c r="J483" s="4" t="n"/>
      <c r="K483" s="17">
        <f>IF($A483="","",DATE(YEAR($A483),MONTH($A483),1))</f>
        <v/>
      </c>
    </row>
    <row r="484">
      <c r="A484" s="5" t="n"/>
      <c r="B484" s="4" t="n"/>
      <c r="C484" s="8">
        <f>IF($B484="","",IFERROR(INDEX('Balances'!$B$3:$B$1002,MATCH($B484,'Balances'!$E$3:$E$1002,0)),"?"))</f>
        <v/>
      </c>
      <c r="D484" s="4" t="n"/>
      <c r="E484" s="4" t="n"/>
      <c r="F484" s="5" t="n"/>
      <c r="G484" s="13" t="n"/>
      <c r="H484" s="13" t="n"/>
      <c r="I484" s="4" t="n"/>
      <c r="J484" s="4" t="n"/>
      <c r="K484" s="17">
        <f>IF($A484="","",DATE(YEAR($A484),MONTH($A484),1))</f>
        <v/>
      </c>
    </row>
    <row r="485">
      <c r="A485" s="5" t="n"/>
      <c r="B485" s="4" t="n"/>
      <c r="C485" s="8">
        <f>IF($B485="","",IFERROR(INDEX('Balances'!$B$3:$B$1002,MATCH($B485,'Balances'!$E$3:$E$1002,0)),"?"))</f>
        <v/>
      </c>
      <c r="D485" s="4" t="n"/>
      <c r="E485" s="4" t="n"/>
      <c r="F485" s="5" t="n"/>
      <c r="G485" s="13" t="n"/>
      <c r="H485" s="13" t="n"/>
      <c r="I485" s="4" t="n"/>
      <c r="J485" s="4" t="n"/>
      <c r="K485" s="17">
        <f>IF($A485="","",DATE(YEAR($A485),MONTH($A485),1))</f>
        <v/>
      </c>
    </row>
    <row r="486">
      <c r="A486" s="5" t="n"/>
      <c r="B486" s="4" t="n"/>
      <c r="C486" s="8">
        <f>IF($B486="","",IFERROR(INDEX('Balances'!$B$3:$B$1002,MATCH($B486,'Balances'!$E$3:$E$1002,0)),"?"))</f>
        <v/>
      </c>
      <c r="D486" s="4" t="n"/>
      <c r="E486" s="4" t="n"/>
      <c r="F486" s="5" t="n"/>
      <c r="G486" s="13" t="n"/>
      <c r="H486" s="13" t="n"/>
      <c r="I486" s="4" t="n"/>
      <c r="J486" s="4" t="n"/>
      <c r="K486" s="17">
        <f>IF($A486="","",DATE(YEAR($A486),MONTH($A486),1))</f>
        <v/>
      </c>
    </row>
    <row r="487">
      <c r="A487" s="5" t="n"/>
      <c r="B487" s="4" t="n"/>
      <c r="C487" s="8">
        <f>IF($B487="","",IFERROR(INDEX('Balances'!$B$3:$B$1002,MATCH($B487,'Balances'!$E$3:$E$1002,0)),"?"))</f>
        <v/>
      </c>
      <c r="D487" s="4" t="n"/>
      <c r="E487" s="4" t="n"/>
      <c r="F487" s="5" t="n"/>
      <c r="G487" s="13" t="n"/>
      <c r="H487" s="13" t="n"/>
      <c r="I487" s="4" t="n"/>
      <c r="J487" s="4" t="n"/>
      <c r="K487" s="17">
        <f>IF($A487="","",DATE(YEAR($A487),MONTH($A487),1))</f>
        <v/>
      </c>
    </row>
    <row r="488">
      <c r="A488" s="5" t="n"/>
      <c r="B488" s="4" t="n"/>
      <c r="C488" s="8">
        <f>IF($B488="","",IFERROR(INDEX('Balances'!$B$3:$B$1002,MATCH($B488,'Balances'!$E$3:$E$1002,0)),"?"))</f>
        <v/>
      </c>
      <c r="D488" s="4" t="n"/>
      <c r="E488" s="4" t="n"/>
      <c r="F488" s="5" t="n"/>
      <c r="G488" s="13" t="n"/>
      <c r="H488" s="13" t="n"/>
      <c r="I488" s="4" t="n"/>
      <c r="J488" s="4" t="n"/>
      <c r="K488" s="17">
        <f>IF($A488="","",DATE(YEAR($A488),MONTH($A488),1))</f>
        <v/>
      </c>
    </row>
    <row r="489">
      <c r="A489" s="5" t="n"/>
      <c r="B489" s="4" t="n"/>
      <c r="C489" s="8">
        <f>IF($B489="","",IFERROR(INDEX('Balances'!$B$3:$B$1002,MATCH($B489,'Balances'!$E$3:$E$1002,0)),"?"))</f>
        <v/>
      </c>
      <c r="D489" s="4" t="n"/>
      <c r="E489" s="4" t="n"/>
      <c r="F489" s="5" t="n"/>
      <c r="G489" s="13" t="n"/>
      <c r="H489" s="13" t="n"/>
      <c r="I489" s="4" t="n"/>
      <c r="J489" s="4" t="n"/>
      <c r="K489" s="17">
        <f>IF($A489="","",DATE(YEAR($A489),MONTH($A489),1))</f>
        <v/>
      </c>
    </row>
    <row r="490">
      <c r="A490" s="5" t="n"/>
      <c r="B490" s="4" t="n"/>
      <c r="C490" s="8">
        <f>IF($B490="","",IFERROR(INDEX('Balances'!$B$3:$B$1002,MATCH($B490,'Balances'!$E$3:$E$1002,0)),"?"))</f>
        <v/>
      </c>
      <c r="D490" s="4" t="n"/>
      <c r="E490" s="4" t="n"/>
      <c r="F490" s="5" t="n"/>
      <c r="G490" s="13" t="n"/>
      <c r="H490" s="13" t="n"/>
      <c r="I490" s="4" t="n"/>
      <c r="J490" s="4" t="n"/>
      <c r="K490" s="17">
        <f>IF($A490="","",DATE(YEAR($A490),MONTH($A490),1))</f>
        <v/>
      </c>
    </row>
    <row r="491">
      <c r="A491" s="5" t="n"/>
      <c r="B491" s="4" t="n"/>
      <c r="C491" s="8">
        <f>IF($B491="","",IFERROR(INDEX('Balances'!$B$3:$B$1002,MATCH($B491,'Balances'!$E$3:$E$1002,0)),"?"))</f>
        <v/>
      </c>
      <c r="D491" s="4" t="n"/>
      <c r="E491" s="4" t="n"/>
      <c r="F491" s="5" t="n"/>
      <c r="G491" s="13" t="n"/>
      <c r="H491" s="13" t="n"/>
      <c r="I491" s="4" t="n"/>
      <c r="J491" s="4" t="n"/>
      <c r="K491" s="17">
        <f>IF($A491="","",DATE(YEAR($A491),MONTH($A491),1))</f>
        <v/>
      </c>
    </row>
    <row r="492">
      <c r="A492" s="5" t="n"/>
      <c r="B492" s="4" t="n"/>
      <c r="C492" s="8">
        <f>IF($B492="","",IFERROR(INDEX('Balances'!$B$3:$B$1002,MATCH($B492,'Balances'!$E$3:$E$1002,0)),"?"))</f>
        <v/>
      </c>
      <c r="D492" s="4" t="n"/>
      <c r="E492" s="4" t="n"/>
      <c r="F492" s="5" t="n"/>
      <c r="G492" s="13" t="n"/>
      <c r="H492" s="13" t="n"/>
      <c r="I492" s="4" t="n"/>
      <c r="J492" s="4" t="n"/>
      <c r="K492" s="17">
        <f>IF($A492="","",DATE(YEAR($A492),MONTH($A492),1))</f>
        <v/>
      </c>
    </row>
    <row r="493">
      <c r="A493" s="5" t="n"/>
      <c r="B493" s="4" t="n"/>
      <c r="C493" s="8">
        <f>IF($B493="","",IFERROR(INDEX('Balances'!$B$3:$B$1002,MATCH($B493,'Balances'!$E$3:$E$1002,0)),"?"))</f>
        <v/>
      </c>
      <c r="D493" s="4" t="n"/>
      <c r="E493" s="4" t="n"/>
      <c r="F493" s="5" t="n"/>
      <c r="G493" s="13" t="n"/>
      <c r="H493" s="13" t="n"/>
      <c r="I493" s="4" t="n"/>
      <c r="J493" s="4" t="n"/>
      <c r="K493" s="17">
        <f>IF($A493="","",DATE(YEAR($A493),MONTH($A493),1))</f>
        <v/>
      </c>
    </row>
    <row r="494">
      <c r="A494" s="5" t="n"/>
      <c r="B494" s="4" t="n"/>
      <c r="C494" s="8">
        <f>IF($B494="","",IFERROR(INDEX('Balances'!$B$3:$B$1002,MATCH($B494,'Balances'!$E$3:$E$1002,0)),"?"))</f>
        <v/>
      </c>
      <c r="D494" s="4" t="n"/>
      <c r="E494" s="4" t="n"/>
      <c r="F494" s="5" t="n"/>
      <c r="G494" s="13" t="n"/>
      <c r="H494" s="13" t="n"/>
      <c r="I494" s="4" t="n"/>
      <c r="J494" s="4" t="n"/>
      <c r="K494" s="17">
        <f>IF($A494="","",DATE(YEAR($A494),MONTH($A494),1))</f>
        <v/>
      </c>
    </row>
    <row r="495">
      <c r="A495" s="5" t="n"/>
      <c r="B495" s="4" t="n"/>
      <c r="C495" s="8">
        <f>IF($B495="","",IFERROR(INDEX('Balances'!$B$3:$B$1002,MATCH($B495,'Balances'!$E$3:$E$1002,0)),"?"))</f>
        <v/>
      </c>
      <c r="D495" s="4" t="n"/>
      <c r="E495" s="4" t="n"/>
      <c r="F495" s="5" t="n"/>
      <c r="G495" s="13" t="n"/>
      <c r="H495" s="13" t="n"/>
      <c r="I495" s="4" t="n"/>
      <c r="J495" s="4" t="n"/>
      <c r="K495" s="17">
        <f>IF($A495="","",DATE(YEAR($A495),MONTH($A495),1))</f>
        <v/>
      </c>
    </row>
    <row r="496">
      <c r="A496" s="5" t="n"/>
      <c r="B496" s="4" t="n"/>
      <c r="C496" s="8">
        <f>IF($B496="","",IFERROR(INDEX('Balances'!$B$3:$B$1002,MATCH($B496,'Balances'!$E$3:$E$1002,0)),"?"))</f>
        <v/>
      </c>
      <c r="D496" s="4" t="n"/>
      <c r="E496" s="4" t="n"/>
      <c r="F496" s="5" t="n"/>
      <c r="G496" s="13" t="n"/>
      <c r="H496" s="13" t="n"/>
      <c r="I496" s="4" t="n"/>
      <c r="J496" s="4" t="n"/>
      <c r="K496" s="17">
        <f>IF($A496="","",DATE(YEAR($A496),MONTH($A496),1))</f>
        <v/>
      </c>
    </row>
    <row r="497">
      <c r="A497" s="5" t="n"/>
      <c r="B497" s="4" t="n"/>
      <c r="C497" s="8">
        <f>IF($B497="","",IFERROR(INDEX('Balances'!$B$3:$B$1002,MATCH($B497,'Balances'!$E$3:$E$1002,0)),"?"))</f>
        <v/>
      </c>
      <c r="D497" s="4" t="n"/>
      <c r="E497" s="4" t="n"/>
      <c r="F497" s="5" t="n"/>
      <c r="G497" s="13" t="n"/>
      <c r="H497" s="13" t="n"/>
      <c r="I497" s="4" t="n"/>
      <c r="J497" s="4" t="n"/>
      <c r="K497" s="17">
        <f>IF($A497="","",DATE(YEAR($A497),MONTH($A497),1))</f>
        <v/>
      </c>
    </row>
    <row r="498">
      <c r="A498" s="5" t="n"/>
      <c r="B498" s="4" t="n"/>
      <c r="C498" s="8">
        <f>IF($B498="","",IFERROR(INDEX('Balances'!$B$3:$B$1002,MATCH($B498,'Balances'!$E$3:$E$1002,0)),"?"))</f>
        <v/>
      </c>
      <c r="D498" s="4" t="n"/>
      <c r="E498" s="4" t="n"/>
      <c r="F498" s="5" t="n"/>
      <c r="G498" s="13" t="n"/>
      <c r="H498" s="13" t="n"/>
      <c r="I498" s="4" t="n"/>
      <c r="J498" s="4" t="n"/>
      <c r="K498" s="17">
        <f>IF($A498="","",DATE(YEAR($A498),MONTH($A498),1))</f>
        <v/>
      </c>
    </row>
    <row r="499">
      <c r="A499" s="5" t="n"/>
      <c r="B499" s="4" t="n"/>
      <c r="C499" s="8">
        <f>IF($B499="","",IFERROR(INDEX('Balances'!$B$3:$B$1002,MATCH($B499,'Balances'!$E$3:$E$1002,0)),"?"))</f>
        <v/>
      </c>
      <c r="D499" s="4" t="n"/>
      <c r="E499" s="4" t="n"/>
      <c r="F499" s="5" t="n"/>
      <c r="G499" s="13" t="n"/>
      <c r="H499" s="13" t="n"/>
      <c r="I499" s="4" t="n"/>
      <c r="J499" s="4" t="n"/>
      <c r="K499" s="17">
        <f>IF($A499="","",DATE(YEAR($A499),MONTH($A499),1))</f>
        <v/>
      </c>
    </row>
    <row r="500">
      <c r="A500" s="5" t="n"/>
      <c r="B500" s="4" t="n"/>
      <c r="C500" s="8">
        <f>IF($B500="","",IFERROR(INDEX('Balances'!$B$3:$B$1002,MATCH($B500,'Balances'!$E$3:$E$1002,0)),"?"))</f>
        <v/>
      </c>
      <c r="D500" s="4" t="n"/>
      <c r="E500" s="4" t="n"/>
      <c r="F500" s="5" t="n"/>
      <c r="G500" s="13" t="n"/>
      <c r="H500" s="13" t="n"/>
      <c r="I500" s="4" t="n"/>
      <c r="J500" s="4" t="n"/>
      <c r="K500" s="17">
        <f>IF($A500="","",DATE(YEAR($A500),MONTH($A500),1))</f>
        <v/>
      </c>
    </row>
    <row r="501">
      <c r="A501" s="5" t="n"/>
      <c r="B501" s="4" t="n"/>
      <c r="C501" s="8">
        <f>IF($B501="","",IFERROR(INDEX('Balances'!$B$3:$B$1002,MATCH($B501,'Balances'!$E$3:$E$1002,0)),"?"))</f>
        <v/>
      </c>
      <c r="D501" s="4" t="n"/>
      <c r="E501" s="4" t="n"/>
      <c r="F501" s="5" t="n"/>
      <c r="G501" s="13" t="n"/>
      <c r="H501" s="13" t="n"/>
      <c r="I501" s="4" t="n"/>
      <c r="J501" s="4" t="n"/>
      <c r="K501" s="17">
        <f>IF($A501="","",DATE(YEAR($A501),MONTH($A501),1))</f>
        <v/>
      </c>
    </row>
    <row r="502">
      <c r="A502" s="5" t="n"/>
      <c r="B502" s="4" t="n"/>
      <c r="C502" s="8">
        <f>IF($B502="","",IFERROR(INDEX('Balances'!$B$3:$B$1002,MATCH($B502,'Balances'!$E$3:$E$1002,0)),"?"))</f>
        <v/>
      </c>
      <c r="D502" s="4" t="n"/>
      <c r="E502" s="4" t="n"/>
      <c r="F502" s="5" t="n"/>
      <c r="G502" s="13" t="n"/>
      <c r="H502" s="13" t="n"/>
      <c r="I502" s="4" t="n"/>
      <c r="J502" s="4" t="n"/>
      <c r="K502" s="17">
        <f>IF($A502="","",DATE(YEAR($A502),MONTH($A502),1))</f>
        <v/>
      </c>
    </row>
    <row r="503">
      <c r="A503" s="5" t="n"/>
      <c r="B503" s="4" t="n"/>
      <c r="C503" s="8">
        <f>IF($B503="","",IFERROR(INDEX('Balances'!$B$3:$B$1002,MATCH($B503,'Balances'!$E$3:$E$1002,0)),"?"))</f>
        <v/>
      </c>
      <c r="D503" s="4" t="n"/>
      <c r="E503" s="4" t="n"/>
      <c r="F503" s="5" t="n"/>
      <c r="G503" s="13" t="n"/>
      <c r="H503" s="13" t="n"/>
      <c r="I503" s="4" t="n"/>
      <c r="J503" s="4" t="n"/>
      <c r="K503" s="17">
        <f>IF($A503="","",DATE(YEAR($A503),MONTH($A503),1))</f>
        <v/>
      </c>
    </row>
    <row r="504">
      <c r="A504" s="5" t="n"/>
      <c r="B504" s="4" t="n"/>
      <c r="C504" s="8">
        <f>IF($B504="","",IFERROR(INDEX('Balances'!$B$3:$B$1002,MATCH($B504,'Balances'!$E$3:$E$1002,0)),"?"))</f>
        <v/>
      </c>
      <c r="D504" s="4" t="n"/>
      <c r="E504" s="4" t="n"/>
      <c r="F504" s="5" t="n"/>
      <c r="G504" s="13" t="n"/>
      <c r="H504" s="13" t="n"/>
      <c r="I504" s="4" t="n"/>
      <c r="J504" s="4" t="n"/>
      <c r="K504" s="17">
        <f>IF($A504="","",DATE(YEAR($A504),MONTH($A504),1))</f>
        <v/>
      </c>
    </row>
    <row r="505">
      <c r="A505" s="5" t="n"/>
      <c r="B505" s="4" t="n"/>
      <c r="C505" s="8">
        <f>IF($B505="","",IFERROR(INDEX('Balances'!$B$3:$B$1002,MATCH($B505,'Balances'!$E$3:$E$1002,0)),"?"))</f>
        <v/>
      </c>
      <c r="D505" s="4" t="n"/>
      <c r="E505" s="4" t="n"/>
      <c r="F505" s="5" t="n"/>
      <c r="G505" s="13" t="n"/>
      <c r="H505" s="13" t="n"/>
      <c r="I505" s="4" t="n"/>
      <c r="J505" s="4" t="n"/>
      <c r="K505" s="17">
        <f>IF($A505="","",DATE(YEAR($A505),MONTH($A505),1))</f>
        <v/>
      </c>
    </row>
    <row r="506">
      <c r="A506" s="5" t="n"/>
      <c r="B506" s="4" t="n"/>
      <c r="C506" s="8">
        <f>IF($B506="","",IFERROR(INDEX('Balances'!$B$3:$B$1002,MATCH($B506,'Balances'!$E$3:$E$1002,0)),"?"))</f>
        <v/>
      </c>
      <c r="D506" s="4" t="n"/>
      <c r="E506" s="4" t="n"/>
      <c r="F506" s="5" t="n"/>
      <c r="G506" s="13" t="n"/>
      <c r="H506" s="13" t="n"/>
      <c r="I506" s="4" t="n"/>
      <c r="J506" s="4" t="n"/>
      <c r="K506" s="17">
        <f>IF($A506="","",DATE(YEAR($A506),MONTH($A506),1))</f>
        <v/>
      </c>
    </row>
    <row r="507">
      <c r="A507" s="5" t="n"/>
      <c r="B507" s="4" t="n"/>
      <c r="C507" s="8">
        <f>IF($B507="","",IFERROR(INDEX('Balances'!$B$3:$B$1002,MATCH($B507,'Balances'!$E$3:$E$1002,0)),"?"))</f>
        <v/>
      </c>
      <c r="D507" s="4" t="n"/>
      <c r="E507" s="4" t="n"/>
      <c r="F507" s="5" t="n"/>
      <c r="G507" s="13" t="n"/>
      <c r="H507" s="13" t="n"/>
      <c r="I507" s="4" t="n"/>
      <c r="J507" s="4" t="n"/>
      <c r="K507" s="17">
        <f>IF($A507="","",DATE(YEAR($A507),MONTH($A507),1))</f>
        <v/>
      </c>
    </row>
    <row r="508">
      <c r="A508" s="5" t="n"/>
      <c r="B508" s="4" t="n"/>
      <c r="C508" s="8">
        <f>IF($B508="","",IFERROR(INDEX('Balances'!$B$3:$B$1002,MATCH($B508,'Balances'!$E$3:$E$1002,0)),"?"))</f>
        <v/>
      </c>
      <c r="D508" s="4" t="n"/>
      <c r="E508" s="4" t="n"/>
      <c r="F508" s="5" t="n"/>
      <c r="G508" s="13" t="n"/>
      <c r="H508" s="13" t="n"/>
      <c r="I508" s="4" t="n"/>
      <c r="J508" s="4" t="n"/>
      <c r="K508" s="17">
        <f>IF($A508="","",DATE(YEAR($A508),MONTH($A508),1))</f>
        <v/>
      </c>
    </row>
    <row r="509">
      <c r="A509" s="5" t="n"/>
      <c r="B509" s="4" t="n"/>
      <c r="C509" s="8">
        <f>IF($B509="","",IFERROR(INDEX('Balances'!$B$3:$B$1002,MATCH($B509,'Balances'!$E$3:$E$1002,0)),"?"))</f>
        <v/>
      </c>
      <c r="D509" s="4" t="n"/>
      <c r="E509" s="4" t="n"/>
      <c r="F509" s="5" t="n"/>
      <c r="G509" s="13" t="n"/>
      <c r="H509" s="13" t="n"/>
      <c r="I509" s="4" t="n"/>
      <c r="J509" s="4" t="n"/>
      <c r="K509" s="17">
        <f>IF($A509="","",DATE(YEAR($A509),MONTH($A509),1))</f>
        <v/>
      </c>
    </row>
    <row r="510">
      <c r="A510" s="5" t="n"/>
      <c r="B510" s="4" t="n"/>
      <c r="C510" s="8">
        <f>IF($B510="","",IFERROR(INDEX('Balances'!$B$3:$B$1002,MATCH($B510,'Balances'!$E$3:$E$1002,0)),"?"))</f>
        <v/>
      </c>
      <c r="D510" s="4" t="n"/>
      <c r="E510" s="4" t="n"/>
      <c r="F510" s="5" t="n"/>
      <c r="G510" s="13" t="n"/>
      <c r="H510" s="13" t="n"/>
      <c r="I510" s="4" t="n"/>
      <c r="J510" s="4" t="n"/>
      <c r="K510" s="17">
        <f>IF($A510="","",DATE(YEAR($A510),MONTH($A510),1))</f>
        <v/>
      </c>
    </row>
    <row r="511">
      <c r="A511" s="5" t="n"/>
      <c r="B511" s="4" t="n"/>
      <c r="C511" s="8">
        <f>IF($B511="","",IFERROR(INDEX('Balances'!$B$3:$B$1002,MATCH($B511,'Balances'!$E$3:$E$1002,0)),"?"))</f>
        <v/>
      </c>
      <c r="D511" s="4" t="n"/>
      <c r="E511" s="4" t="n"/>
      <c r="F511" s="5" t="n"/>
      <c r="G511" s="13" t="n"/>
      <c r="H511" s="13" t="n"/>
      <c r="I511" s="4" t="n"/>
      <c r="J511" s="4" t="n"/>
      <c r="K511" s="17">
        <f>IF($A511="","",DATE(YEAR($A511),MONTH($A511),1))</f>
        <v/>
      </c>
    </row>
    <row r="512">
      <c r="A512" s="5" t="n"/>
      <c r="B512" s="4" t="n"/>
      <c r="C512" s="8">
        <f>IF($B512="","",IFERROR(INDEX('Balances'!$B$3:$B$1002,MATCH($B512,'Balances'!$E$3:$E$1002,0)),"?"))</f>
        <v/>
      </c>
      <c r="D512" s="4" t="n"/>
      <c r="E512" s="4" t="n"/>
      <c r="F512" s="5" t="n"/>
      <c r="G512" s="13" t="n"/>
      <c r="H512" s="13" t="n"/>
      <c r="I512" s="4" t="n"/>
      <c r="J512" s="4" t="n"/>
      <c r="K512" s="17">
        <f>IF($A512="","",DATE(YEAR($A512),MONTH($A512),1))</f>
        <v/>
      </c>
    </row>
    <row r="513">
      <c r="A513" s="5" t="n"/>
      <c r="B513" s="4" t="n"/>
      <c r="C513" s="8">
        <f>IF($B513="","",IFERROR(INDEX('Balances'!$B$3:$B$1002,MATCH($B513,'Balances'!$E$3:$E$1002,0)),"?"))</f>
        <v/>
      </c>
      <c r="D513" s="4" t="n"/>
      <c r="E513" s="4" t="n"/>
      <c r="F513" s="5" t="n"/>
      <c r="G513" s="13" t="n"/>
      <c r="H513" s="13" t="n"/>
      <c r="I513" s="4" t="n"/>
      <c r="J513" s="4" t="n"/>
      <c r="K513" s="17">
        <f>IF($A513="","",DATE(YEAR($A513),MONTH($A513),1))</f>
        <v/>
      </c>
    </row>
    <row r="514">
      <c r="A514" s="5" t="n"/>
      <c r="B514" s="4" t="n"/>
      <c r="C514" s="8">
        <f>IF($B514="","",IFERROR(INDEX('Balances'!$B$3:$B$1002,MATCH($B514,'Balances'!$E$3:$E$1002,0)),"?"))</f>
        <v/>
      </c>
      <c r="D514" s="4" t="n"/>
      <c r="E514" s="4" t="n"/>
      <c r="F514" s="5" t="n"/>
      <c r="G514" s="13" t="n"/>
      <c r="H514" s="13" t="n"/>
      <c r="I514" s="4" t="n"/>
      <c r="J514" s="4" t="n"/>
      <c r="K514" s="17">
        <f>IF($A514="","",DATE(YEAR($A514),MONTH($A514),1))</f>
        <v/>
      </c>
    </row>
    <row r="515">
      <c r="A515" s="5" t="n"/>
      <c r="B515" s="4" t="n"/>
      <c r="C515" s="8">
        <f>IF($B515="","",IFERROR(INDEX('Balances'!$B$3:$B$1002,MATCH($B515,'Balances'!$E$3:$E$1002,0)),"?"))</f>
        <v/>
      </c>
      <c r="D515" s="4" t="n"/>
      <c r="E515" s="4" t="n"/>
      <c r="F515" s="5" t="n"/>
      <c r="G515" s="13" t="n"/>
      <c r="H515" s="13" t="n"/>
      <c r="I515" s="4" t="n"/>
      <c r="J515" s="4" t="n"/>
      <c r="K515" s="17">
        <f>IF($A515="","",DATE(YEAR($A515),MONTH($A515),1))</f>
        <v/>
      </c>
    </row>
    <row r="516">
      <c r="A516" s="5" t="n"/>
      <c r="B516" s="4" t="n"/>
      <c r="C516" s="8">
        <f>IF($B516="","",IFERROR(INDEX('Balances'!$B$3:$B$1002,MATCH($B516,'Balances'!$E$3:$E$1002,0)),"?"))</f>
        <v/>
      </c>
      <c r="D516" s="4" t="n"/>
      <c r="E516" s="4" t="n"/>
      <c r="F516" s="5" t="n"/>
      <c r="G516" s="13" t="n"/>
      <c r="H516" s="13" t="n"/>
      <c r="I516" s="4" t="n"/>
      <c r="J516" s="4" t="n"/>
      <c r="K516" s="17">
        <f>IF($A516="","",DATE(YEAR($A516),MONTH($A516),1))</f>
        <v/>
      </c>
    </row>
    <row r="517">
      <c r="A517" s="5" t="n"/>
      <c r="B517" s="4" t="n"/>
      <c r="C517" s="8">
        <f>IF($B517="","",IFERROR(INDEX('Balances'!$B$3:$B$1002,MATCH($B517,'Balances'!$E$3:$E$1002,0)),"?"))</f>
        <v/>
      </c>
      <c r="D517" s="4" t="n"/>
      <c r="E517" s="4" t="n"/>
      <c r="F517" s="5" t="n"/>
      <c r="G517" s="13" t="n"/>
      <c r="H517" s="13" t="n"/>
      <c r="I517" s="4" t="n"/>
      <c r="J517" s="4" t="n"/>
      <c r="K517" s="17">
        <f>IF($A517="","",DATE(YEAR($A517),MONTH($A517),1))</f>
        <v/>
      </c>
    </row>
    <row r="518">
      <c r="A518" s="5" t="n"/>
      <c r="B518" s="4" t="n"/>
      <c r="C518" s="8">
        <f>IF($B518="","",IFERROR(INDEX('Balances'!$B$3:$B$1002,MATCH($B518,'Balances'!$E$3:$E$1002,0)),"?"))</f>
        <v/>
      </c>
      <c r="D518" s="4" t="n"/>
      <c r="E518" s="4" t="n"/>
      <c r="F518" s="5" t="n"/>
      <c r="G518" s="13" t="n"/>
      <c r="H518" s="13" t="n"/>
      <c r="I518" s="4" t="n"/>
      <c r="J518" s="4" t="n"/>
      <c r="K518" s="17">
        <f>IF($A518="","",DATE(YEAR($A518),MONTH($A518),1))</f>
        <v/>
      </c>
    </row>
    <row r="519">
      <c r="A519" s="5" t="n"/>
      <c r="B519" s="4" t="n"/>
      <c r="C519" s="8">
        <f>IF($B519="","",IFERROR(INDEX('Balances'!$B$3:$B$1002,MATCH($B519,'Balances'!$E$3:$E$1002,0)),"?"))</f>
        <v/>
      </c>
      <c r="D519" s="4" t="n"/>
      <c r="E519" s="4" t="n"/>
      <c r="F519" s="5" t="n"/>
      <c r="G519" s="13" t="n"/>
      <c r="H519" s="13" t="n"/>
      <c r="I519" s="4" t="n"/>
      <c r="J519" s="4" t="n"/>
      <c r="K519" s="17">
        <f>IF($A519="","",DATE(YEAR($A519),MONTH($A519),1))</f>
        <v/>
      </c>
    </row>
    <row r="520">
      <c r="A520" s="5" t="n"/>
      <c r="B520" s="4" t="n"/>
      <c r="C520" s="8">
        <f>IF($B520="","",IFERROR(INDEX('Balances'!$B$3:$B$1002,MATCH($B520,'Balances'!$E$3:$E$1002,0)),"?"))</f>
        <v/>
      </c>
      <c r="D520" s="4" t="n"/>
      <c r="E520" s="4" t="n"/>
      <c r="F520" s="5" t="n"/>
      <c r="G520" s="13" t="n"/>
      <c r="H520" s="13" t="n"/>
      <c r="I520" s="4" t="n"/>
      <c r="J520" s="4" t="n"/>
      <c r="K520" s="17">
        <f>IF($A520="","",DATE(YEAR($A520),MONTH($A520),1))</f>
        <v/>
      </c>
    </row>
    <row r="521">
      <c r="A521" s="5" t="n"/>
      <c r="B521" s="4" t="n"/>
      <c r="C521" s="8">
        <f>IF($B521="","",IFERROR(INDEX('Balances'!$B$3:$B$1002,MATCH($B521,'Balances'!$E$3:$E$1002,0)),"?"))</f>
        <v/>
      </c>
      <c r="D521" s="4" t="n"/>
      <c r="E521" s="4" t="n"/>
      <c r="F521" s="5" t="n"/>
      <c r="G521" s="13" t="n"/>
      <c r="H521" s="13" t="n"/>
      <c r="I521" s="4" t="n"/>
      <c r="J521" s="4" t="n"/>
      <c r="K521" s="17">
        <f>IF($A521="","",DATE(YEAR($A521),MONTH($A521),1))</f>
        <v/>
      </c>
    </row>
    <row r="522">
      <c r="A522" s="5" t="n"/>
      <c r="B522" s="4" t="n"/>
      <c r="C522" s="8">
        <f>IF($B522="","",IFERROR(INDEX('Balances'!$B$3:$B$1002,MATCH($B522,'Balances'!$E$3:$E$1002,0)),"?"))</f>
        <v/>
      </c>
      <c r="D522" s="4" t="n"/>
      <c r="E522" s="4" t="n"/>
      <c r="F522" s="5" t="n"/>
      <c r="G522" s="13" t="n"/>
      <c r="H522" s="13" t="n"/>
      <c r="I522" s="4" t="n"/>
      <c r="J522" s="4" t="n"/>
      <c r="K522" s="17">
        <f>IF($A522="","",DATE(YEAR($A522),MONTH($A522),1))</f>
        <v/>
      </c>
    </row>
    <row r="523">
      <c r="A523" s="5" t="n"/>
      <c r="B523" s="4" t="n"/>
      <c r="C523" s="8">
        <f>IF($B523="","",IFERROR(INDEX('Balances'!$B$3:$B$1002,MATCH($B523,'Balances'!$E$3:$E$1002,0)),"?"))</f>
        <v/>
      </c>
      <c r="D523" s="4" t="n"/>
      <c r="E523" s="4" t="n"/>
      <c r="F523" s="5" t="n"/>
      <c r="G523" s="13" t="n"/>
      <c r="H523" s="13" t="n"/>
      <c r="I523" s="4" t="n"/>
      <c r="J523" s="4" t="n"/>
      <c r="K523" s="17">
        <f>IF($A523="","",DATE(YEAR($A523),MONTH($A523),1))</f>
        <v/>
      </c>
    </row>
    <row r="524">
      <c r="A524" s="5" t="n"/>
      <c r="B524" s="4" t="n"/>
      <c r="C524" s="8">
        <f>IF($B524="","",IFERROR(INDEX('Balances'!$B$3:$B$1002,MATCH($B524,'Balances'!$E$3:$E$1002,0)),"?"))</f>
        <v/>
      </c>
      <c r="D524" s="4" t="n"/>
      <c r="E524" s="4" t="n"/>
      <c r="F524" s="5" t="n"/>
      <c r="G524" s="13" t="n"/>
      <c r="H524" s="13" t="n"/>
      <c r="I524" s="4" t="n"/>
      <c r="J524" s="4" t="n"/>
      <c r="K524" s="17">
        <f>IF($A524="","",DATE(YEAR($A524),MONTH($A524),1))</f>
        <v/>
      </c>
    </row>
    <row r="525">
      <c r="A525" s="5" t="n"/>
      <c r="B525" s="4" t="n"/>
      <c r="C525" s="8">
        <f>IF($B525="","",IFERROR(INDEX('Balances'!$B$3:$B$1002,MATCH($B525,'Balances'!$E$3:$E$1002,0)),"?"))</f>
        <v/>
      </c>
      <c r="D525" s="4" t="n"/>
      <c r="E525" s="4" t="n"/>
      <c r="F525" s="5" t="n"/>
      <c r="G525" s="13" t="n"/>
      <c r="H525" s="13" t="n"/>
      <c r="I525" s="4" t="n"/>
      <c r="J525" s="4" t="n"/>
      <c r="K525" s="17">
        <f>IF($A525="","",DATE(YEAR($A525),MONTH($A525),1))</f>
        <v/>
      </c>
    </row>
    <row r="526">
      <c r="A526" s="5" t="n"/>
      <c r="B526" s="4" t="n"/>
      <c r="C526" s="8">
        <f>IF($B526="","",IFERROR(INDEX('Balances'!$B$3:$B$1002,MATCH($B526,'Balances'!$E$3:$E$1002,0)),"?"))</f>
        <v/>
      </c>
      <c r="D526" s="4" t="n"/>
      <c r="E526" s="4" t="n"/>
      <c r="F526" s="5" t="n"/>
      <c r="G526" s="13" t="n"/>
      <c r="H526" s="13" t="n"/>
      <c r="I526" s="4" t="n"/>
      <c r="J526" s="4" t="n"/>
      <c r="K526" s="17">
        <f>IF($A526="","",DATE(YEAR($A526),MONTH($A526),1))</f>
        <v/>
      </c>
    </row>
    <row r="527">
      <c r="A527" s="5" t="n"/>
      <c r="B527" s="4" t="n"/>
      <c r="C527" s="8">
        <f>IF($B527="","",IFERROR(INDEX('Balances'!$B$3:$B$1002,MATCH($B527,'Balances'!$E$3:$E$1002,0)),"?"))</f>
        <v/>
      </c>
      <c r="D527" s="4" t="n"/>
      <c r="E527" s="4" t="n"/>
      <c r="F527" s="5" t="n"/>
      <c r="G527" s="13" t="n"/>
      <c r="H527" s="13" t="n"/>
      <c r="I527" s="4" t="n"/>
      <c r="J527" s="4" t="n"/>
      <c r="K527" s="17">
        <f>IF($A527="","",DATE(YEAR($A527),MONTH($A527),1))</f>
        <v/>
      </c>
    </row>
    <row r="528">
      <c r="A528" s="5" t="n"/>
      <c r="B528" s="4" t="n"/>
      <c r="C528" s="8">
        <f>IF($B528="","",IFERROR(INDEX('Balances'!$B$3:$B$1002,MATCH($B528,'Balances'!$E$3:$E$1002,0)),"?"))</f>
        <v/>
      </c>
      <c r="D528" s="4" t="n"/>
      <c r="E528" s="4" t="n"/>
      <c r="F528" s="5" t="n"/>
      <c r="G528" s="13" t="n"/>
      <c r="H528" s="13" t="n"/>
      <c r="I528" s="4" t="n"/>
      <c r="J528" s="4" t="n"/>
      <c r="K528" s="17">
        <f>IF($A528="","",DATE(YEAR($A528),MONTH($A528),1))</f>
        <v/>
      </c>
    </row>
    <row r="529">
      <c r="A529" s="5" t="n"/>
      <c r="B529" s="4" t="n"/>
      <c r="C529" s="8">
        <f>IF($B529="","",IFERROR(INDEX('Balances'!$B$3:$B$1002,MATCH($B529,'Balances'!$E$3:$E$1002,0)),"?"))</f>
        <v/>
      </c>
      <c r="D529" s="4" t="n"/>
      <c r="E529" s="4" t="n"/>
      <c r="F529" s="5" t="n"/>
      <c r="G529" s="13" t="n"/>
      <c r="H529" s="13" t="n"/>
      <c r="I529" s="4" t="n"/>
      <c r="J529" s="4" t="n"/>
      <c r="K529" s="17">
        <f>IF($A529="","",DATE(YEAR($A529),MONTH($A529),1))</f>
        <v/>
      </c>
    </row>
    <row r="530">
      <c r="A530" s="5" t="n"/>
      <c r="B530" s="4" t="n"/>
      <c r="C530" s="8">
        <f>IF($B530="","",IFERROR(INDEX('Balances'!$B$3:$B$1002,MATCH($B530,'Balances'!$E$3:$E$1002,0)),"?"))</f>
        <v/>
      </c>
      <c r="D530" s="4" t="n"/>
      <c r="E530" s="4" t="n"/>
      <c r="F530" s="5" t="n"/>
      <c r="G530" s="13" t="n"/>
      <c r="H530" s="13" t="n"/>
      <c r="I530" s="4" t="n"/>
      <c r="J530" s="4" t="n"/>
      <c r="K530" s="17">
        <f>IF($A530="","",DATE(YEAR($A530),MONTH($A530),1))</f>
        <v/>
      </c>
    </row>
    <row r="531">
      <c r="A531" s="5" t="n"/>
      <c r="B531" s="4" t="n"/>
      <c r="C531" s="8">
        <f>IF($B531="","",IFERROR(INDEX('Balances'!$B$3:$B$1002,MATCH($B531,'Balances'!$E$3:$E$1002,0)),"?"))</f>
        <v/>
      </c>
      <c r="D531" s="4" t="n"/>
      <c r="E531" s="4" t="n"/>
      <c r="F531" s="5" t="n"/>
      <c r="G531" s="13" t="n"/>
      <c r="H531" s="13" t="n"/>
      <c r="I531" s="4" t="n"/>
      <c r="J531" s="4" t="n"/>
      <c r="K531" s="17">
        <f>IF($A531="","",DATE(YEAR($A531),MONTH($A531),1))</f>
        <v/>
      </c>
    </row>
    <row r="532">
      <c r="A532" s="5" t="n"/>
      <c r="B532" s="4" t="n"/>
      <c r="C532" s="8">
        <f>IF($B532="","",IFERROR(INDEX('Balances'!$B$3:$B$1002,MATCH($B532,'Balances'!$E$3:$E$1002,0)),"?"))</f>
        <v/>
      </c>
      <c r="D532" s="4" t="n"/>
      <c r="E532" s="4" t="n"/>
      <c r="F532" s="5" t="n"/>
      <c r="G532" s="13" t="n"/>
      <c r="H532" s="13" t="n"/>
      <c r="I532" s="4" t="n"/>
      <c r="J532" s="4" t="n"/>
      <c r="K532" s="17">
        <f>IF($A532="","",DATE(YEAR($A532),MONTH($A532),1))</f>
        <v/>
      </c>
    </row>
    <row r="533">
      <c r="A533" s="5" t="n"/>
      <c r="B533" s="4" t="n"/>
      <c r="C533" s="8">
        <f>IF($B533="","",IFERROR(INDEX('Balances'!$B$3:$B$1002,MATCH($B533,'Balances'!$E$3:$E$1002,0)),"?"))</f>
        <v/>
      </c>
      <c r="D533" s="4" t="n"/>
      <c r="E533" s="4" t="n"/>
      <c r="F533" s="5" t="n"/>
      <c r="G533" s="13" t="n"/>
      <c r="H533" s="13" t="n"/>
      <c r="I533" s="4" t="n"/>
      <c r="J533" s="4" t="n"/>
      <c r="K533" s="17">
        <f>IF($A533="","",DATE(YEAR($A533),MONTH($A533),1))</f>
        <v/>
      </c>
    </row>
    <row r="534">
      <c r="A534" s="5" t="n"/>
      <c r="B534" s="4" t="n"/>
      <c r="C534" s="8">
        <f>IF($B534="","",IFERROR(INDEX('Balances'!$B$3:$B$1002,MATCH($B534,'Balances'!$E$3:$E$1002,0)),"?"))</f>
        <v/>
      </c>
      <c r="D534" s="4" t="n"/>
      <c r="E534" s="4" t="n"/>
      <c r="F534" s="5" t="n"/>
      <c r="G534" s="13" t="n"/>
      <c r="H534" s="13" t="n"/>
      <c r="I534" s="4" t="n"/>
      <c r="J534" s="4" t="n"/>
      <c r="K534" s="17">
        <f>IF($A534="","",DATE(YEAR($A534),MONTH($A534),1))</f>
        <v/>
      </c>
    </row>
    <row r="535">
      <c r="A535" s="5" t="n"/>
      <c r="B535" s="4" t="n"/>
      <c r="C535" s="8">
        <f>IF($B535="","",IFERROR(INDEX('Balances'!$B$3:$B$1002,MATCH($B535,'Balances'!$E$3:$E$1002,0)),"?"))</f>
        <v/>
      </c>
      <c r="D535" s="4" t="n"/>
      <c r="E535" s="4" t="n"/>
      <c r="F535" s="5" t="n"/>
      <c r="G535" s="13" t="n"/>
      <c r="H535" s="13" t="n"/>
      <c r="I535" s="4" t="n"/>
      <c r="J535" s="4" t="n"/>
      <c r="K535" s="17">
        <f>IF($A535="","",DATE(YEAR($A535),MONTH($A535),1))</f>
        <v/>
      </c>
    </row>
    <row r="536">
      <c r="A536" s="5" t="n"/>
      <c r="B536" s="4" t="n"/>
      <c r="C536" s="8">
        <f>IF($B536="","",IFERROR(INDEX('Balances'!$B$3:$B$1002,MATCH($B536,'Balances'!$E$3:$E$1002,0)),"?"))</f>
        <v/>
      </c>
      <c r="D536" s="4" t="n"/>
      <c r="E536" s="4" t="n"/>
      <c r="F536" s="5" t="n"/>
      <c r="G536" s="13" t="n"/>
      <c r="H536" s="13" t="n"/>
      <c r="I536" s="4" t="n"/>
      <c r="J536" s="4" t="n"/>
      <c r="K536" s="17">
        <f>IF($A536="","",DATE(YEAR($A536),MONTH($A536),1))</f>
        <v/>
      </c>
    </row>
    <row r="537">
      <c r="A537" s="5" t="n"/>
      <c r="B537" s="4" t="n"/>
      <c r="C537" s="8">
        <f>IF($B537="","",IFERROR(INDEX('Balances'!$B$3:$B$1002,MATCH($B537,'Balances'!$E$3:$E$1002,0)),"?"))</f>
        <v/>
      </c>
      <c r="D537" s="4" t="n"/>
      <c r="E537" s="4" t="n"/>
      <c r="F537" s="5" t="n"/>
      <c r="G537" s="13" t="n"/>
      <c r="H537" s="13" t="n"/>
      <c r="I537" s="4" t="n"/>
      <c r="J537" s="4" t="n"/>
      <c r="K537" s="17">
        <f>IF($A537="","",DATE(YEAR($A537),MONTH($A537),1))</f>
        <v/>
      </c>
    </row>
    <row r="538">
      <c r="A538" s="5" t="n"/>
      <c r="B538" s="4" t="n"/>
      <c r="C538" s="8">
        <f>IF($B538="","",IFERROR(INDEX('Balances'!$B$3:$B$1002,MATCH($B538,'Balances'!$E$3:$E$1002,0)),"?"))</f>
        <v/>
      </c>
      <c r="D538" s="4" t="n"/>
      <c r="E538" s="4" t="n"/>
      <c r="F538" s="5" t="n"/>
      <c r="G538" s="13" t="n"/>
      <c r="H538" s="13" t="n"/>
      <c r="I538" s="4" t="n"/>
      <c r="J538" s="4" t="n"/>
      <c r="K538" s="17">
        <f>IF($A538="","",DATE(YEAR($A538),MONTH($A538),1))</f>
        <v/>
      </c>
    </row>
    <row r="539">
      <c r="A539" s="5" t="n"/>
      <c r="B539" s="4" t="n"/>
      <c r="C539" s="8">
        <f>IF($B539="","",IFERROR(INDEX('Balances'!$B$3:$B$1002,MATCH($B539,'Balances'!$E$3:$E$1002,0)),"?"))</f>
        <v/>
      </c>
      <c r="D539" s="4" t="n"/>
      <c r="E539" s="4" t="n"/>
      <c r="F539" s="5" t="n"/>
      <c r="G539" s="13" t="n"/>
      <c r="H539" s="13" t="n"/>
      <c r="I539" s="4" t="n"/>
      <c r="J539" s="4" t="n"/>
      <c r="K539" s="17">
        <f>IF($A539="","",DATE(YEAR($A539),MONTH($A539),1))</f>
        <v/>
      </c>
    </row>
    <row r="540">
      <c r="A540" s="5" t="n"/>
      <c r="B540" s="4" t="n"/>
      <c r="C540" s="8">
        <f>IF($B540="","",IFERROR(INDEX('Balances'!$B$3:$B$1002,MATCH($B540,'Balances'!$E$3:$E$1002,0)),"?"))</f>
        <v/>
      </c>
      <c r="D540" s="4" t="n"/>
      <c r="E540" s="4" t="n"/>
      <c r="F540" s="5" t="n"/>
      <c r="G540" s="13" t="n"/>
      <c r="H540" s="13" t="n"/>
      <c r="I540" s="4" t="n"/>
      <c r="J540" s="4" t="n"/>
      <c r="K540" s="17">
        <f>IF($A540="","",DATE(YEAR($A540),MONTH($A540),1))</f>
        <v/>
      </c>
    </row>
    <row r="541">
      <c r="A541" s="5" t="n"/>
      <c r="B541" s="4" t="n"/>
      <c r="C541" s="8">
        <f>IF($B541="","",IFERROR(INDEX('Balances'!$B$3:$B$1002,MATCH($B541,'Balances'!$E$3:$E$1002,0)),"?"))</f>
        <v/>
      </c>
      <c r="D541" s="4" t="n"/>
      <c r="E541" s="4" t="n"/>
      <c r="F541" s="5" t="n"/>
      <c r="G541" s="13" t="n"/>
      <c r="H541" s="13" t="n"/>
      <c r="I541" s="4" t="n"/>
      <c r="J541" s="4" t="n"/>
      <c r="K541" s="17">
        <f>IF($A541="","",DATE(YEAR($A541),MONTH($A541),1))</f>
        <v/>
      </c>
    </row>
    <row r="542">
      <c r="A542" s="5" t="n"/>
      <c r="B542" s="4" t="n"/>
      <c r="C542" s="8">
        <f>IF($B542="","",IFERROR(INDEX('Balances'!$B$3:$B$1002,MATCH($B542,'Balances'!$E$3:$E$1002,0)),"?"))</f>
        <v/>
      </c>
      <c r="D542" s="4" t="n"/>
      <c r="E542" s="4" t="n"/>
      <c r="F542" s="5" t="n"/>
      <c r="G542" s="13" t="n"/>
      <c r="H542" s="13" t="n"/>
      <c r="I542" s="4" t="n"/>
      <c r="J542" s="4" t="n"/>
      <c r="K542" s="17">
        <f>IF($A542="","",DATE(YEAR($A542),MONTH($A542),1))</f>
        <v/>
      </c>
    </row>
    <row r="543">
      <c r="A543" s="5" t="n"/>
      <c r="B543" s="4" t="n"/>
      <c r="C543" s="8">
        <f>IF($B543="","",IFERROR(INDEX('Balances'!$B$3:$B$1002,MATCH($B543,'Balances'!$E$3:$E$1002,0)),"?"))</f>
        <v/>
      </c>
      <c r="D543" s="4" t="n"/>
      <c r="E543" s="4" t="n"/>
      <c r="F543" s="5" t="n"/>
      <c r="G543" s="13" t="n"/>
      <c r="H543" s="13" t="n"/>
      <c r="I543" s="4" t="n"/>
      <c r="J543" s="4" t="n"/>
      <c r="K543" s="17">
        <f>IF($A543="","",DATE(YEAR($A543),MONTH($A543),1))</f>
        <v/>
      </c>
    </row>
    <row r="544">
      <c r="A544" s="5" t="n"/>
      <c r="B544" s="4" t="n"/>
      <c r="C544" s="8">
        <f>IF($B544="","",IFERROR(INDEX('Balances'!$B$3:$B$1002,MATCH($B544,'Balances'!$E$3:$E$1002,0)),"?"))</f>
        <v/>
      </c>
      <c r="D544" s="4" t="n"/>
      <c r="E544" s="4" t="n"/>
      <c r="F544" s="5" t="n"/>
      <c r="G544" s="13" t="n"/>
      <c r="H544" s="13" t="n"/>
      <c r="I544" s="4" t="n"/>
      <c r="J544" s="4" t="n"/>
      <c r="K544" s="17">
        <f>IF($A544="","",DATE(YEAR($A544),MONTH($A544),1))</f>
        <v/>
      </c>
    </row>
    <row r="545">
      <c r="A545" s="5" t="n"/>
      <c r="B545" s="4" t="n"/>
      <c r="C545" s="8">
        <f>IF($B545="","",IFERROR(INDEX('Balances'!$B$3:$B$1002,MATCH($B545,'Balances'!$E$3:$E$1002,0)),"?"))</f>
        <v/>
      </c>
      <c r="D545" s="4" t="n"/>
      <c r="E545" s="4" t="n"/>
      <c r="F545" s="5" t="n"/>
      <c r="G545" s="13" t="n"/>
      <c r="H545" s="13" t="n"/>
      <c r="I545" s="4" t="n"/>
      <c r="J545" s="4" t="n"/>
      <c r="K545" s="17">
        <f>IF($A545="","",DATE(YEAR($A545),MONTH($A545),1))</f>
        <v/>
      </c>
    </row>
    <row r="546">
      <c r="A546" s="5" t="n"/>
      <c r="B546" s="4" t="n"/>
      <c r="C546" s="8">
        <f>IF($B546="","",IFERROR(INDEX('Balances'!$B$3:$B$1002,MATCH($B546,'Balances'!$E$3:$E$1002,0)),"?"))</f>
        <v/>
      </c>
      <c r="D546" s="4" t="n"/>
      <c r="E546" s="4" t="n"/>
      <c r="F546" s="5" t="n"/>
      <c r="G546" s="13" t="n"/>
      <c r="H546" s="13" t="n"/>
      <c r="I546" s="4" t="n"/>
      <c r="J546" s="4" t="n"/>
      <c r="K546" s="17">
        <f>IF($A546="","",DATE(YEAR($A546),MONTH($A546),1))</f>
        <v/>
      </c>
    </row>
    <row r="547">
      <c r="A547" s="5" t="n"/>
      <c r="B547" s="4" t="n"/>
      <c r="C547" s="8">
        <f>IF($B547="","",IFERROR(INDEX('Balances'!$B$3:$B$1002,MATCH($B547,'Balances'!$E$3:$E$1002,0)),"?"))</f>
        <v/>
      </c>
      <c r="D547" s="4" t="n"/>
      <c r="E547" s="4" t="n"/>
      <c r="F547" s="5" t="n"/>
      <c r="G547" s="13" t="n"/>
      <c r="H547" s="13" t="n"/>
      <c r="I547" s="4" t="n"/>
      <c r="J547" s="4" t="n"/>
      <c r="K547" s="17">
        <f>IF($A547="","",DATE(YEAR($A547),MONTH($A547),1))</f>
        <v/>
      </c>
    </row>
    <row r="548">
      <c r="A548" s="5" t="n"/>
      <c r="B548" s="4" t="n"/>
      <c r="C548" s="8">
        <f>IF($B548="","",IFERROR(INDEX('Balances'!$B$3:$B$1002,MATCH($B548,'Balances'!$E$3:$E$1002,0)),"?"))</f>
        <v/>
      </c>
      <c r="D548" s="4" t="n"/>
      <c r="E548" s="4" t="n"/>
      <c r="F548" s="5" t="n"/>
      <c r="G548" s="13" t="n"/>
      <c r="H548" s="13" t="n"/>
      <c r="I548" s="4" t="n"/>
      <c r="J548" s="4" t="n"/>
      <c r="K548" s="17">
        <f>IF($A548="","",DATE(YEAR($A548),MONTH($A548),1))</f>
        <v/>
      </c>
    </row>
    <row r="549">
      <c r="A549" s="5" t="n"/>
      <c r="B549" s="4" t="n"/>
      <c r="C549" s="8">
        <f>IF($B549="","",IFERROR(INDEX('Balances'!$B$3:$B$1002,MATCH($B549,'Balances'!$E$3:$E$1002,0)),"?"))</f>
        <v/>
      </c>
      <c r="D549" s="4" t="n"/>
      <c r="E549" s="4" t="n"/>
      <c r="F549" s="5" t="n"/>
      <c r="G549" s="13" t="n"/>
      <c r="H549" s="13" t="n"/>
      <c r="I549" s="4" t="n"/>
      <c r="J549" s="4" t="n"/>
      <c r="K549" s="17">
        <f>IF($A549="","",DATE(YEAR($A549),MONTH($A549),1))</f>
        <v/>
      </c>
    </row>
    <row r="550">
      <c r="A550" s="5" t="n"/>
      <c r="B550" s="4" t="n"/>
      <c r="C550" s="8">
        <f>IF($B550="","",IFERROR(INDEX('Balances'!$B$3:$B$1002,MATCH($B550,'Balances'!$E$3:$E$1002,0)),"?"))</f>
        <v/>
      </c>
      <c r="D550" s="4" t="n"/>
      <c r="E550" s="4" t="n"/>
      <c r="F550" s="5" t="n"/>
      <c r="G550" s="13" t="n"/>
      <c r="H550" s="13" t="n"/>
      <c r="I550" s="4" t="n"/>
      <c r="J550" s="4" t="n"/>
      <c r="K550" s="17">
        <f>IF($A550="","",DATE(YEAR($A550),MONTH($A550),1))</f>
        <v/>
      </c>
    </row>
    <row r="551">
      <c r="A551" s="5" t="n"/>
      <c r="B551" s="4" t="n"/>
      <c r="C551" s="8">
        <f>IF($B551="","",IFERROR(INDEX('Balances'!$B$3:$B$1002,MATCH($B551,'Balances'!$E$3:$E$1002,0)),"?"))</f>
        <v/>
      </c>
      <c r="D551" s="4" t="n"/>
      <c r="E551" s="4" t="n"/>
      <c r="F551" s="5" t="n"/>
      <c r="G551" s="13" t="n"/>
      <c r="H551" s="13" t="n"/>
      <c r="I551" s="4" t="n"/>
      <c r="J551" s="4" t="n"/>
      <c r="K551" s="17">
        <f>IF($A551="","",DATE(YEAR($A551),MONTH($A551),1))</f>
        <v/>
      </c>
    </row>
    <row r="552">
      <c r="A552" s="5" t="n"/>
      <c r="B552" s="4" t="n"/>
      <c r="C552" s="8">
        <f>IF($B552="","",IFERROR(INDEX('Balances'!$B$3:$B$1002,MATCH($B552,'Balances'!$E$3:$E$1002,0)),"?"))</f>
        <v/>
      </c>
      <c r="D552" s="4" t="n"/>
      <c r="E552" s="4" t="n"/>
      <c r="F552" s="5" t="n"/>
      <c r="G552" s="13" t="n"/>
      <c r="H552" s="13" t="n"/>
      <c r="I552" s="4" t="n"/>
      <c r="J552" s="4" t="n"/>
      <c r="K552" s="17">
        <f>IF($A552="","",DATE(YEAR($A552),MONTH($A552),1))</f>
        <v/>
      </c>
    </row>
    <row r="553">
      <c r="A553" s="5" t="n"/>
      <c r="B553" s="4" t="n"/>
      <c r="C553" s="8">
        <f>IF($B553="","",IFERROR(INDEX('Balances'!$B$3:$B$1002,MATCH($B553,'Balances'!$E$3:$E$1002,0)),"?"))</f>
        <v/>
      </c>
      <c r="D553" s="4" t="n"/>
      <c r="E553" s="4" t="n"/>
      <c r="F553" s="5" t="n"/>
      <c r="G553" s="13" t="n"/>
      <c r="H553" s="13" t="n"/>
      <c r="I553" s="4" t="n"/>
      <c r="J553" s="4" t="n"/>
      <c r="K553" s="17">
        <f>IF($A553="","",DATE(YEAR($A553),MONTH($A553),1))</f>
        <v/>
      </c>
    </row>
    <row r="554">
      <c r="A554" s="5" t="n"/>
      <c r="B554" s="4" t="n"/>
      <c r="C554" s="8">
        <f>IF($B554="","",IFERROR(INDEX('Balances'!$B$3:$B$1002,MATCH($B554,'Balances'!$E$3:$E$1002,0)),"?"))</f>
        <v/>
      </c>
      <c r="D554" s="4" t="n"/>
      <c r="E554" s="4" t="n"/>
      <c r="F554" s="5" t="n"/>
      <c r="G554" s="13" t="n"/>
      <c r="H554" s="13" t="n"/>
      <c r="I554" s="4" t="n"/>
      <c r="J554" s="4" t="n"/>
      <c r="K554" s="17">
        <f>IF($A554="","",DATE(YEAR($A554),MONTH($A554),1))</f>
        <v/>
      </c>
    </row>
    <row r="555">
      <c r="A555" s="5" t="n"/>
      <c r="B555" s="4" t="n"/>
      <c r="C555" s="8">
        <f>IF($B555="","",IFERROR(INDEX('Balances'!$B$3:$B$1002,MATCH($B555,'Balances'!$E$3:$E$1002,0)),"?"))</f>
        <v/>
      </c>
      <c r="D555" s="4" t="n"/>
      <c r="E555" s="4" t="n"/>
      <c r="F555" s="5" t="n"/>
      <c r="G555" s="13" t="n"/>
      <c r="H555" s="13" t="n"/>
      <c r="I555" s="4" t="n"/>
      <c r="J555" s="4" t="n"/>
      <c r="K555" s="17">
        <f>IF($A555="","",DATE(YEAR($A555),MONTH($A555),1))</f>
        <v/>
      </c>
    </row>
    <row r="556">
      <c r="A556" s="5" t="n"/>
      <c r="B556" s="4" t="n"/>
      <c r="C556" s="8">
        <f>IF($B556="","",IFERROR(INDEX('Balances'!$B$3:$B$1002,MATCH($B556,'Balances'!$E$3:$E$1002,0)),"?"))</f>
        <v/>
      </c>
      <c r="D556" s="4" t="n"/>
      <c r="E556" s="4" t="n"/>
      <c r="F556" s="5" t="n"/>
      <c r="G556" s="13" t="n"/>
      <c r="H556" s="13" t="n"/>
      <c r="I556" s="4" t="n"/>
      <c r="J556" s="4" t="n"/>
      <c r="K556" s="17">
        <f>IF($A556="","",DATE(YEAR($A556),MONTH($A556),1))</f>
        <v/>
      </c>
    </row>
    <row r="557">
      <c r="A557" s="5" t="n"/>
      <c r="B557" s="4" t="n"/>
      <c r="C557" s="8">
        <f>IF($B557="","",IFERROR(INDEX('Balances'!$B$3:$B$1002,MATCH($B557,'Balances'!$E$3:$E$1002,0)),"?"))</f>
        <v/>
      </c>
      <c r="D557" s="4" t="n"/>
      <c r="E557" s="4" t="n"/>
      <c r="F557" s="5" t="n"/>
      <c r="G557" s="13" t="n"/>
      <c r="H557" s="13" t="n"/>
      <c r="I557" s="4" t="n"/>
      <c r="J557" s="4" t="n"/>
      <c r="K557" s="17">
        <f>IF($A557="","",DATE(YEAR($A557),MONTH($A557),1))</f>
        <v/>
      </c>
    </row>
    <row r="558">
      <c r="A558" s="5" t="n"/>
      <c r="B558" s="4" t="n"/>
      <c r="C558" s="8">
        <f>IF($B558="","",IFERROR(INDEX('Balances'!$B$3:$B$1002,MATCH($B558,'Balances'!$E$3:$E$1002,0)),"?"))</f>
        <v/>
      </c>
      <c r="D558" s="4" t="n"/>
      <c r="E558" s="4" t="n"/>
      <c r="F558" s="5" t="n"/>
      <c r="G558" s="13" t="n"/>
      <c r="H558" s="13" t="n"/>
      <c r="I558" s="4" t="n"/>
      <c r="J558" s="4" t="n"/>
      <c r="K558" s="17">
        <f>IF($A558="","",DATE(YEAR($A558),MONTH($A558),1))</f>
        <v/>
      </c>
    </row>
    <row r="559">
      <c r="A559" s="5" t="n"/>
      <c r="B559" s="4" t="n"/>
      <c r="C559" s="8">
        <f>IF($B559="","",IFERROR(INDEX('Balances'!$B$3:$B$1002,MATCH($B559,'Balances'!$E$3:$E$1002,0)),"?"))</f>
        <v/>
      </c>
      <c r="D559" s="4" t="n"/>
      <c r="E559" s="4" t="n"/>
      <c r="F559" s="5" t="n"/>
      <c r="G559" s="13" t="n"/>
      <c r="H559" s="13" t="n"/>
      <c r="I559" s="4" t="n"/>
      <c r="J559" s="4" t="n"/>
      <c r="K559" s="17">
        <f>IF($A559="","",DATE(YEAR($A559),MONTH($A559),1))</f>
        <v/>
      </c>
    </row>
    <row r="560">
      <c r="A560" s="5" t="n"/>
      <c r="B560" s="4" t="n"/>
      <c r="C560" s="8">
        <f>IF($B560="","",IFERROR(INDEX('Balances'!$B$3:$B$1002,MATCH($B560,'Balances'!$E$3:$E$1002,0)),"?"))</f>
        <v/>
      </c>
      <c r="D560" s="4" t="n"/>
      <c r="E560" s="4" t="n"/>
      <c r="F560" s="5" t="n"/>
      <c r="G560" s="13" t="n"/>
      <c r="H560" s="13" t="n"/>
      <c r="I560" s="4" t="n"/>
      <c r="J560" s="4" t="n"/>
      <c r="K560" s="17">
        <f>IF($A560="","",DATE(YEAR($A560),MONTH($A560),1))</f>
        <v/>
      </c>
    </row>
    <row r="561">
      <c r="A561" s="5" t="n"/>
      <c r="B561" s="4" t="n"/>
      <c r="C561" s="8">
        <f>IF($B561="","",IFERROR(INDEX('Balances'!$B$3:$B$1002,MATCH($B561,'Balances'!$E$3:$E$1002,0)),"?"))</f>
        <v/>
      </c>
      <c r="D561" s="4" t="n"/>
      <c r="E561" s="4" t="n"/>
      <c r="F561" s="5" t="n"/>
      <c r="G561" s="13" t="n"/>
      <c r="H561" s="13" t="n"/>
      <c r="I561" s="4" t="n"/>
      <c r="J561" s="4" t="n"/>
      <c r="K561" s="17">
        <f>IF($A561="","",DATE(YEAR($A561),MONTH($A561),1))</f>
        <v/>
      </c>
    </row>
    <row r="562">
      <c r="A562" s="5" t="n"/>
      <c r="B562" s="4" t="n"/>
      <c r="C562" s="8">
        <f>IF($B562="","",IFERROR(INDEX('Balances'!$B$3:$B$1002,MATCH($B562,'Balances'!$E$3:$E$1002,0)),"?"))</f>
        <v/>
      </c>
      <c r="D562" s="4" t="n"/>
      <c r="E562" s="4" t="n"/>
      <c r="F562" s="5" t="n"/>
      <c r="G562" s="13" t="n"/>
      <c r="H562" s="13" t="n"/>
      <c r="I562" s="4" t="n"/>
      <c r="J562" s="4" t="n"/>
      <c r="K562" s="17">
        <f>IF($A562="","",DATE(YEAR($A562),MONTH($A562),1))</f>
        <v/>
      </c>
    </row>
    <row r="563">
      <c r="A563" s="5" t="n"/>
      <c r="B563" s="4" t="n"/>
      <c r="C563" s="8">
        <f>IF($B563="","",IFERROR(INDEX('Balances'!$B$3:$B$1002,MATCH($B563,'Balances'!$E$3:$E$1002,0)),"?"))</f>
        <v/>
      </c>
      <c r="D563" s="4" t="n"/>
      <c r="E563" s="4" t="n"/>
      <c r="F563" s="5" t="n"/>
      <c r="G563" s="13" t="n"/>
      <c r="H563" s="13" t="n"/>
      <c r="I563" s="4" t="n"/>
      <c r="J563" s="4" t="n"/>
      <c r="K563" s="17">
        <f>IF($A563="","",DATE(YEAR($A563),MONTH($A563),1))</f>
        <v/>
      </c>
    </row>
    <row r="564">
      <c r="A564" s="5" t="n"/>
      <c r="B564" s="4" t="n"/>
      <c r="C564" s="8">
        <f>IF($B564="","",IFERROR(INDEX('Balances'!$B$3:$B$1002,MATCH($B564,'Balances'!$E$3:$E$1002,0)),"?"))</f>
        <v/>
      </c>
      <c r="D564" s="4" t="n"/>
      <c r="E564" s="4" t="n"/>
      <c r="F564" s="5" t="n"/>
      <c r="G564" s="13" t="n"/>
      <c r="H564" s="13" t="n"/>
      <c r="I564" s="4" t="n"/>
      <c r="J564" s="4" t="n"/>
      <c r="K564" s="17">
        <f>IF($A564="","",DATE(YEAR($A564),MONTH($A564),1))</f>
        <v/>
      </c>
    </row>
    <row r="565">
      <c r="A565" s="5" t="n"/>
      <c r="B565" s="4" t="n"/>
      <c r="C565" s="8">
        <f>IF($B565="","",IFERROR(INDEX('Balances'!$B$3:$B$1002,MATCH($B565,'Balances'!$E$3:$E$1002,0)),"?"))</f>
        <v/>
      </c>
      <c r="D565" s="4" t="n"/>
      <c r="E565" s="4" t="n"/>
      <c r="F565" s="5" t="n"/>
      <c r="G565" s="13" t="n"/>
      <c r="H565" s="13" t="n"/>
      <c r="I565" s="4" t="n"/>
      <c r="J565" s="4" t="n"/>
      <c r="K565" s="17">
        <f>IF($A565="","",DATE(YEAR($A565),MONTH($A565),1))</f>
        <v/>
      </c>
    </row>
    <row r="566">
      <c r="A566" s="5" t="n"/>
      <c r="B566" s="4" t="n"/>
      <c r="C566" s="8">
        <f>IF($B566="","",IFERROR(INDEX('Balances'!$B$3:$B$1002,MATCH($B566,'Balances'!$E$3:$E$1002,0)),"?"))</f>
        <v/>
      </c>
      <c r="D566" s="4" t="n"/>
      <c r="E566" s="4" t="n"/>
      <c r="F566" s="5" t="n"/>
      <c r="G566" s="13" t="n"/>
      <c r="H566" s="13" t="n"/>
      <c r="I566" s="4" t="n"/>
      <c r="J566" s="4" t="n"/>
      <c r="K566" s="17">
        <f>IF($A566="","",DATE(YEAR($A566),MONTH($A566),1))</f>
        <v/>
      </c>
    </row>
    <row r="567">
      <c r="A567" s="5" t="n"/>
      <c r="B567" s="4" t="n"/>
      <c r="C567" s="8">
        <f>IF($B567="","",IFERROR(INDEX('Balances'!$B$3:$B$1002,MATCH($B567,'Balances'!$E$3:$E$1002,0)),"?"))</f>
        <v/>
      </c>
      <c r="D567" s="4" t="n"/>
      <c r="E567" s="4" t="n"/>
      <c r="F567" s="5" t="n"/>
      <c r="G567" s="13" t="n"/>
      <c r="H567" s="13" t="n"/>
      <c r="I567" s="4" t="n"/>
      <c r="J567" s="4" t="n"/>
      <c r="K567" s="17">
        <f>IF($A567="","",DATE(YEAR($A567),MONTH($A567),1))</f>
        <v/>
      </c>
    </row>
    <row r="568">
      <c r="A568" s="5" t="n"/>
      <c r="B568" s="4" t="n"/>
      <c r="C568" s="8">
        <f>IF($B568="","",IFERROR(INDEX('Balances'!$B$3:$B$1002,MATCH($B568,'Balances'!$E$3:$E$1002,0)),"?"))</f>
        <v/>
      </c>
      <c r="D568" s="4" t="n"/>
      <c r="E568" s="4" t="n"/>
      <c r="F568" s="5" t="n"/>
      <c r="G568" s="13" t="n"/>
      <c r="H568" s="13" t="n"/>
      <c r="I568" s="4" t="n"/>
      <c r="J568" s="4" t="n"/>
      <c r="K568" s="17">
        <f>IF($A568="","",DATE(YEAR($A568),MONTH($A568),1))</f>
        <v/>
      </c>
    </row>
    <row r="569">
      <c r="A569" s="5" t="n"/>
      <c r="B569" s="4" t="n"/>
      <c r="C569" s="8">
        <f>IF($B569="","",IFERROR(INDEX('Balances'!$B$3:$B$1002,MATCH($B569,'Balances'!$E$3:$E$1002,0)),"?"))</f>
        <v/>
      </c>
      <c r="D569" s="4" t="n"/>
      <c r="E569" s="4" t="n"/>
      <c r="F569" s="5" t="n"/>
      <c r="G569" s="13" t="n"/>
      <c r="H569" s="13" t="n"/>
      <c r="I569" s="4" t="n"/>
      <c r="J569" s="4" t="n"/>
      <c r="K569" s="17">
        <f>IF($A569="","",DATE(YEAR($A569),MONTH($A569),1))</f>
        <v/>
      </c>
    </row>
    <row r="570">
      <c r="A570" s="5" t="n"/>
      <c r="B570" s="4" t="n"/>
      <c r="C570" s="8">
        <f>IF($B570="","",IFERROR(INDEX('Balances'!$B$3:$B$1002,MATCH($B570,'Balances'!$E$3:$E$1002,0)),"?"))</f>
        <v/>
      </c>
      <c r="D570" s="4" t="n"/>
      <c r="E570" s="4" t="n"/>
      <c r="F570" s="5" t="n"/>
      <c r="G570" s="13" t="n"/>
      <c r="H570" s="13" t="n"/>
      <c r="I570" s="4" t="n"/>
      <c r="J570" s="4" t="n"/>
      <c r="K570" s="17">
        <f>IF($A570="","",DATE(YEAR($A570),MONTH($A570),1))</f>
        <v/>
      </c>
    </row>
    <row r="571">
      <c r="A571" s="5" t="n"/>
      <c r="B571" s="4" t="n"/>
      <c r="C571" s="8">
        <f>IF($B571="","",IFERROR(INDEX('Balances'!$B$3:$B$1002,MATCH($B571,'Balances'!$E$3:$E$1002,0)),"?"))</f>
        <v/>
      </c>
      <c r="D571" s="4" t="n"/>
      <c r="E571" s="4" t="n"/>
      <c r="F571" s="5" t="n"/>
      <c r="G571" s="13" t="n"/>
      <c r="H571" s="13" t="n"/>
      <c r="I571" s="4" t="n"/>
      <c r="J571" s="4" t="n"/>
      <c r="K571" s="17">
        <f>IF($A571="","",DATE(YEAR($A571),MONTH($A571),1))</f>
        <v/>
      </c>
    </row>
    <row r="572">
      <c r="A572" s="5" t="n"/>
      <c r="B572" s="4" t="n"/>
      <c r="C572" s="8">
        <f>IF($B572="","",IFERROR(INDEX('Balances'!$B$3:$B$1002,MATCH($B572,'Balances'!$E$3:$E$1002,0)),"?"))</f>
        <v/>
      </c>
      <c r="D572" s="4" t="n"/>
      <c r="E572" s="4" t="n"/>
      <c r="F572" s="5" t="n"/>
      <c r="G572" s="13" t="n"/>
      <c r="H572" s="13" t="n"/>
      <c r="I572" s="4" t="n"/>
      <c r="J572" s="4" t="n"/>
      <c r="K572" s="17">
        <f>IF($A572="","",DATE(YEAR($A572),MONTH($A572),1))</f>
        <v/>
      </c>
    </row>
    <row r="573">
      <c r="A573" s="5" t="n"/>
      <c r="B573" s="4" t="n"/>
      <c r="C573" s="8">
        <f>IF($B573="","",IFERROR(INDEX('Balances'!$B$3:$B$1002,MATCH($B573,'Balances'!$E$3:$E$1002,0)),"?"))</f>
        <v/>
      </c>
      <c r="D573" s="4" t="n"/>
      <c r="E573" s="4" t="n"/>
      <c r="F573" s="5" t="n"/>
      <c r="G573" s="13" t="n"/>
      <c r="H573" s="13" t="n"/>
      <c r="I573" s="4" t="n"/>
      <c r="J573" s="4" t="n"/>
      <c r="K573" s="17">
        <f>IF($A573="","",DATE(YEAR($A573),MONTH($A573),1))</f>
        <v/>
      </c>
    </row>
    <row r="574">
      <c r="A574" s="5" t="n"/>
      <c r="B574" s="4" t="n"/>
      <c r="C574" s="8">
        <f>IF($B574="","",IFERROR(INDEX('Balances'!$B$3:$B$1002,MATCH($B574,'Balances'!$E$3:$E$1002,0)),"?"))</f>
        <v/>
      </c>
      <c r="D574" s="4" t="n"/>
      <c r="E574" s="4" t="n"/>
      <c r="F574" s="5" t="n"/>
      <c r="G574" s="13" t="n"/>
      <c r="H574" s="13" t="n"/>
      <c r="I574" s="4" t="n"/>
      <c r="J574" s="4" t="n"/>
      <c r="K574" s="17">
        <f>IF($A574="","",DATE(YEAR($A574),MONTH($A574),1))</f>
        <v/>
      </c>
    </row>
    <row r="575">
      <c r="A575" s="5" t="n"/>
      <c r="B575" s="4" t="n"/>
      <c r="C575" s="8">
        <f>IF($B575="","",IFERROR(INDEX('Balances'!$B$3:$B$1002,MATCH($B575,'Balances'!$E$3:$E$1002,0)),"?"))</f>
        <v/>
      </c>
      <c r="D575" s="4" t="n"/>
      <c r="E575" s="4" t="n"/>
      <c r="F575" s="5" t="n"/>
      <c r="G575" s="13" t="n"/>
      <c r="H575" s="13" t="n"/>
      <c r="I575" s="4" t="n"/>
      <c r="J575" s="4" t="n"/>
      <c r="K575" s="17">
        <f>IF($A575="","",DATE(YEAR($A575),MONTH($A575),1))</f>
        <v/>
      </c>
    </row>
    <row r="576">
      <c r="A576" s="5" t="n"/>
      <c r="B576" s="4" t="n"/>
      <c r="C576" s="8">
        <f>IF($B576="","",IFERROR(INDEX('Balances'!$B$3:$B$1002,MATCH($B576,'Balances'!$E$3:$E$1002,0)),"?"))</f>
        <v/>
      </c>
      <c r="D576" s="4" t="n"/>
      <c r="E576" s="4" t="n"/>
      <c r="F576" s="5" t="n"/>
      <c r="G576" s="13" t="n"/>
      <c r="H576" s="13" t="n"/>
      <c r="I576" s="4" t="n"/>
      <c r="J576" s="4" t="n"/>
      <c r="K576" s="17">
        <f>IF($A576="","",DATE(YEAR($A576),MONTH($A576),1))</f>
        <v/>
      </c>
    </row>
    <row r="577">
      <c r="A577" s="5" t="n"/>
      <c r="B577" s="4" t="n"/>
      <c r="C577" s="8">
        <f>IF($B577="","",IFERROR(INDEX('Balances'!$B$3:$B$1002,MATCH($B577,'Balances'!$E$3:$E$1002,0)),"?"))</f>
        <v/>
      </c>
      <c r="D577" s="4" t="n"/>
      <c r="E577" s="4" t="n"/>
      <c r="F577" s="5" t="n"/>
      <c r="G577" s="13" t="n"/>
      <c r="H577" s="13" t="n"/>
      <c r="I577" s="4" t="n"/>
      <c r="J577" s="4" t="n"/>
      <c r="K577" s="17">
        <f>IF($A577="","",DATE(YEAR($A577),MONTH($A577),1))</f>
        <v/>
      </c>
    </row>
    <row r="578">
      <c r="A578" s="5" t="n"/>
      <c r="B578" s="4" t="n"/>
      <c r="C578" s="8">
        <f>IF($B578="","",IFERROR(INDEX('Balances'!$B$3:$B$1002,MATCH($B578,'Balances'!$E$3:$E$1002,0)),"?"))</f>
        <v/>
      </c>
      <c r="D578" s="4" t="n"/>
      <c r="E578" s="4" t="n"/>
      <c r="F578" s="5" t="n"/>
      <c r="G578" s="13" t="n"/>
      <c r="H578" s="13" t="n"/>
      <c r="I578" s="4" t="n"/>
      <c r="J578" s="4" t="n"/>
      <c r="K578" s="17">
        <f>IF($A578="","",DATE(YEAR($A578),MONTH($A578),1))</f>
        <v/>
      </c>
    </row>
    <row r="579">
      <c r="A579" s="5" t="n"/>
      <c r="B579" s="4" t="n"/>
      <c r="C579" s="8">
        <f>IF($B579="","",IFERROR(INDEX('Balances'!$B$3:$B$1002,MATCH($B579,'Balances'!$E$3:$E$1002,0)),"?"))</f>
        <v/>
      </c>
      <c r="D579" s="4" t="n"/>
      <c r="E579" s="4" t="n"/>
      <c r="F579" s="5" t="n"/>
      <c r="G579" s="13" t="n"/>
      <c r="H579" s="13" t="n"/>
      <c r="I579" s="4" t="n"/>
      <c r="J579" s="4" t="n"/>
      <c r="K579" s="17">
        <f>IF($A579="","",DATE(YEAR($A579),MONTH($A579),1))</f>
        <v/>
      </c>
    </row>
    <row r="580">
      <c r="A580" s="5" t="n"/>
      <c r="B580" s="4" t="n"/>
      <c r="C580" s="8">
        <f>IF($B580="","",IFERROR(INDEX('Balances'!$B$3:$B$1002,MATCH($B580,'Balances'!$E$3:$E$1002,0)),"?"))</f>
        <v/>
      </c>
      <c r="D580" s="4" t="n"/>
      <c r="E580" s="4" t="n"/>
      <c r="F580" s="5" t="n"/>
      <c r="G580" s="13" t="n"/>
      <c r="H580" s="13" t="n"/>
      <c r="I580" s="4" t="n"/>
      <c r="J580" s="4" t="n"/>
      <c r="K580" s="17">
        <f>IF($A580="","",DATE(YEAR($A580),MONTH($A580),1))</f>
        <v/>
      </c>
    </row>
    <row r="581">
      <c r="A581" s="5" t="n"/>
      <c r="B581" s="4" t="n"/>
      <c r="C581" s="8">
        <f>IF($B581="","",IFERROR(INDEX('Balances'!$B$3:$B$1002,MATCH($B581,'Balances'!$E$3:$E$1002,0)),"?"))</f>
        <v/>
      </c>
      <c r="D581" s="4" t="n"/>
      <c r="E581" s="4" t="n"/>
      <c r="F581" s="5" t="n"/>
      <c r="G581" s="13" t="n"/>
      <c r="H581" s="13" t="n"/>
      <c r="I581" s="4" t="n"/>
      <c r="J581" s="4" t="n"/>
      <c r="K581" s="17">
        <f>IF($A581="","",DATE(YEAR($A581),MONTH($A581),1))</f>
        <v/>
      </c>
    </row>
    <row r="582">
      <c r="A582" s="5" t="n"/>
      <c r="B582" s="4" t="n"/>
      <c r="C582" s="8">
        <f>IF($B582="","",IFERROR(INDEX('Balances'!$B$3:$B$1002,MATCH($B582,'Balances'!$E$3:$E$1002,0)),"?"))</f>
        <v/>
      </c>
      <c r="D582" s="4" t="n"/>
      <c r="E582" s="4" t="n"/>
      <c r="F582" s="5" t="n"/>
      <c r="G582" s="13" t="n"/>
      <c r="H582" s="13" t="n"/>
      <c r="I582" s="4" t="n"/>
      <c r="J582" s="4" t="n"/>
      <c r="K582" s="17">
        <f>IF($A582="","",DATE(YEAR($A582),MONTH($A582),1))</f>
        <v/>
      </c>
    </row>
    <row r="583">
      <c r="A583" s="5" t="n"/>
      <c r="B583" s="4" t="n"/>
      <c r="C583" s="8">
        <f>IF($B583="","",IFERROR(INDEX('Balances'!$B$3:$B$1002,MATCH($B583,'Balances'!$E$3:$E$1002,0)),"?"))</f>
        <v/>
      </c>
      <c r="D583" s="4" t="n"/>
      <c r="E583" s="4" t="n"/>
      <c r="F583" s="5" t="n"/>
      <c r="G583" s="13" t="n"/>
      <c r="H583" s="13" t="n"/>
      <c r="I583" s="4" t="n"/>
      <c r="J583" s="4" t="n"/>
      <c r="K583" s="17">
        <f>IF($A583="","",DATE(YEAR($A583),MONTH($A583),1))</f>
        <v/>
      </c>
    </row>
    <row r="584">
      <c r="A584" s="5" t="n"/>
      <c r="B584" s="4" t="n"/>
      <c r="C584" s="8">
        <f>IF($B584="","",IFERROR(INDEX('Balances'!$B$3:$B$1002,MATCH($B584,'Balances'!$E$3:$E$1002,0)),"?"))</f>
        <v/>
      </c>
      <c r="D584" s="4" t="n"/>
      <c r="E584" s="4" t="n"/>
      <c r="F584" s="5" t="n"/>
      <c r="G584" s="13" t="n"/>
      <c r="H584" s="13" t="n"/>
      <c r="I584" s="4" t="n"/>
      <c r="J584" s="4" t="n"/>
      <c r="K584" s="17">
        <f>IF($A584="","",DATE(YEAR($A584),MONTH($A584),1))</f>
        <v/>
      </c>
    </row>
    <row r="585">
      <c r="A585" s="5" t="n"/>
      <c r="B585" s="4" t="n"/>
      <c r="C585" s="8">
        <f>IF($B585="","",IFERROR(INDEX('Balances'!$B$3:$B$1002,MATCH($B585,'Balances'!$E$3:$E$1002,0)),"?"))</f>
        <v/>
      </c>
      <c r="D585" s="4" t="n"/>
      <c r="E585" s="4" t="n"/>
      <c r="F585" s="5" t="n"/>
      <c r="G585" s="13" t="n"/>
      <c r="H585" s="13" t="n"/>
      <c r="I585" s="4" t="n"/>
      <c r="J585" s="4" t="n"/>
      <c r="K585" s="17">
        <f>IF($A585="","",DATE(YEAR($A585),MONTH($A585),1))</f>
        <v/>
      </c>
    </row>
    <row r="586">
      <c r="A586" s="5" t="n"/>
      <c r="B586" s="4" t="n"/>
      <c r="C586" s="8">
        <f>IF($B586="","",IFERROR(INDEX('Balances'!$B$3:$B$1002,MATCH($B586,'Balances'!$E$3:$E$1002,0)),"?"))</f>
        <v/>
      </c>
      <c r="D586" s="4" t="n"/>
      <c r="E586" s="4" t="n"/>
      <c r="F586" s="5" t="n"/>
      <c r="G586" s="13" t="n"/>
      <c r="H586" s="13" t="n"/>
      <c r="I586" s="4" t="n"/>
      <c r="J586" s="4" t="n"/>
      <c r="K586" s="17">
        <f>IF($A586="","",DATE(YEAR($A586),MONTH($A586),1))</f>
        <v/>
      </c>
    </row>
    <row r="587">
      <c r="A587" s="5" t="n"/>
      <c r="B587" s="4" t="n"/>
      <c r="C587" s="8">
        <f>IF($B587="","",IFERROR(INDEX('Balances'!$B$3:$B$1002,MATCH($B587,'Balances'!$E$3:$E$1002,0)),"?"))</f>
        <v/>
      </c>
      <c r="D587" s="4" t="n"/>
      <c r="E587" s="4" t="n"/>
      <c r="F587" s="5" t="n"/>
      <c r="G587" s="13" t="n"/>
      <c r="H587" s="13" t="n"/>
      <c r="I587" s="4" t="n"/>
      <c r="J587" s="4" t="n"/>
      <c r="K587" s="17">
        <f>IF($A587="","",DATE(YEAR($A587),MONTH($A587),1))</f>
        <v/>
      </c>
    </row>
    <row r="588">
      <c r="A588" s="5" t="n"/>
      <c r="B588" s="4" t="n"/>
      <c r="C588" s="8">
        <f>IF($B588="","",IFERROR(INDEX('Balances'!$B$3:$B$1002,MATCH($B588,'Balances'!$E$3:$E$1002,0)),"?"))</f>
        <v/>
      </c>
      <c r="D588" s="4" t="n"/>
      <c r="E588" s="4" t="n"/>
      <c r="F588" s="5" t="n"/>
      <c r="G588" s="13" t="n"/>
      <c r="H588" s="13" t="n"/>
      <c r="I588" s="4" t="n"/>
      <c r="J588" s="4" t="n"/>
      <c r="K588" s="17">
        <f>IF($A588="","",DATE(YEAR($A588),MONTH($A588),1))</f>
        <v/>
      </c>
    </row>
    <row r="589">
      <c r="A589" s="5" t="n"/>
      <c r="B589" s="4" t="n"/>
      <c r="C589" s="8">
        <f>IF($B589="","",IFERROR(INDEX('Balances'!$B$3:$B$1002,MATCH($B589,'Balances'!$E$3:$E$1002,0)),"?"))</f>
        <v/>
      </c>
      <c r="D589" s="4" t="n"/>
      <c r="E589" s="4" t="n"/>
      <c r="F589" s="5" t="n"/>
      <c r="G589" s="13" t="n"/>
      <c r="H589" s="13" t="n"/>
      <c r="I589" s="4" t="n"/>
      <c r="J589" s="4" t="n"/>
      <c r="K589" s="17">
        <f>IF($A589="","",DATE(YEAR($A589),MONTH($A589),1))</f>
        <v/>
      </c>
    </row>
    <row r="590">
      <c r="A590" s="5" t="n"/>
      <c r="B590" s="4" t="n"/>
      <c r="C590" s="8">
        <f>IF($B590="","",IFERROR(INDEX('Balances'!$B$3:$B$1002,MATCH($B590,'Balances'!$E$3:$E$1002,0)),"?"))</f>
        <v/>
      </c>
      <c r="D590" s="4" t="n"/>
      <c r="E590" s="4" t="n"/>
      <c r="F590" s="5" t="n"/>
      <c r="G590" s="13" t="n"/>
      <c r="H590" s="13" t="n"/>
      <c r="I590" s="4" t="n"/>
      <c r="J590" s="4" t="n"/>
      <c r="K590" s="17">
        <f>IF($A590="","",DATE(YEAR($A590),MONTH($A590),1))</f>
        <v/>
      </c>
    </row>
    <row r="591">
      <c r="A591" s="5" t="n"/>
      <c r="B591" s="4" t="n"/>
      <c r="C591" s="8">
        <f>IF($B591="","",IFERROR(INDEX('Balances'!$B$3:$B$1002,MATCH($B591,'Balances'!$E$3:$E$1002,0)),"?"))</f>
        <v/>
      </c>
      <c r="D591" s="4" t="n"/>
      <c r="E591" s="4" t="n"/>
      <c r="F591" s="5" t="n"/>
      <c r="G591" s="13" t="n"/>
      <c r="H591" s="13" t="n"/>
      <c r="I591" s="4" t="n"/>
      <c r="J591" s="4" t="n"/>
      <c r="K591" s="17">
        <f>IF($A591="","",DATE(YEAR($A591),MONTH($A591),1))</f>
        <v/>
      </c>
    </row>
    <row r="592">
      <c r="A592" s="5" t="n"/>
      <c r="B592" s="4" t="n"/>
      <c r="C592" s="8">
        <f>IF($B592="","",IFERROR(INDEX('Balances'!$B$3:$B$1002,MATCH($B592,'Balances'!$E$3:$E$1002,0)),"?"))</f>
        <v/>
      </c>
      <c r="D592" s="4" t="n"/>
      <c r="E592" s="4" t="n"/>
      <c r="F592" s="5" t="n"/>
      <c r="G592" s="13" t="n"/>
      <c r="H592" s="13" t="n"/>
      <c r="I592" s="4" t="n"/>
      <c r="J592" s="4" t="n"/>
      <c r="K592" s="17">
        <f>IF($A592="","",DATE(YEAR($A592),MONTH($A592),1))</f>
        <v/>
      </c>
    </row>
    <row r="593">
      <c r="A593" s="5" t="n"/>
      <c r="B593" s="4" t="n"/>
      <c r="C593" s="8">
        <f>IF($B593="","",IFERROR(INDEX('Balances'!$B$3:$B$1002,MATCH($B593,'Balances'!$E$3:$E$1002,0)),"?"))</f>
        <v/>
      </c>
      <c r="D593" s="4" t="n"/>
      <c r="E593" s="4" t="n"/>
      <c r="F593" s="5" t="n"/>
      <c r="G593" s="13" t="n"/>
      <c r="H593" s="13" t="n"/>
      <c r="I593" s="4" t="n"/>
      <c r="J593" s="4" t="n"/>
      <c r="K593" s="17">
        <f>IF($A593="","",DATE(YEAR($A593),MONTH($A593),1))</f>
        <v/>
      </c>
    </row>
    <row r="594">
      <c r="A594" s="5" t="n"/>
      <c r="B594" s="4" t="n"/>
      <c r="C594" s="8">
        <f>IF($B594="","",IFERROR(INDEX('Balances'!$B$3:$B$1002,MATCH($B594,'Balances'!$E$3:$E$1002,0)),"?"))</f>
        <v/>
      </c>
      <c r="D594" s="4" t="n"/>
      <c r="E594" s="4" t="n"/>
      <c r="F594" s="5" t="n"/>
      <c r="G594" s="13" t="n"/>
      <c r="H594" s="13" t="n"/>
      <c r="I594" s="4" t="n"/>
      <c r="J594" s="4" t="n"/>
      <c r="K594" s="17">
        <f>IF($A594="","",DATE(YEAR($A594),MONTH($A594),1))</f>
        <v/>
      </c>
    </row>
    <row r="595">
      <c r="A595" s="5" t="n"/>
      <c r="B595" s="4" t="n"/>
      <c r="C595" s="8">
        <f>IF($B595="","",IFERROR(INDEX('Balances'!$B$3:$B$1002,MATCH($B595,'Balances'!$E$3:$E$1002,0)),"?"))</f>
        <v/>
      </c>
      <c r="D595" s="4" t="n"/>
      <c r="E595" s="4" t="n"/>
      <c r="F595" s="5" t="n"/>
      <c r="G595" s="13" t="n"/>
      <c r="H595" s="13" t="n"/>
      <c r="I595" s="4" t="n"/>
      <c r="J595" s="4" t="n"/>
      <c r="K595" s="17">
        <f>IF($A595="","",DATE(YEAR($A595),MONTH($A595),1))</f>
        <v/>
      </c>
    </row>
    <row r="596">
      <c r="A596" s="5" t="n"/>
      <c r="B596" s="4" t="n"/>
      <c r="C596" s="8">
        <f>IF($B596="","",IFERROR(INDEX('Balances'!$B$3:$B$1002,MATCH($B596,'Balances'!$E$3:$E$1002,0)),"?"))</f>
        <v/>
      </c>
      <c r="D596" s="4" t="n"/>
      <c r="E596" s="4" t="n"/>
      <c r="F596" s="5" t="n"/>
      <c r="G596" s="13" t="n"/>
      <c r="H596" s="13" t="n"/>
      <c r="I596" s="4" t="n"/>
      <c r="J596" s="4" t="n"/>
      <c r="K596" s="17">
        <f>IF($A596="","",DATE(YEAR($A596),MONTH($A596),1))</f>
        <v/>
      </c>
    </row>
    <row r="597">
      <c r="A597" s="5" t="n"/>
      <c r="B597" s="4" t="n"/>
      <c r="C597" s="8">
        <f>IF($B597="","",IFERROR(INDEX('Balances'!$B$3:$B$1002,MATCH($B597,'Balances'!$E$3:$E$1002,0)),"?"))</f>
        <v/>
      </c>
      <c r="D597" s="4" t="n"/>
      <c r="E597" s="4" t="n"/>
      <c r="F597" s="5" t="n"/>
      <c r="G597" s="13" t="n"/>
      <c r="H597" s="13" t="n"/>
      <c r="I597" s="4" t="n"/>
      <c r="J597" s="4" t="n"/>
      <c r="K597" s="17">
        <f>IF($A597="","",DATE(YEAR($A597),MONTH($A597),1))</f>
        <v/>
      </c>
    </row>
    <row r="598">
      <c r="A598" s="5" t="n"/>
      <c r="B598" s="4" t="n"/>
      <c r="C598" s="8">
        <f>IF($B598="","",IFERROR(INDEX('Balances'!$B$3:$B$1002,MATCH($B598,'Balances'!$E$3:$E$1002,0)),"?"))</f>
        <v/>
      </c>
      <c r="D598" s="4" t="n"/>
      <c r="E598" s="4" t="n"/>
      <c r="F598" s="5" t="n"/>
      <c r="G598" s="13" t="n"/>
      <c r="H598" s="13" t="n"/>
      <c r="I598" s="4" t="n"/>
      <c r="J598" s="4" t="n"/>
      <c r="K598" s="17">
        <f>IF($A598="","",DATE(YEAR($A598),MONTH($A598),1))</f>
        <v/>
      </c>
    </row>
    <row r="599">
      <c r="A599" s="5" t="n"/>
      <c r="B599" s="4" t="n"/>
      <c r="C599" s="8">
        <f>IF($B599="","",IFERROR(INDEX('Balances'!$B$3:$B$1002,MATCH($B599,'Balances'!$E$3:$E$1002,0)),"?"))</f>
        <v/>
      </c>
      <c r="D599" s="4" t="n"/>
      <c r="E599" s="4" t="n"/>
      <c r="F599" s="5" t="n"/>
      <c r="G599" s="13" t="n"/>
      <c r="H599" s="13" t="n"/>
      <c r="I599" s="4" t="n"/>
      <c r="J599" s="4" t="n"/>
      <c r="K599" s="17">
        <f>IF($A599="","",DATE(YEAR($A599),MONTH($A599),1))</f>
        <v/>
      </c>
    </row>
    <row r="600">
      <c r="A600" s="5" t="n"/>
      <c r="B600" s="4" t="n"/>
      <c r="C600" s="8">
        <f>IF($B600="","",IFERROR(INDEX('Balances'!$B$3:$B$1002,MATCH($B600,'Balances'!$E$3:$E$1002,0)),"?"))</f>
        <v/>
      </c>
      <c r="D600" s="4" t="n"/>
      <c r="E600" s="4" t="n"/>
      <c r="F600" s="5" t="n"/>
      <c r="G600" s="13" t="n"/>
      <c r="H600" s="13" t="n"/>
      <c r="I600" s="4" t="n"/>
      <c r="J600" s="4" t="n"/>
      <c r="K600" s="17">
        <f>IF($A600="","",DATE(YEAR($A600),MONTH($A600),1))</f>
        <v/>
      </c>
    </row>
    <row r="601">
      <c r="A601" s="5" t="n"/>
      <c r="B601" s="4" t="n"/>
      <c r="C601" s="8">
        <f>IF($B601="","",IFERROR(INDEX('Balances'!$B$3:$B$1002,MATCH($B601,'Balances'!$E$3:$E$1002,0)),"?"))</f>
        <v/>
      </c>
      <c r="D601" s="4" t="n"/>
      <c r="E601" s="4" t="n"/>
      <c r="F601" s="5" t="n"/>
      <c r="G601" s="13" t="n"/>
      <c r="H601" s="13" t="n"/>
      <c r="I601" s="4" t="n"/>
      <c r="J601" s="4" t="n"/>
      <c r="K601" s="17">
        <f>IF($A601="","",DATE(YEAR($A601),MONTH($A601),1))</f>
        <v/>
      </c>
    </row>
    <row r="602">
      <c r="A602" s="5" t="n"/>
      <c r="B602" s="4" t="n"/>
      <c r="C602" s="8">
        <f>IF($B602="","",IFERROR(INDEX('Balances'!$B$3:$B$1002,MATCH($B602,'Balances'!$E$3:$E$1002,0)),"?"))</f>
        <v/>
      </c>
      <c r="D602" s="4" t="n"/>
      <c r="E602" s="4" t="n"/>
      <c r="F602" s="5" t="n"/>
      <c r="G602" s="13" t="n"/>
      <c r="H602" s="13" t="n"/>
      <c r="I602" s="4" t="n"/>
      <c r="J602" s="4" t="n"/>
      <c r="K602" s="17">
        <f>IF($A602="","",DATE(YEAR($A602),MONTH($A602),1))</f>
        <v/>
      </c>
    </row>
    <row r="603">
      <c r="A603" s="5" t="n"/>
      <c r="B603" s="4" t="n"/>
      <c r="C603" s="8">
        <f>IF($B603="","",IFERROR(INDEX('Balances'!$B$3:$B$1002,MATCH($B603,'Balances'!$E$3:$E$1002,0)),"?"))</f>
        <v/>
      </c>
      <c r="D603" s="4" t="n"/>
      <c r="E603" s="4" t="n"/>
      <c r="F603" s="5" t="n"/>
      <c r="G603" s="13" t="n"/>
      <c r="H603" s="13" t="n"/>
      <c r="I603" s="4" t="n"/>
      <c r="J603" s="4" t="n"/>
      <c r="K603" s="17">
        <f>IF($A603="","",DATE(YEAR($A603),MONTH($A603),1))</f>
        <v/>
      </c>
    </row>
    <row r="604">
      <c r="A604" s="5" t="n"/>
      <c r="B604" s="4" t="n"/>
      <c r="C604" s="8">
        <f>IF($B604="","",IFERROR(INDEX('Balances'!$B$3:$B$1002,MATCH($B604,'Balances'!$E$3:$E$1002,0)),"?"))</f>
        <v/>
      </c>
      <c r="D604" s="4" t="n"/>
      <c r="E604" s="4" t="n"/>
      <c r="F604" s="5" t="n"/>
      <c r="G604" s="13" t="n"/>
      <c r="H604" s="13" t="n"/>
      <c r="I604" s="4" t="n"/>
      <c r="J604" s="4" t="n"/>
      <c r="K604" s="17">
        <f>IF($A604="","",DATE(YEAR($A604),MONTH($A604),1))</f>
        <v/>
      </c>
    </row>
    <row r="605">
      <c r="A605" s="5" t="n"/>
      <c r="B605" s="4" t="n"/>
      <c r="C605" s="8">
        <f>IF($B605="","",IFERROR(INDEX('Balances'!$B$3:$B$1002,MATCH($B605,'Balances'!$E$3:$E$1002,0)),"?"))</f>
        <v/>
      </c>
      <c r="D605" s="4" t="n"/>
      <c r="E605" s="4" t="n"/>
      <c r="F605" s="5" t="n"/>
      <c r="G605" s="13" t="n"/>
      <c r="H605" s="13" t="n"/>
      <c r="I605" s="4" t="n"/>
      <c r="J605" s="4" t="n"/>
      <c r="K605" s="17">
        <f>IF($A605="","",DATE(YEAR($A605),MONTH($A605),1))</f>
        <v/>
      </c>
    </row>
    <row r="606">
      <c r="A606" s="5" t="n"/>
      <c r="B606" s="4" t="n"/>
      <c r="C606" s="8">
        <f>IF($B606="","",IFERROR(INDEX('Balances'!$B$3:$B$1002,MATCH($B606,'Balances'!$E$3:$E$1002,0)),"?"))</f>
        <v/>
      </c>
      <c r="D606" s="4" t="n"/>
      <c r="E606" s="4" t="n"/>
      <c r="F606" s="5" t="n"/>
      <c r="G606" s="13" t="n"/>
      <c r="H606" s="13" t="n"/>
      <c r="I606" s="4" t="n"/>
      <c r="J606" s="4" t="n"/>
      <c r="K606" s="17">
        <f>IF($A606="","",DATE(YEAR($A606),MONTH($A606),1))</f>
        <v/>
      </c>
    </row>
    <row r="607">
      <c r="A607" s="5" t="n"/>
      <c r="B607" s="4" t="n"/>
      <c r="C607" s="8">
        <f>IF($B607="","",IFERROR(INDEX('Balances'!$B$3:$B$1002,MATCH($B607,'Balances'!$E$3:$E$1002,0)),"?"))</f>
        <v/>
      </c>
      <c r="D607" s="4" t="n"/>
      <c r="E607" s="4" t="n"/>
      <c r="F607" s="5" t="n"/>
      <c r="G607" s="13" t="n"/>
      <c r="H607" s="13" t="n"/>
      <c r="I607" s="4" t="n"/>
      <c r="J607" s="4" t="n"/>
      <c r="K607" s="17">
        <f>IF($A607="","",DATE(YEAR($A607),MONTH($A607),1))</f>
        <v/>
      </c>
    </row>
    <row r="608">
      <c r="A608" s="5" t="n"/>
      <c r="B608" s="4" t="n"/>
      <c r="C608" s="8">
        <f>IF($B608="","",IFERROR(INDEX('Balances'!$B$3:$B$1002,MATCH($B608,'Balances'!$E$3:$E$1002,0)),"?"))</f>
        <v/>
      </c>
      <c r="D608" s="4" t="n"/>
      <c r="E608" s="4" t="n"/>
      <c r="F608" s="5" t="n"/>
      <c r="G608" s="13" t="n"/>
      <c r="H608" s="13" t="n"/>
      <c r="I608" s="4" t="n"/>
      <c r="J608" s="4" t="n"/>
      <c r="K608" s="17">
        <f>IF($A608="","",DATE(YEAR($A608),MONTH($A608),1))</f>
        <v/>
      </c>
    </row>
    <row r="609">
      <c r="A609" s="5" t="n"/>
      <c r="B609" s="4" t="n"/>
      <c r="C609" s="8">
        <f>IF($B609="","",IFERROR(INDEX('Balances'!$B$3:$B$1002,MATCH($B609,'Balances'!$E$3:$E$1002,0)),"?"))</f>
        <v/>
      </c>
      <c r="D609" s="4" t="n"/>
      <c r="E609" s="4" t="n"/>
      <c r="F609" s="5" t="n"/>
      <c r="G609" s="13" t="n"/>
      <c r="H609" s="13" t="n"/>
      <c r="I609" s="4" t="n"/>
      <c r="J609" s="4" t="n"/>
      <c r="K609" s="17">
        <f>IF($A609="","",DATE(YEAR($A609),MONTH($A609),1))</f>
        <v/>
      </c>
    </row>
    <row r="610">
      <c r="A610" s="5" t="n"/>
      <c r="B610" s="4" t="n"/>
      <c r="C610" s="8">
        <f>IF($B610="","",IFERROR(INDEX('Balances'!$B$3:$B$1002,MATCH($B610,'Balances'!$E$3:$E$1002,0)),"?"))</f>
        <v/>
      </c>
      <c r="D610" s="4" t="n"/>
      <c r="E610" s="4" t="n"/>
      <c r="F610" s="5" t="n"/>
      <c r="G610" s="13" t="n"/>
      <c r="H610" s="13" t="n"/>
      <c r="I610" s="4" t="n"/>
      <c r="J610" s="4" t="n"/>
      <c r="K610" s="17">
        <f>IF($A610="","",DATE(YEAR($A610),MONTH($A610),1))</f>
        <v/>
      </c>
    </row>
    <row r="611">
      <c r="A611" s="5" t="n"/>
      <c r="B611" s="4" t="n"/>
      <c r="C611" s="8">
        <f>IF($B611="","",IFERROR(INDEX('Balances'!$B$3:$B$1002,MATCH($B611,'Balances'!$E$3:$E$1002,0)),"?"))</f>
        <v/>
      </c>
      <c r="D611" s="4" t="n"/>
      <c r="E611" s="4" t="n"/>
      <c r="F611" s="5" t="n"/>
      <c r="G611" s="13" t="n"/>
      <c r="H611" s="13" t="n"/>
      <c r="I611" s="4" t="n"/>
      <c r="J611" s="4" t="n"/>
      <c r="K611" s="17">
        <f>IF($A611="","",DATE(YEAR($A611),MONTH($A611),1))</f>
        <v/>
      </c>
    </row>
    <row r="612">
      <c r="A612" s="5" t="n"/>
      <c r="B612" s="4" t="n"/>
      <c r="C612" s="8">
        <f>IF($B612="","",IFERROR(INDEX('Balances'!$B$3:$B$1002,MATCH($B612,'Balances'!$E$3:$E$1002,0)),"?"))</f>
        <v/>
      </c>
      <c r="D612" s="4" t="n"/>
      <c r="E612" s="4" t="n"/>
      <c r="F612" s="5" t="n"/>
      <c r="G612" s="13" t="n"/>
      <c r="H612" s="13" t="n"/>
      <c r="I612" s="4" t="n"/>
      <c r="J612" s="4" t="n"/>
      <c r="K612" s="17">
        <f>IF($A612="","",DATE(YEAR($A612),MONTH($A612),1))</f>
        <v/>
      </c>
    </row>
    <row r="613">
      <c r="A613" s="5" t="n"/>
      <c r="B613" s="4" t="n"/>
      <c r="C613" s="8">
        <f>IF($B613="","",IFERROR(INDEX('Balances'!$B$3:$B$1002,MATCH($B613,'Balances'!$E$3:$E$1002,0)),"?"))</f>
        <v/>
      </c>
      <c r="D613" s="4" t="n"/>
      <c r="E613" s="4" t="n"/>
      <c r="F613" s="5" t="n"/>
      <c r="G613" s="13" t="n"/>
      <c r="H613" s="13" t="n"/>
      <c r="I613" s="4" t="n"/>
      <c r="J613" s="4" t="n"/>
      <c r="K613" s="17">
        <f>IF($A613="","",DATE(YEAR($A613),MONTH($A613),1))</f>
        <v/>
      </c>
    </row>
    <row r="614">
      <c r="A614" s="5" t="n"/>
      <c r="B614" s="4" t="n"/>
      <c r="C614" s="8">
        <f>IF($B614="","",IFERROR(INDEX('Balances'!$B$3:$B$1002,MATCH($B614,'Balances'!$E$3:$E$1002,0)),"?"))</f>
        <v/>
      </c>
      <c r="D614" s="4" t="n"/>
      <c r="E614" s="4" t="n"/>
      <c r="F614" s="5" t="n"/>
      <c r="G614" s="13" t="n"/>
      <c r="H614" s="13" t="n"/>
      <c r="I614" s="4" t="n"/>
      <c r="J614" s="4" t="n"/>
      <c r="K614" s="17">
        <f>IF($A614="","",DATE(YEAR($A614),MONTH($A614),1))</f>
        <v/>
      </c>
    </row>
    <row r="615">
      <c r="A615" s="5" t="n"/>
      <c r="B615" s="4" t="n"/>
      <c r="C615" s="8">
        <f>IF($B615="","",IFERROR(INDEX('Balances'!$B$3:$B$1002,MATCH($B615,'Balances'!$E$3:$E$1002,0)),"?"))</f>
        <v/>
      </c>
      <c r="D615" s="4" t="n"/>
      <c r="E615" s="4" t="n"/>
      <c r="F615" s="5" t="n"/>
      <c r="G615" s="13" t="n"/>
      <c r="H615" s="13" t="n"/>
      <c r="I615" s="4" t="n"/>
      <c r="J615" s="4" t="n"/>
      <c r="K615" s="17">
        <f>IF($A615="","",DATE(YEAR($A615),MONTH($A615),1))</f>
        <v/>
      </c>
    </row>
    <row r="616">
      <c r="A616" s="5" t="n"/>
      <c r="B616" s="4" t="n"/>
      <c r="C616" s="8">
        <f>IF($B616="","",IFERROR(INDEX('Balances'!$B$3:$B$1002,MATCH($B616,'Balances'!$E$3:$E$1002,0)),"?"))</f>
        <v/>
      </c>
      <c r="D616" s="4" t="n"/>
      <c r="E616" s="4" t="n"/>
      <c r="F616" s="5" t="n"/>
      <c r="G616" s="13" t="n"/>
      <c r="H616" s="13" t="n"/>
      <c r="I616" s="4" t="n"/>
      <c r="J616" s="4" t="n"/>
      <c r="K616" s="17">
        <f>IF($A616="","",DATE(YEAR($A616),MONTH($A616),1))</f>
        <v/>
      </c>
    </row>
    <row r="617">
      <c r="A617" s="5" t="n"/>
      <c r="B617" s="4" t="n"/>
      <c r="C617" s="8">
        <f>IF($B617="","",IFERROR(INDEX('Balances'!$B$3:$B$1002,MATCH($B617,'Balances'!$E$3:$E$1002,0)),"?"))</f>
        <v/>
      </c>
      <c r="D617" s="4" t="n"/>
      <c r="E617" s="4" t="n"/>
      <c r="F617" s="5" t="n"/>
      <c r="G617" s="13" t="n"/>
      <c r="H617" s="13" t="n"/>
      <c r="I617" s="4" t="n"/>
      <c r="J617" s="4" t="n"/>
      <c r="K617" s="17">
        <f>IF($A617="","",DATE(YEAR($A617),MONTH($A617),1))</f>
        <v/>
      </c>
    </row>
    <row r="618">
      <c r="A618" s="5" t="n"/>
      <c r="B618" s="4" t="n"/>
      <c r="C618" s="8">
        <f>IF($B618="","",IFERROR(INDEX('Balances'!$B$3:$B$1002,MATCH($B618,'Balances'!$E$3:$E$1002,0)),"?"))</f>
        <v/>
      </c>
      <c r="D618" s="4" t="n"/>
      <c r="E618" s="4" t="n"/>
      <c r="F618" s="5" t="n"/>
      <c r="G618" s="13" t="n"/>
      <c r="H618" s="13" t="n"/>
      <c r="I618" s="4" t="n"/>
      <c r="J618" s="4" t="n"/>
      <c r="K618" s="17">
        <f>IF($A618="","",DATE(YEAR($A618),MONTH($A618),1))</f>
        <v/>
      </c>
    </row>
    <row r="619">
      <c r="A619" s="5" t="n"/>
      <c r="B619" s="4" t="n"/>
      <c r="C619" s="8">
        <f>IF($B619="","",IFERROR(INDEX('Balances'!$B$3:$B$1002,MATCH($B619,'Balances'!$E$3:$E$1002,0)),"?"))</f>
        <v/>
      </c>
      <c r="D619" s="4" t="n"/>
      <c r="E619" s="4" t="n"/>
      <c r="F619" s="5" t="n"/>
      <c r="G619" s="13" t="n"/>
      <c r="H619" s="13" t="n"/>
      <c r="I619" s="4" t="n"/>
      <c r="J619" s="4" t="n"/>
      <c r="K619" s="17">
        <f>IF($A619="","",DATE(YEAR($A619),MONTH($A619),1))</f>
        <v/>
      </c>
    </row>
    <row r="620">
      <c r="A620" s="5" t="n"/>
      <c r="B620" s="4" t="n"/>
      <c r="C620" s="8">
        <f>IF($B620="","",IFERROR(INDEX('Balances'!$B$3:$B$1002,MATCH($B620,'Balances'!$E$3:$E$1002,0)),"?"))</f>
        <v/>
      </c>
      <c r="D620" s="4" t="n"/>
      <c r="E620" s="4" t="n"/>
      <c r="F620" s="5" t="n"/>
      <c r="G620" s="13" t="n"/>
      <c r="H620" s="13" t="n"/>
      <c r="I620" s="4" t="n"/>
      <c r="J620" s="4" t="n"/>
      <c r="K620" s="17">
        <f>IF($A620="","",DATE(YEAR($A620),MONTH($A620),1))</f>
        <v/>
      </c>
    </row>
    <row r="621">
      <c r="A621" s="5" t="n"/>
      <c r="B621" s="4" t="n"/>
      <c r="C621" s="8">
        <f>IF($B621="","",IFERROR(INDEX('Balances'!$B$3:$B$1002,MATCH($B621,'Balances'!$E$3:$E$1002,0)),"?"))</f>
        <v/>
      </c>
      <c r="D621" s="4" t="n"/>
      <c r="E621" s="4" t="n"/>
      <c r="F621" s="5" t="n"/>
      <c r="G621" s="13" t="n"/>
      <c r="H621" s="13" t="n"/>
      <c r="I621" s="4" t="n"/>
      <c r="J621" s="4" t="n"/>
      <c r="K621" s="17">
        <f>IF($A621="","",DATE(YEAR($A621),MONTH($A621),1))</f>
        <v/>
      </c>
    </row>
    <row r="622">
      <c r="A622" s="5" t="n"/>
      <c r="B622" s="4" t="n"/>
      <c r="C622" s="8">
        <f>IF($B622="","",IFERROR(INDEX('Balances'!$B$3:$B$1002,MATCH($B622,'Balances'!$E$3:$E$1002,0)),"?"))</f>
        <v/>
      </c>
      <c r="D622" s="4" t="n"/>
      <c r="E622" s="4" t="n"/>
      <c r="F622" s="5" t="n"/>
      <c r="G622" s="13" t="n"/>
      <c r="H622" s="13" t="n"/>
      <c r="I622" s="4" t="n"/>
      <c r="J622" s="4" t="n"/>
      <c r="K622" s="17">
        <f>IF($A622="","",DATE(YEAR($A622),MONTH($A622),1))</f>
        <v/>
      </c>
    </row>
    <row r="623">
      <c r="A623" s="5" t="n"/>
      <c r="B623" s="4" t="n"/>
      <c r="C623" s="8">
        <f>IF($B623="","",IFERROR(INDEX('Balances'!$B$3:$B$1002,MATCH($B623,'Balances'!$E$3:$E$1002,0)),"?"))</f>
        <v/>
      </c>
      <c r="D623" s="4" t="n"/>
      <c r="E623" s="4" t="n"/>
      <c r="F623" s="5" t="n"/>
      <c r="G623" s="13" t="n"/>
      <c r="H623" s="13" t="n"/>
      <c r="I623" s="4" t="n"/>
      <c r="J623" s="4" t="n"/>
      <c r="K623" s="17">
        <f>IF($A623="","",DATE(YEAR($A623),MONTH($A623),1))</f>
        <v/>
      </c>
    </row>
    <row r="624">
      <c r="A624" s="5" t="n"/>
      <c r="B624" s="4" t="n"/>
      <c r="C624" s="8">
        <f>IF($B624="","",IFERROR(INDEX('Balances'!$B$3:$B$1002,MATCH($B624,'Balances'!$E$3:$E$1002,0)),"?"))</f>
        <v/>
      </c>
      <c r="D624" s="4" t="n"/>
      <c r="E624" s="4" t="n"/>
      <c r="F624" s="5" t="n"/>
      <c r="G624" s="13" t="n"/>
      <c r="H624" s="13" t="n"/>
      <c r="I624" s="4" t="n"/>
      <c r="J624" s="4" t="n"/>
      <c r="K624" s="17">
        <f>IF($A624="","",DATE(YEAR($A624),MONTH($A624),1))</f>
        <v/>
      </c>
    </row>
    <row r="625">
      <c r="A625" s="5" t="n"/>
      <c r="B625" s="4" t="n"/>
      <c r="C625" s="8">
        <f>IF($B625="","",IFERROR(INDEX('Balances'!$B$3:$B$1002,MATCH($B625,'Balances'!$E$3:$E$1002,0)),"?"))</f>
        <v/>
      </c>
      <c r="D625" s="4" t="n"/>
      <c r="E625" s="4" t="n"/>
      <c r="F625" s="5" t="n"/>
      <c r="G625" s="13" t="n"/>
      <c r="H625" s="13" t="n"/>
      <c r="I625" s="4" t="n"/>
      <c r="J625" s="4" t="n"/>
      <c r="K625" s="17">
        <f>IF($A625="","",DATE(YEAR($A625),MONTH($A625),1))</f>
        <v/>
      </c>
    </row>
    <row r="626">
      <c r="A626" s="5" t="n"/>
      <c r="B626" s="4" t="n"/>
      <c r="C626" s="8">
        <f>IF($B626="","",IFERROR(INDEX('Balances'!$B$3:$B$1002,MATCH($B626,'Balances'!$E$3:$E$1002,0)),"?"))</f>
        <v/>
      </c>
      <c r="D626" s="4" t="n"/>
      <c r="E626" s="4" t="n"/>
      <c r="F626" s="5" t="n"/>
      <c r="G626" s="13" t="n"/>
      <c r="H626" s="13" t="n"/>
      <c r="I626" s="4" t="n"/>
      <c r="J626" s="4" t="n"/>
      <c r="K626" s="17">
        <f>IF($A626="","",DATE(YEAR($A626),MONTH($A626),1))</f>
        <v/>
      </c>
    </row>
    <row r="627">
      <c r="A627" s="5" t="n"/>
      <c r="B627" s="4" t="n"/>
      <c r="C627" s="8">
        <f>IF($B627="","",IFERROR(INDEX('Balances'!$B$3:$B$1002,MATCH($B627,'Balances'!$E$3:$E$1002,0)),"?"))</f>
        <v/>
      </c>
      <c r="D627" s="4" t="n"/>
      <c r="E627" s="4" t="n"/>
      <c r="F627" s="5" t="n"/>
      <c r="G627" s="13" t="n"/>
      <c r="H627" s="13" t="n"/>
      <c r="I627" s="4" t="n"/>
      <c r="J627" s="4" t="n"/>
      <c r="K627" s="17">
        <f>IF($A627="","",DATE(YEAR($A627),MONTH($A627),1))</f>
        <v/>
      </c>
    </row>
    <row r="628">
      <c r="A628" s="5" t="n"/>
      <c r="B628" s="4" t="n"/>
      <c r="C628" s="8">
        <f>IF($B628="","",IFERROR(INDEX('Balances'!$B$3:$B$1002,MATCH($B628,'Balances'!$E$3:$E$1002,0)),"?"))</f>
        <v/>
      </c>
      <c r="D628" s="4" t="n"/>
      <c r="E628" s="4" t="n"/>
      <c r="F628" s="5" t="n"/>
      <c r="G628" s="13" t="n"/>
      <c r="H628" s="13" t="n"/>
      <c r="I628" s="4" t="n"/>
      <c r="J628" s="4" t="n"/>
      <c r="K628" s="17">
        <f>IF($A628="","",DATE(YEAR($A628),MONTH($A628),1))</f>
        <v/>
      </c>
    </row>
    <row r="629">
      <c r="A629" s="5" t="n"/>
      <c r="B629" s="4" t="n"/>
      <c r="C629" s="8">
        <f>IF($B629="","",IFERROR(INDEX('Balances'!$B$3:$B$1002,MATCH($B629,'Balances'!$E$3:$E$1002,0)),"?"))</f>
        <v/>
      </c>
      <c r="D629" s="4" t="n"/>
      <c r="E629" s="4" t="n"/>
      <c r="F629" s="5" t="n"/>
      <c r="G629" s="13" t="n"/>
      <c r="H629" s="13" t="n"/>
      <c r="I629" s="4" t="n"/>
      <c r="J629" s="4" t="n"/>
      <c r="K629" s="17">
        <f>IF($A629="","",DATE(YEAR($A629),MONTH($A629),1))</f>
        <v/>
      </c>
    </row>
    <row r="630">
      <c r="A630" s="5" t="n"/>
      <c r="B630" s="4" t="n"/>
      <c r="C630" s="8">
        <f>IF($B630="","",IFERROR(INDEX('Balances'!$B$3:$B$1002,MATCH($B630,'Balances'!$E$3:$E$1002,0)),"?"))</f>
        <v/>
      </c>
      <c r="D630" s="4" t="n"/>
      <c r="E630" s="4" t="n"/>
      <c r="F630" s="5" t="n"/>
      <c r="G630" s="13" t="n"/>
      <c r="H630" s="13" t="n"/>
      <c r="I630" s="4" t="n"/>
      <c r="J630" s="4" t="n"/>
      <c r="K630" s="17">
        <f>IF($A630="","",DATE(YEAR($A630),MONTH($A630),1))</f>
        <v/>
      </c>
    </row>
    <row r="631">
      <c r="A631" s="5" t="n"/>
      <c r="B631" s="4" t="n"/>
      <c r="C631" s="8">
        <f>IF($B631="","",IFERROR(INDEX('Balances'!$B$3:$B$1002,MATCH($B631,'Balances'!$E$3:$E$1002,0)),"?"))</f>
        <v/>
      </c>
      <c r="D631" s="4" t="n"/>
      <c r="E631" s="4" t="n"/>
      <c r="F631" s="5" t="n"/>
      <c r="G631" s="13" t="n"/>
      <c r="H631" s="13" t="n"/>
      <c r="I631" s="4" t="n"/>
      <c r="J631" s="4" t="n"/>
      <c r="K631" s="17">
        <f>IF($A631="","",DATE(YEAR($A631),MONTH($A631),1))</f>
        <v/>
      </c>
    </row>
    <row r="632">
      <c r="A632" s="5" t="n"/>
      <c r="B632" s="4" t="n"/>
      <c r="C632" s="8">
        <f>IF($B632="","",IFERROR(INDEX('Balances'!$B$3:$B$1002,MATCH($B632,'Balances'!$E$3:$E$1002,0)),"?"))</f>
        <v/>
      </c>
      <c r="D632" s="4" t="n"/>
      <c r="E632" s="4" t="n"/>
      <c r="F632" s="5" t="n"/>
      <c r="G632" s="13" t="n"/>
      <c r="H632" s="13" t="n"/>
      <c r="I632" s="4" t="n"/>
      <c r="J632" s="4" t="n"/>
      <c r="K632" s="17">
        <f>IF($A632="","",DATE(YEAR($A632),MONTH($A632),1))</f>
        <v/>
      </c>
    </row>
    <row r="633">
      <c r="A633" s="5" t="n"/>
      <c r="B633" s="4" t="n"/>
      <c r="C633" s="8">
        <f>IF($B633="","",IFERROR(INDEX('Balances'!$B$3:$B$1002,MATCH($B633,'Balances'!$E$3:$E$1002,0)),"?"))</f>
        <v/>
      </c>
      <c r="D633" s="4" t="n"/>
      <c r="E633" s="4" t="n"/>
      <c r="F633" s="5" t="n"/>
      <c r="G633" s="13" t="n"/>
      <c r="H633" s="13" t="n"/>
      <c r="I633" s="4" t="n"/>
      <c r="J633" s="4" t="n"/>
      <c r="K633" s="17">
        <f>IF($A633="","",DATE(YEAR($A633),MONTH($A633),1))</f>
        <v/>
      </c>
    </row>
    <row r="634">
      <c r="A634" s="5" t="n"/>
      <c r="B634" s="4" t="n"/>
      <c r="C634" s="8">
        <f>IF($B634="","",IFERROR(INDEX('Balances'!$B$3:$B$1002,MATCH($B634,'Balances'!$E$3:$E$1002,0)),"?"))</f>
        <v/>
      </c>
      <c r="D634" s="4" t="n"/>
      <c r="E634" s="4" t="n"/>
      <c r="F634" s="5" t="n"/>
      <c r="G634" s="13" t="n"/>
      <c r="H634" s="13" t="n"/>
      <c r="I634" s="4" t="n"/>
      <c r="J634" s="4" t="n"/>
      <c r="K634" s="17">
        <f>IF($A634="","",DATE(YEAR($A634),MONTH($A634),1))</f>
        <v/>
      </c>
    </row>
    <row r="635">
      <c r="A635" s="5" t="n"/>
      <c r="B635" s="4" t="n"/>
      <c r="C635" s="8">
        <f>IF($B635="","",IFERROR(INDEX('Balances'!$B$3:$B$1002,MATCH($B635,'Balances'!$E$3:$E$1002,0)),"?"))</f>
        <v/>
      </c>
      <c r="D635" s="4" t="n"/>
      <c r="E635" s="4" t="n"/>
      <c r="F635" s="5" t="n"/>
      <c r="G635" s="13" t="n"/>
      <c r="H635" s="13" t="n"/>
      <c r="I635" s="4" t="n"/>
      <c r="J635" s="4" t="n"/>
      <c r="K635" s="17">
        <f>IF($A635="","",DATE(YEAR($A635),MONTH($A635),1))</f>
        <v/>
      </c>
    </row>
    <row r="636">
      <c r="A636" s="5" t="n"/>
      <c r="B636" s="4" t="n"/>
      <c r="C636" s="8">
        <f>IF($B636="","",IFERROR(INDEX('Balances'!$B$3:$B$1002,MATCH($B636,'Balances'!$E$3:$E$1002,0)),"?"))</f>
        <v/>
      </c>
      <c r="D636" s="4" t="n"/>
      <c r="E636" s="4" t="n"/>
      <c r="F636" s="5" t="n"/>
      <c r="G636" s="13" t="n"/>
      <c r="H636" s="13" t="n"/>
      <c r="I636" s="4" t="n"/>
      <c r="J636" s="4" t="n"/>
      <c r="K636" s="17">
        <f>IF($A636="","",DATE(YEAR($A636),MONTH($A636),1))</f>
        <v/>
      </c>
    </row>
    <row r="637">
      <c r="A637" s="5" t="n"/>
      <c r="B637" s="4" t="n"/>
      <c r="C637" s="8">
        <f>IF($B637="","",IFERROR(INDEX('Balances'!$B$3:$B$1002,MATCH($B637,'Balances'!$E$3:$E$1002,0)),"?"))</f>
        <v/>
      </c>
      <c r="D637" s="4" t="n"/>
      <c r="E637" s="4" t="n"/>
      <c r="F637" s="5" t="n"/>
      <c r="G637" s="13" t="n"/>
      <c r="H637" s="13" t="n"/>
      <c r="I637" s="4" t="n"/>
      <c r="J637" s="4" t="n"/>
      <c r="K637" s="17">
        <f>IF($A637="","",DATE(YEAR($A637),MONTH($A637),1))</f>
        <v/>
      </c>
    </row>
    <row r="638">
      <c r="A638" s="5" t="n"/>
      <c r="B638" s="4" t="n"/>
      <c r="C638" s="8">
        <f>IF($B638="","",IFERROR(INDEX('Balances'!$B$3:$B$1002,MATCH($B638,'Balances'!$E$3:$E$1002,0)),"?"))</f>
        <v/>
      </c>
      <c r="D638" s="4" t="n"/>
      <c r="E638" s="4" t="n"/>
      <c r="F638" s="5" t="n"/>
      <c r="G638" s="13" t="n"/>
      <c r="H638" s="13" t="n"/>
      <c r="I638" s="4" t="n"/>
      <c r="J638" s="4" t="n"/>
      <c r="K638" s="17">
        <f>IF($A638="","",DATE(YEAR($A638),MONTH($A638),1))</f>
        <v/>
      </c>
    </row>
    <row r="639">
      <c r="A639" s="5" t="n"/>
      <c r="B639" s="4" t="n"/>
      <c r="C639" s="8">
        <f>IF($B639="","",IFERROR(INDEX('Balances'!$B$3:$B$1002,MATCH($B639,'Balances'!$E$3:$E$1002,0)),"?"))</f>
        <v/>
      </c>
      <c r="D639" s="4" t="n"/>
      <c r="E639" s="4" t="n"/>
      <c r="F639" s="5" t="n"/>
      <c r="G639" s="13" t="n"/>
      <c r="H639" s="13" t="n"/>
      <c r="I639" s="4" t="n"/>
      <c r="J639" s="4" t="n"/>
      <c r="K639" s="17">
        <f>IF($A639="","",DATE(YEAR($A639),MONTH($A639),1))</f>
        <v/>
      </c>
    </row>
    <row r="640">
      <c r="A640" s="5" t="n"/>
      <c r="B640" s="4" t="n"/>
      <c r="C640" s="8">
        <f>IF($B640="","",IFERROR(INDEX('Balances'!$B$3:$B$1002,MATCH($B640,'Balances'!$E$3:$E$1002,0)),"?"))</f>
        <v/>
      </c>
      <c r="D640" s="4" t="n"/>
      <c r="E640" s="4" t="n"/>
      <c r="F640" s="5" t="n"/>
      <c r="G640" s="13" t="n"/>
      <c r="H640" s="13" t="n"/>
      <c r="I640" s="4" t="n"/>
      <c r="J640" s="4" t="n"/>
      <c r="K640" s="17">
        <f>IF($A640="","",DATE(YEAR($A640),MONTH($A640),1))</f>
        <v/>
      </c>
    </row>
    <row r="641">
      <c r="A641" s="5" t="n"/>
      <c r="B641" s="4" t="n"/>
      <c r="C641" s="8">
        <f>IF($B641="","",IFERROR(INDEX('Balances'!$B$3:$B$1002,MATCH($B641,'Balances'!$E$3:$E$1002,0)),"?"))</f>
        <v/>
      </c>
      <c r="D641" s="4" t="n"/>
      <c r="E641" s="4" t="n"/>
      <c r="F641" s="5" t="n"/>
      <c r="G641" s="13" t="n"/>
      <c r="H641" s="13" t="n"/>
      <c r="I641" s="4" t="n"/>
      <c r="J641" s="4" t="n"/>
      <c r="K641" s="17">
        <f>IF($A641="","",DATE(YEAR($A641),MONTH($A641),1))</f>
        <v/>
      </c>
    </row>
    <row r="642">
      <c r="A642" s="5" t="n"/>
      <c r="B642" s="4" t="n"/>
      <c r="C642" s="8">
        <f>IF($B642="","",IFERROR(INDEX('Balances'!$B$3:$B$1002,MATCH($B642,'Balances'!$E$3:$E$1002,0)),"?"))</f>
        <v/>
      </c>
      <c r="D642" s="4" t="n"/>
      <c r="E642" s="4" t="n"/>
      <c r="F642" s="5" t="n"/>
      <c r="G642" s="13" t="n"/>
      <c r="H642" s="13" t="n"/>
      <c r="I642" s="4" t="n"/>
      <c r="J642" s="4" t="n"/>
      <c r="K642" s="17">
        <f>IF($A642="","",DATE(YEAR($A642),MONTH($A642),1))</f>
        <v/>
      </c>
    </row>
    <row r="643">
      <c r="A643" s="5" t="n"/>
      <c r="B643" s="4" t="n"/>
      <c r="C643" s="8">
        <f>IF($B643="","",IFERROR(INDEX('Balances'!$B$3:$B$1002,MATCH($B643,'Balances'!$E$3:$E$1002,0)),"?"))</f>
        <v/>
      </c>
      <c r="D643" s="4" t="n"/>
      <c r="E643" s="4" t="n"/>
      <c r="F643" s="5" t="n"/>
      <c r="G643" s="13" t="n"/>
      <c r="H643" s="13" t="n"/>
      <c r="I643" s="4" t="n"/>
      <c r="J643" s="4" t="n"/>
      <c r="K643" s="17">
        <f>IF($A643="","",DATE(YEAR($A643),MONTH($A643),1))</f>
        <v/>
      </c>
    </row>
    <row r="644">
      <c r="A644" s="5" t="n"/>
      <c r="B644" s="4" t="n"/>
      <c r="C644" s="8">
        <f>IF($B644="","",IFERROR(INDEX('Balances'!$B$3:$B$1002,MATCH($B644,'Balances'!$E$3:$E$1002,0)),"?"))</f>
        <v/>
      </c>
      <c r="D644" s="4" t="n"/>
      <c r="E644" s="4" t="n"/>
      <c r="F644" s="5" t="n"/>
      <c r="G644" s="13" t="n"/>
      <c r="H644" s="13" t="n"/>
      <c r="I644" s="4" t="n"/>
      <c r="J644" s="4" t="n"/>
      <c r="K644" s="17">
        <f>IF($A644="","",DATE(YEAR($A644),MONTH($A644),1))</f>
        <v/>
      </c>
    </row>
    <row r="645">
      <c r="A645" s="5" t="n"/>
      <c r="B645" s="4" t="n"/>
      <c r="C645" s="8">
        <f>IF($B645="","",IFERROR(INDEX('Balances'!$B$3:$B$1002,MATCH($B645,'Balances'!$E$3:$E$1002,0)),"?"))</f>
        <v/>
      </c>
      <c r="D645" s="4" t="n"/>
      <c r="E645" s="4" t="n"/>
      <c r="F645" s="5" t="n"/>
      <c r="G645" s="13" t="n"/>
      <c r="H645" s="13" t="n"/>
      <c r="I645" s="4" t="n"/>
      <c r="J645" s="4" t="n"/>
      <c r="K645" s="17">
        <f>IF($A645="","",DATE(YEAR($A645),MONTH($A645),1))</f>
        <v/>
      </c>
    </row>
    <row r="646">
      <c r="A646" s="5" t="n"/>
      <c r="B646" s="4" t="n"/>
      <c r="C646" s="8">
        <f>IF($B646="","",IFERROR(INDEX('Balances'!$B$3:$B$1002,MATCH($B646,'Balances'!$E$3:$E$1002,0)),"?"))</f>
        <v/>
      </c>
      <c r="D646" s="4" t="n"/>
      <c r="E646" s="4" t="n"/>
      <c r="F646" s="5" t="n"/>
      <c r="G646" s="13" t="n"/>
      <c r="H646" s="13" t="n"/>
      <c r="I646" s="4" t="n"/>
      <c r="J646" s="4" t="n"/>
      <c r="K646" s="17">
        <f>IF($A646="","",DATE(YEAR($A646),MONTH($A646),1))</f>
        <v/>
      </c>
    </row>
    <row r="647">
      <c r="A647" s="5" t="n"/>
      <c r="B647" s="4" t="n"/>
      <c r="C647" s="8">
        <f>IF($B647="","",IFERROR(INDEX('Balances'!$B$3:$B$1002,MATCH($B647,'Balances'!$E$3:$E$1002,0)),"?"))</f>
        <v/>
      </c>
      <c r="D647" s="4" t="n"/>
      <c r="E647" s="4" t="n"/>
      <c r="F647" s="5" t="n"/>
      <c r="G647" s="13" t="n"/>
      <c r="H647" s="13" t="n"/>
      <c r="I647" s="4" t="n"/>
      <c r="J647" s="4" t="n"/>
      <c r="K647" s="17">
        <f>IF($A647="","",DATE(YEAR($A647),MONTH($A647),1))</f>
        <v/>
      </c>
    </row>
    <row r="648">
      <c r="A648" s="5" t="n"/>
      <c r="B648" s="4" t="n"/>
      <c r="C648" s="8">
        <f>IF($B648="","",IFERROR(INDEX('Balances'!$B$3:$B$1002,MATCH($B648,'Balances'!$E$3:$E$1002,0)),"?"))</f>
        <v/>
      </c>
      <c r="D648" s="4" t="n"/>
      <c r="E648" s="4" t="n"/>
      <c r="F648" s="5" t="n"/>
      <c r="G648" s="13" t="n"/>
      <c r="H648" s="13" t="n"/>
      <c r="I648" s="4" t="n"/>
      <c r="J648" s="4" t="n"/>
      <c r="K648" s="17">
        <f>IF($A648="","",DATE(YEAR($A648),MONTH($A648),1))</f>
        <v/>
      </c>
    </row>
    <row r="649">
      <c r="A649" s="5" t="n"/>
      <c r="B649" s="4" t="n"/>
      <c r="C649" s="8">
        <f>IF($B649="","",IFERROR(INDEX('Balances'!$B$3:$B$1002,MATCH($B649,'Balances'!$E$3:$E$1002,0)),"?"))</f>
        <v/>
      </c>
      <c r="D649" s="4" t="n"/>
      <c r="E649" s="4" t="n"/>
      <c r="F649" s="5" t="n"/>
      <c r="G649" s="13" t="n"/>
      <c r="H649" s="13" t="n"/>
      <c r="I649" s="4" t="n"/>
      <c r="J649" s="4" t="n"/>
      <c r="K649" s="17">
        <f>IF($A649="","",DATE(YEAR($A649),MONTH($A649),1))</f>
        <v/>
      </c>
    </row>
    <row r="650">
      <c r="A650" s="5" t="n"/>
      <c r="B650" s="4" t="n"/>
      <c r="C650" s="8">
        <f>IF($B650="","",IFERROR(INDEX('Balances'!$B$3:$B$1002,MATCH($B650,'Balances'!$E$3:$E$1002,0)),"?"))</f>
        <v/>
      </c>
      <c r="D650" s="4" t="n"/>
      <c r="E650" s="4" t="n"/>
      <c r="F650" s="5" t="n"/>
      <c r="G650" s="13" t="n"/>
      <c r="H650" s="13" t="n"/>
      <c r="I650" s="4" t="n"/>
      <c r="J650" s="4" t="n"/>
      <c r="K650" s="17">
        <f>IF($A650="","",DATE(YEAR($A650),MONTH($A650),1))</f>
        <v/>
      </c>
    </row>
    <row r="651">
      <c r="A651" s="5" t="n"/>
      <c r="B651" s="4" t="n"/>
      <c r="C651" s="8">
        <f>IF($B651="","",IFERROR(INDEX('Balances'!$B$3:$B$1002,MATCH($B651,'Balances'!$E$3:$E$1002,0)),"?"))</f>
        <v/>
      </c>
      <c r="D651" s="4" t="n"/>
      <c r="E651" s="4" t="n"/>
      <c r="F651" s="5" t="n"/>
      <c r="G651" s="13" t="n"/>
      <c r="H651" s="13" t="n"/>
      <c r="I651" s="4" t="n"/>
      <c r="J651" s="4" t="n"/>
      <c r="K651" s="17">
        <f>IF($A651="","",DATE(YEAR($A651),MONTH($A651),1))</f>
        <v/>
      </c>
    </row>
    <row r="652">
      <c r="A652" s="5" t="n"/>
      <c r="B652" s="4" t="n"/>
      <c r="C652" s="8">
        <f>IF($B652="","",IFERROR(INDEX('Balances'!$B$3:$B$1002,MATCH($B652,'Balances'!$E$3:$E$1002,0)),"?"))</f>
        <v/>
      </c>
      <c r="D652" s="4" t="n"/>
      <c r="E652" s="4" t="n"/>
      <c r="F652" s="5" t="n"/>
      <c r="G652" s="13" t="n"/>
      <c r="H652" s="13" t="n"/>
      <c r="I652" s="4" t="n"/>
      <c r="J652" s="4" t="n"/>
      <c r="K652" s="17">
        <f>IF($A652="","",DATE(YEAR($A652),MONTH($A652),1))</f>
        <v/>
      </c>
    </row>
    <row r="653">
      <c r="A653" s="5" t="n"/>
      <c r="B653" s="4" t="n"/>
      <c r="C653" s="8">
        <f>IF($B653="","",IFERROR(INDEX('Balances'!$B$3:$B$1002,MATCH($B653,'Balances'!$E$3:$E$1002,0)),"?"))</f>
        <v/>
      </c>
      <c r="D653" s="4" t="n"/>
      <c r="E653" s="4" t="n"/>
      <c r="F653" s="5" t="n"/>
      <c r="G653" s="13" t="n"/>
      <c r="H653" s="13" t="n"/>
      <c r="I653" s="4" t="n"/>
      <c r="J653" s="4" t="n"/>
      <c r="K653" s="17">
        <f>IF($A653="","",DATE(YEAR($A653),MONTH($A653),1))</f>
        <v/>
      </c>
    </row>
    <row r="654">
      <c r="A654" s="5" t="n"/>
      <c r="B654" s="4" t="n"/>
      <c r="C654" s="8">
        <f>IF($B654="","",IFERROR(INDEX('Balances'!$B$3:$B$1002,MATCH($B654,'Balances'!$E$3:$E$1002,0)),"?"))</f>
        <v/>
      </c>
      <c r="D654" s="4" t="n"/>
      <c r="E654" s="4" t="n"/>
      <c r="F654" s="5" t="n"/>
      <c r="G654" s="13" t="n"/>
      <c r="H654" s="13" t="n"/>
      <c r="I654" s="4" t="n"/>
      <c r="J654" s="4" t="n"/>
      <c r="K654" s="17">
        <f>IF($A654="","",DATE(YEAR($A654),MONTH($A654),1))</f>
        <v/>
      </c>
    </row>
    <row r="655">
      <c r="A655" s="5" t="n"/>
      <c r="B655" s="4" t="n"/>
      <c r="C655" s="8">
        <f>IF($B655="","",IFERROR(INDEX('Balances'!$B$3:$B$1002,MATCH($B655,'Balances'!$E$3:$E$1002,0)),"?"))</f>
        <v/>
      </c>
      <c r="D655" s="4" t="n"/>
      <c r="E655" s="4" t="n"/>
      <c r="F655" s="5" t="n"/>
      <c r="G655" s="13" t="n"/>
      <c r="H655" s="13" t="n"/>
      <c r="I655" s="4" t="n"/>
      <c r="J655" s="4" t="n"/>
      <c r="K655" s="17">
        <f>IF($A655="","",DATE(YEAR($A655),MONTH($A655),1))</f>
        <v/>
      </c>
    </row>
    <row r="656">
      <c r="A656" s="5" t="n"/>
      <c r="B656" s="4" t="n"/>
      <c r="C656" s="8">
        <f>IF($B656="","",IFERROR(INDEX('Balances'!$B$3:$B$1002,MATCH($B656,'Balances'!$E$3:$E$1002,0)),"?"))</f>
        <v/>
      </c>
      <c r="D656" s="4" t="n"/>
      <c r="E656" s="4" t="n"/>
      <c r="F656" s="5" t="n"/>
      <c r="G656" s="13" t="n"/>
      <c r="H656" s="13" t="n"/>
      <c r="I656" s="4" t="n"/>
      <c r="J656" s="4" t="n"/>
      <c r="K656" s="17">
        <f>IF($A656="","",DATE(YEAR($A656),MONTH($A656),1))</f>
        <v/>
      </c>
    </row>
    <row r="657">
      <c r="A657" s="5" t="n"/>
      <c r="B657" s="4" t="n"/>
      <c r="C657" s="8">
        <f>IF($B657="","",IFERROR(INDEX('Balances'!$B$3:$B$1002,MATCH($B657,'Balances'!$E$3:$E$1002,0)),"?"))</f>
        <v/>
      </c>
      <c r="D657" s="4" t="n"/>
      <c r="E657" s="4" t="n"/>
      <c r="F657" s="5" t="n"/>
      <c r="G657" s="13" t="n"/>
      <c r="H657" s="13" t="n"/>
      <c r="I657" s="4" t="n"/>
      <c r="J657" s="4" t="n"/>
      <c r="K657" s="17">
        <f>IF($A657="","",DATE(YEAR($A657),MONTH($A657),1))</f>
        <v/>
      </c>
    </row>
    <row r="658">
      <c r="A658" s="5" t="n"/>
      <c r="B658" s="4" t="n"/>
      <c r="C658" s="8">
        <f>IF($B658="","",IFERROR(INDEX('Balances'!$B$3:$B$1002,MATCH($B658,'Balances'!$E$3:$E$1002,0)),"?"))</f>
        <v/>
      </c>
      <c r="D658" s="4" t="n"/>
      <c r="E658" s="4" t="n"/>
      <c r="F658" s="5" t="n"/>
      <c r="G658" s="13" t="n"/>
      <c r="H658" s="13" t="n"/>
      <c r="I658" s="4" t="n"/>
      <c r="J658" s="4" t="n"/>
      <c r="K658" s="17">
        <f>IF($A658="","",DATE(YEAR($A658),MONTH($A658),1))</f>
        <v/>
      </c>
    </row>
    <row r="659">
      <c r="A659" s="5" t="n"/>
      <c r="B659" s="4" t="n"/>
      <c r="C659" s="8">
        <f>IF($B659="","",IFERROR(INDEX('Balances'!$B$3:$B$1002,MATCH($B659,'Balances'!$E$3:$E$1002,0)),"?"))</f>
        <v/>
      </c>
      <c r="D659" s="4" t="n"/>
      <c r="E659" s="4" t="n"/>
      <c r="F659" s="5" t="n"/>
      <c r="G659" s="13" t="n"/>
      <c r="H659" s="13" t="n"/>
      <c r="I659" s="4" t="n"/>
      <c r="J659" s="4" t="n"/>
      <c r="K659" s="17">
        <f>IF($A659="","",DATE(YEAR($A659),MONTH($A659),1))</f>
        <v/>
      </c>
    </row>
    <row r="660">
      <c r="A660" s="5" t="n"/>
      <c r="B660" s="4" t="n"/>
      <c r="C660" s="8">
        <f>IF($B660="","",IFERROR(INDEX('Balances'!$B$3:$B$1002,MATCH($B660,'Balances'!$E$3:$E$1002,0)),"?"))</f>
        <v/>
      </c>
      <c r="D660" s="4" t="n"/>
      <c r="E660" s="4" t="n"/>
      <c r="F660" s="5" t="n"/>
      <c r="G660" s="13" t="n"/>
      <c r="H660" s="13" t="n"/>
      <c r="I660" s="4" t="n"/>
      <c r="J660" s="4" t="n"/>
      <c r="K660" s="17">
        <f>IF($A660="","",DATE(YEAR($A660),MONTH($A660),1))</f>
        <v/>
      </c>
    </row>
    <row r="661">
      <c r="A661" s="5" t="n"/>
      <c r="B661" s="4" t="n"/>
      <c r="C661" s="8">
        <f>IF($B661="","",IFERROR(INDEX('Balances'!$B$3:$B$1002,MATCH($B661,'Balances'!$E$3:$E$1002,0)),"?"))</f>
        <v/>
      </c>
      <c r="D661" s="4" t="n"/>
      <c r="E661" s="4" t="n"/>
      <c r="F661" s="5" t="n"/>
      <c r="G661" s="13" t="n"/>
      <c r="H661" s="13" t="n"/>
      <c r="I661" s="4" t="n"/>
      <c r="J661" s="4" t="n"/>
      <c r="K661" s="17">
        <f>IF($A661="","",DATE(YEAR($A661),MONTH($A661),1))</f>
        <v/>
      </c>
    </row>
    <row r="662">
      <c r="A662" s="5" t="n"/>
      <c r="B662" s="4" t="n"/>
      <c r="C662" s="8">
        <f>IF($B662="","",IFERROR(INDEX('Balances'!$B$3:$B$1002,MATCH($B662,'Balances'!$E$3:$E$1002,0)),"?"))</f>
        <v/>
      </c>
      <c r="D662" s="4" t="n"/>
      <c r="E662" s="4" t="n"/>
      <c r="F662" s="5" t="n"/>
      <c r="G662" s="13" t="n"/>
      <c r="H662" s="13" t="n"/>
      <c r="I662" s="4" t="n"/>
      <c r="J662" s="4" t="n"/>
      <c r="K662" s="17">
        <f>IF($A662="","",DATE(YEAR($A662),MONTH($A662),1))</f>
        <v/>
      </c>
    </row>
    <row r="663">
      <c r="A663" s="5" t="n"/>
      <c r="B663" s="4" t="n"/>
      <c r="C663" s="8">
        <f>IF($B663="","",IFERROR(INDEX('Balances'!$B$3:$B$1002,MATCH($B663,'Balances'!$E$3:$E$1002,0)),"?"))</f>
        <v/>
      </c>
      <c r="D663" s="4" t="n"/>
      <c r="E663" s="4" t="n"/>
      <c r="F663" s="5" t="n"/>
      <c r="G663" s="13" t="n"/>
      <c r="H663" s="13" t="n"/>
      <c r="I663" s="4" t="n"/>
      <c r="J663" s="4" t="n"/>
      <c r="K663" s="17">
        <f>IF($A663="","",DATE(YEAR($A663),MONTH($A663),1))</f>
        <v/>
      </c>
    </row>
    <row r="664">
      <c r="A664" s="5" t="n"/>
      <c r="B664" s="4" t="n"/>
      <c r="C664" s="8">
        <f>IF($B664="","",IFERROR(INDEX('Balances'!$B$3:$B$1002,MATCH($B664,'Balances'!$E$3:$E$1002,0)),"?"))</f>
        <v/>
      </c>
      <c r="D664" s="4" t="n"/>
      <c r="E664" s="4" t="n"/>
      <c r="F664" s="5" t="n"/>
      <c r="G664" s="13" t="n"/>
      <c r="H664" s="13" t="n"/>
      <c r="I664" s="4" t="n"/>
      <c r="J664" s="4" t="n"/>
      <c r="K664" s="17">
        <f>IF($A664="","",DATE(YEAR($A664),MONTH($A664),1))</f>
        <v/>
      </c>
    </row>
    <row r="665">
      <c r="A665" s="5" t="n"/>
      <c r="B665" s="4" t="n"/>
      <c r="C665" s="8">
        <f>IF($B665="","",IFERROR(INDEX('Balances'!$B$3:$B$1002,MATCH($B665,'Balances'!$E$3:$E$1002,0)),"?"))</f>
        <v/>
      </c>
      <c r="D665" s="4" t="n"/>
      <c r="E665" s="4" t="n"/>
      <c r="F665" s="5" t="n"/>
      <c r="G665" s="13" t="n"/>
      <c r="H665" s="13" t="n"/>
      <c r="I665" s="4" t="n"/>
      <c r="J665" s="4" t="n"/>
      <c r="K665" s="17">
        <f>IF($A665="","",DATE(YEAR($A665),MONTH($A665),1))</f>
        <v/>
      </c>
    </row>
    <row r="666">
      <c r="A666" s="5" t="n"/>
      <c r="B666" s="4" t="n"/>
      <c r="C666" s="8">
        <f>IF($B666="","",IFERROR(INDEX('Balances'!$B$3:$B$1002,MATCH($B666,'Balances'!$E$3:$E$1002,0)),"?"))</f>
        <v/>
      </c>
      <c r="D666" s="4" t="n"/>
      <c r="E666" s="4" t="n"/>
      <c r="F666" s="5" t="n"/>
      <c r="G666" s="13" t="n"/>
      <c r="H666" s="13" t="n"/>
      <c r="I666" s="4" t="n"/>
      <c r="J666" s="4" t="n"/>
      <c r="K666" s="17">
        <f>IF($A666="","",DATE(YEAR($A666),MONTH($A666),1))</f>
        <v/>
      </c>
    </row>
    <row r="667">
      <c r="A667" s="5" t="n"/>
      <c r="B667" s="4" t="n"/>
      <c r="C667" s="8">
        <f>IF($B667="","",IFERROR(INDEX('Balances'!$B$3:$B$1002,MATCH($B667,'Balances'!$E$3:$E$1002,0)),"?"))</f>
        <v/>
      </c>
      <c r="D667" s="4" t="n"/>
      <c r="E667" s="4" t="n"/>
      <c r="F667" s="5" t="n"/>
      <c r="G667" s="13" t="n"/>
      <c r="H667" s="13" t="n"/>
      <c r="I667" s="4" t="n"/>
      <c r="J667" s="4" t="n"/>
      <c r="K667" s="17">
        <f>IF($A667="","",DATE(YEAR($A667),MONTH($A667),1))</f>
        <v/>
      </c>
    </row>
    <row r="668">
      <c r="A668" s="5" t="n"/>
      <c r="B668" s="4" t="n"/>
      <c r="C668" s="8">
        <f>IF($B668="","",IFERROR(INDEX('Balances'!$B$3:$B$1002,MATCH($B668,'Balances'!$E$3:$E$1002,0)),"?"))</f>
        <v/>
      </c>
      <c r="D668" s="4" t="n"/>
      <c r="E668" s="4" t="n"/>
      <c r="F668" s="5" t="n"/>
      <c r="G668" s="13" t="n"/>
      <c r="H668" s="13" t="n"/>
      <c r="I668" s="4" t="n"/>
      <c r="J668" s="4" t="n"/>
      <c r="K668" s="17">
        <f>IF($A668="","",DATE(YEAR($A668),MONTH($A668),1))</f>
        <v/>
      </c>
    </row>
    <row r="669">
      <c r="A669" s="5" t="n"/>
      <c r="B669" s="4" t="n"/>
      <c r="C669" s="8">
        <f>IF($B669="","",IFERROR(INDEX('Balances'!$B$3:$B$1002,MATCH($B669,'Balances'!$E$3:$E$1002,0)),"?"))</f>
        <v/>
      </c>
      <c r="D669" s="4" t="n"/>
      <c r="E669" s="4" t="n"/>
      <c r="F669" s="5" t="n"/>
      <c r="G669" s="13" t="n"/>
      <c r="H669" s="13" t="n"/>
      <c r="I669" s="4" t="n"/>
      <c r="J669" s="4" t="n"/>
      <c r="K669" s="17">
        <f>IF($A669="","",DATE(YEAR($A669),MONTH($A669),1))</f>
        <v/>
      </c>
    </row>
    <row r="670">
      <c r="A670" s="5" t="n"/>
      <c r="B670" s="4" t="n"/>
      <c r="C670" s="8">
        <f>IF($B670="","",IFERROR(INDEX('Balances'!$B$3:$B$1002,MATCH($B670,'Balances'!$E$3:$E$1002,0)),"?"))</f>
        <v/>
      </c>
      <c r="D670" s="4" t="n"/>
      <c r="E670" s="4" t="n"/>
      <c r="F670" s="5" t="n"/>
      <c r="G670" s="13" t="n"/>
      <c r="H670" s="13" t="n"/>
      <c r="I670" s="4" t="n"/>
      <c r="J670" s="4" t="n"/>
      <c r="K670" s="17">
        <f>IF($A670="","",DATE(YEAR($A670),MONTH($A670),1))</f>
        <v/>
      </c>
    </row>
    <row r="671">
      <c r="A671" s="5" t="n"/>
      <c r="B671" s="4" t="n"/>
      <c r="C671" s="8">
        <f>IF($B671="","",IFERROR(INDEX('Balances'!$B$3:$B$1002,MATCH($B671,'Balances'!$E$3:$E$1002,0)),"?"))</f>
        <v/>
      </c>
      <c r="D671" s="4" t="n"/>
      <c r="E671" s="4" t="n"/>
      <c r="F671" s="5" t="n"/>
      <c r="G671" s="13" t="n"/>
      <c r="H671" s="13" t="n"/>
      <c r="I671" s="4" t="n"/>
      <c r="J671" s="4" t="n"/>
      <c r="K671" s="17">
        <f>IF($A671="","",DATE(YEAR($A671),MONTH($A671),1))</f>
        <v/>
      </c>
    </row>
    <row r="672">
      <c r="A672" s="5" t="n"/>
      <c r="B672" s="4" t="n"/>
      <c r="C672" s="8">
        <f>IF($B672="","",IFERROR(INDEX('Balances'!$B$3:$B$1002,MATCH($B672,'Balances'!$E$3:$E$1002,0)),"?"))</f>
        <v/>
      </c>
      <c r="D672" s="4" t="n"/>
      <c r="E672" s="4" t="n"/>
      <c r="F672" s="5" t="n"/>
      <c r="G672" s="13" t="n"/>
      <c r="H672" s="13" t="n"/>
      <c r="I672" s="4" t="n"/>
      <c r="J672" s="4" t="n"/>
      <c r="K672" s="17">
        <f>IF($A672="","",DATE(YEAR($A672),MONTH($A672),1))</f>
        <v/>
      </c>
    </row>
    <row r="673">
      <c r="A673" s="5" t="n"/>
      <c r="B673" s="4" t="n"/>
      <c r="C673" s="8">
        <f>IF($B673="","",IFERROR(INDEX('Balances'!$B$3:$B$1002,MATCH($B673,'Balances'!$E$3:$E$1002,0)),"?"))</f>
        <v/>
      </c>
      <c r="D673" s="4" t="n"/>
      <c r="E673" s="4" t="n"/>
      <c r="F673" s="5" t="n"/>
      <c r="G673" s="13" t="n"/>
      <c r="H673" s="13" t="n"/>
      <c r="I673" s="4" t="n"/>
      <c r="J673" s="4" t="n"/>
      <c r="K673" s="17">
        <f>IF($A673="","",DATE(YEAR($A673),MONTH($A673),1))</f>
        <v/>
      </c>
    </row>
    <row r="674">
      <c r="A674" s="5" t="n"/>
      <c r="B674" s="4" t="n"/>
      <c r="C674" s="8">
        <f>IF($B674="","",IFERROR(INDEX('Balances'!$B$3:$B$1002,MATCH($B674,'Balances'!$E$3:$E$1002,0)),"?"))</f>
        <v/>
      </c>
      <c r="D674" s="4" t="n"/>
      <c r="E674" s="4" t="n"/>
      <c r="F674" s="5" t="n"/>
      <c r="G674" s="13" t="n"/>
      <c r="H674" s="13" t="n"/>
      <c r="I674" s="4" t="n"/>
      <c r="J674" s="4" t="n"/>
      <c r="K674" s="17">
        <f>IF($A674="","",DATE(YEAR($A674),MONTH($A674),1))</f>
        <v/>
      </c>
    </row>
    <row r="675">
      <c r="A675" s="5" t="n"/>
      <c r="B675" s="4" t="n"/>
      <c r="C675" s="8">
        <f>IF($B675="","",IFERROR(INDEX('Balances'!$B$3:$B$1002,MATCH($B675,'Balances'!$E$3:$E$1002,0)),"?"))</f>
        <v/>
      </c>
      <c r="D675" s="4" t="n"/>
      <c r="E675" s="4" t="n"/>
      <c r="F675" s="5" t="n"/>
      <c r="G675" s="13" t="n"/>
      <c r="H675" s="13" t="n"/>
      <c r="I675" s="4" t="n"/>
      <c r="J675" s="4" t="n"/>
      <c r="K675" s="17">
        <f>IF($A675="","",DATE(YEAR($A675),MONTH($A675),1))</f>
        <v/>
      </c>
    </row>
    <row r="676">
      <c r="A676" s="5" t="n"/>
      <c r="B676" s="4" t="n"/>
      <c r="C676" s="8">
        <f>IF($B676="","",IFERROR(INDEX('Balances'!$B$3:$B$1002,MATCH($B676,'Balances'!$E$3:$E$1002,0)),"?"))</f>
        <v/>
      </c>
      <c r="D676" s="4" t="n"/>
      <c r="E676" s="4" t="n"/>
      <c r="F676" s="5" t="n"/>
      <c r="G676" s="13" t="n"/>
      <c r="H676" s="13" t="n"/>
      <c r="I676" s="4" t="n"/>
      <c r="J676" s="4" t="n"/>
      <c r="K676" s="17">
        <f>IF($A676="","",DATE(YEAR($A676),MONTH($A676),1))</f>
        <v/>
      </c>
    </row>
    <row r="677">
      <c r="A677" s="5" t="n"/>
      <c r="B677" s="4" t="n"/>
      <c r="C677" s="8">
        <f>IF($B677="","",IFERROR(INDEX('Balances'!$B$3:$B$1002,MATCH($B677,'Balances'!$E$3:$E$1002,0)),"?"))</f>
        <v/>
      </c>
      <c r="D677" s="4" t="n"/>
      <c r="E677" s="4" t="n"/>
      <c r="F677" s="5" t="n"/>
      <c r="G677" s="13" t="n"/>
      <c r="H677" s="13" t="n"/>
      <c r="I677" s="4" t="n"/>
      <c r="J677" s="4" t="n"/>
      <c r="K677" s="17">
        <f>IF($A677="","",DATE(YEAR($A677),MONTH($A677),1))</f>
        <v/>
      </c>
    </row>
    <row r="678">
      <c r="A678" s="5" t="n"/>
      <c r="B678" s="4" t="n"/>
      <c r="C678" s="8">
        <f>IF($B678="","",IFERROR(INDEX('Balances'!$B$3:$B$1002,MATCH($B678,'Balances'!$E$3:$E$1002,0)),"?"))</f>
        <v/>
      </c>
      <c r="D678" s="4" t="n"/>
      <c r="E678" s="4" t="n"/>
      <c r="F678" s="5" t="n"/>
      <c r="G678" s="13" t="n"/>
      <c r="H678" s="13" t="n"/>
      <c r="I678" s="4" t="n"/>
      <c r="J678" s="4" t="n"/>
      <c r="K678" s="17">
        <f>IF($A678="","",DATE(YEAR($A678),MONTH($A678),1))</f>
        <v/>
      </c>
    </row>
    <row r="679">
      <c r="A679" s="5" t="n"/>
      <c r="B679" s="4" t="n"/>
      <c r="C679" s="8">
        <f>IF($B679="","",IFERROR(INDEX('Balances'!$B$3:$B$1002,MATCH($B679,'Balances'!$E$3:$E$1002,0)),"?"))</f>
        <v/>
      </c>
      <c r="D679" s="4" t="n"/>
      <c r="E679" s="4" t="n"/>
      <c r="F679" s="5" t="n"/>
      <c r="G679" s="13" t="n"/>
      <c r="H679" s="13" t="n"/>
      <c r="I679" s="4" t="n"/>
      <c r="J679" s="4" t="n"/>
      <c r="K679" s="17">
        <f>IF($A679="","",DATE(YEAR($A679),MONTH($A679),1))</f>
        <v/>
      </c>
    </row>
    <row r="680">
      <c r="A680" s="5" t="n"/>
      <c r="B680" s="4" t="n"/>
      <c r="C680" s="8">
        <f>IF($B680="","",IFERROR(INDEX('Balances'!$B$3:$B$1002,MATCH($B680,'Balances'!$E$3:$E$1002,0)),"?"))</f>
        <v/>
      </c>
      <c r="D680" s="4" t="n"/>
      <c r="E680" s="4" t="n"/>
      <c r="F680" s="5" t="n"/>
      <c r="G680" s="13" t="n"/>
      <c r="H680" s="13" t="n"/>
      <c r="I680" s="4" t="n"/>
      <c r="J680" s="4" t="n"/>
      <c r="K680" s="17">
        <f>IF($A680="","",DATE(YEAR($A680),MONTH($A680),1))</f>
        <v/>
      </c>
    </row>
    <row r="681">
      <c r="A681" s="5" t="n"/>
      <c r="B681" s="4" t="n"/>
      <c r="C681" s="8">
        <f>IF($B681="","",IFERROR(INDEX('Balances'!$B$3:$B$1002,MATCH($B681,'Balances'!$E$3:$E$1002,0)),"?"))</f>
        <v/>
      </c>
      <c r="D681" s="4" t="n"/>
      <c r="E681" s="4" t="n"/>
      <c r="F681" s="5" t="n"/>
      <c r="G681" s="13" t="n"/>
      <c r="H681" s="13" t="n"/>
      <c r="I681" s="4" t="n"/>
      <c r="J681" s="4" t="n"/>
      <c r="K681" s="17">
        <f>IF($A681="","",DATE(YEAR($A681),MONTH($A681),1))</f>
        <v/>
      </c>
    </row>
    <row r="682">
      <c r="A682" s="5" t="n"/>
      <c r="B682" s="4" t="n"/>
      <c r="C682" s="8">
        <f>IF($B682="","",IFERROR(INDEX('Balances'!$B$3:$B$1002,MATCH($B682,'Balances'!$E$3:$E$1002,0)),"?"))</f>
        <v/>
      </c>
      <c r="D682" s="4" t="n"/>
      <c r="E682" s="4" t="n"/>
      <c r="F682" s="5" t="n"/>
      <c r="G682" s="13" t="n"/>
      <c r="H682" s="13" t="n"/>
      <c r="I682" s="4" t="n"/>
      <c r="J682" s="4" t="n"/>
      <c r="K682" s="17">
        <f>IF($A682="","",DATE(YEAR($A682),MONTH($A682),1))</f>
        <v/>
      </c>
    </row>
    <row r="683">
      <c r="A683" s="5" t="n"/>
      <c r="B683" s="4" t="n"/>
      <c r="C683" s="8">
        <f>IF($B683="","",IFERROR(INDEX('Balances'!$B$3:$B$1002,MATCH($B683,'Balances'!$E$3:$E$1002,0)),"?"))</f>
        <v/>
      </c>
      <c r="D683" s="4" t="n"/>
      <c r="E683" s="4" t="n"/>
      <c r="F683" s="5" t="n"/>
      <c r="G683" s="13" t="n"/>
      <c r="H683" s="13" t="n"/>
      <c r="I683" s="4" t="n"/>
      <c r="J683" s="4" t="n"/>
      <c r="K683" s="17">
        <f>IF($A683="","",DATE(YEAR($A683),MONTH($A683),1))</f>
        <v/>
      </c>
    </row>
    <row r="684">
      <c r="A684" s="5" t="n"/>
      <c r="B684" s="4" t="n"/>
      <c r="C684" s="8">
        <f>IF($B684="","",IFERROR(INDEX('Balances'!$B$3:$B$1002,MATCH($B684,'Balances'!$E$3:$E$1002,0)),"?"))</f>
        <v/>
      </c>
      <c r="D684" s="4" t="n"/>
      <c r="E684" s="4" t="n"/>
      <c r="F684" s="5" t="n"/>
      <c r="G684" s="13" t="n"/>
      <c r="H684" s="13" t="n"/>
      <c r="I684" s="4" t="n"/>
      <c r="J684" s="4" t="n"/>
      <c r="K684" s="17">
        <f>IF($A684="","",DATE(YEAR($A684),MONTH($A684),1))</f>
        <v/>
      </c>
    </row>
    <row r="685">
      <c r="A685" s="5" t="n"/>
      <c r="B685" s="4" t="n"/>
      <c r="C685" s="8">
        <f>IF($B685="","",IFERROR(INDEX('Balances'!$B$3:$B$1002,MATCH($B685,'Balances'!$E$3:$E$1002,0)),"?"))</f>
        <v/>
      </c>
      <c r="D685" s="4" t="n"/>
      <c r="E685" s="4" t="n"/>
      <c r="F685" s="5" t="n"/>
      <c r="G685" s="13" t="n"/>
      <c r="H685" s="13" t="n"/>
      <c r="I685" s="4" t="n"/>
      <c r="J685" s="4" t="n"/>
      <c r="K685" s="17">
        <f>IF($A685="","",DATE(YEAR($A685),MONTH($A685),1))</f>
        <v/>
      </c>
    </row>
    <row r="686">
      <c r="A686" s="5" t="n"/>
      <c r="B686" s="4" t="n"/>
      <c r="C686" s="8">
        <f>IF($B686="","",IFERROR(INDEX('Balances'!$B$3:$B$1002,MATCH($B686,'Balances'!$E$3:$E$1002,0)),"?"))</f>
        <v/>
      </c>
      <c r="D686" s="4" t="n"/>
      <c r="E686" s="4" t="n"/>
      <c r="F686" s="5" t="n"/>
      <c r="G686" s="13" t="n"/>
      <c r="H686" s="13" t="n"/>
      <c r="I686" s="4" t="n"/>
      <c r="J686" s="4" t="n"/>
      <c r="K686" s="17">
        <f>IF($A686="","",DATE(YEAR($A686),MONTH($A686),1))</f>
        <v/>
      </c>
    </row>
    <row r="687">
      <c r="A687" s="5" t="n"/>
      <c r="B687" s="4" t="n"/>
      <c r="C687" s="8">
        <f>IF($B687="","",IFERROR(INDEX('Balances'!$B$3:$B$1002,MATCH($B687,'Balances'!$E$3:$E$1002,0)),"?"))</f>
        <v/>
      </c>
      <c r="D687" s="4" t="n"/>
      <c r="E687" s="4" t="n"/>
      <c r="F687" s="5" t="n"/>
      <c r="G687" s="13" t="n"/>
      <c r="H687" s="13" t="n"/>
      <c r="I687" s="4" t="n"/>
      <c r="J687" s="4" t="n"/>
      <c r="K687" s="17">
        <f>IF($A687="","",DATE(YEAR($A687),MONTH($A687),1))</f>
        <v/>
      </c>
    </row>
    <row r="688">
      <c r="A688" s="5" t="n"/>
      <c r="B688" s="4" t="n"/>
      <c r="C688" s="8">
        <f>IF($B688="","",IFERROR(INDEX('Balances'!$B$3:$B$1002,MATCH($B688,'Balances'!$E$3:$E$1002,0)),"?"))</f>
        <v/>
      </c>
      <c r="D688" s="4" t="n"/>
      <c r="E688" s="4" t="n"/>
      <c r="F688" s="5" t="n"/>
      <c r="G688" s="13" t="n"/>
      <c r="H688" s="13" t="n"/>
      <c r="I688" s="4" t="n"/>
      <c r="J688" s="4" t="n"/>
      <c r="K688" s="17">
        <f>IF($A688="","",DATE(YEAR($A688),MONTH($A688),1))</f>
        <v/>
      </c>
    </row>
    <row r="689">
      <c r="A689" s="5" t="n"/>
      <c r="B689" s="4" t="n"/>
      <c r="C689" s="8">
        <f>IF($B689="","",IFERROR(INDEX('Balances'!$B$3:$B$1002,MATCH($B689,'Balances'!$E$3:$E$1002,0)),"?"))</f>
        <v/>
      </c>
      <c r="D689" s="4" t="n"/>
      <c r="E689" s="4" t="n"/>
      <c r="F689" s="5" t="n"/>
      <c r="G689" s="13" t="n"/>
      <c r="H689" s="13" t="n"/>
      <c r="I689" s="4" t="n"/>
      <c r="J689" s="4" t="n"/>
      <c r="K689" s="17">
        <f>IF($A689="","",DATE(YEAR($A689),MONTH($A689),1))</f>
        <v/>
      </c>
    </row>
    <row r="690">
      <c r="A690" s="5" t="n"/>
      <c r="B690" s="4" t="n"/>
      <c r="C690" s="8">
        <f>IF($B690="","",IFERROR(INDEX('Balances'!$B$3:$B$1002,MATCH($B690,'Balances'!$E$3:$E$1002,0)),"?"))</f>
        <v/>
      </c>
      <c r="D690" s="4" t="n"/>
      <c r="E690" s="4" t="n"/>
      <c r="F690" s="5" t="n"/>
      <c r="G690" s="13" t="n"/>
      <c r="H690" s="13" t="n"/>
      <c r="I690" s="4" t="n"/>
      <c r="J690" s="4" t="n"/>
      <c r="K690" s="17">
        <f>IF($A690="","",DATE(YEAR($A690),MONTH($A690),1))</f>
        <v/>
      </c>
    </row>
    <row r="691">
      <c r="A691" s="5" t="n"/>
      <c r="B691" s="4" t="n"/>
      <c r="C691" s="8">
        <f>IF($B691="","",IFERROR(INDEX('Balances'!$B$3:$B$1002,MATCH($B691,'Balances'!$E$3:$E$1002,0)),"?"))</f>
        <v/>
      </c>
      <c r="D691" s="4" t="n"/>
      <c r="E691" s="4" t="n"/>
      <c r="F691" s="5" t="n"/>
      <c r="G691" s="13" t="n"/>
      <c r="H691" s="13" t="n"/>
      <c r="I691" s="4" t="n"/>
      <c r="J691" s="4" t="n"/>
      <c r="K691" s="17">
        <f>IF($A691="","",DATE(YEAR($A691),MONTH($A691),1))</f>
        <v/>
      </c>
    </row>
    <row r="692">
      <c r="A692" s="5" t="n"/>
      <c r="B692" s="4" t="n"/>
      <c r="C692" s="8">
        <f>IF($B692="","",IFERROR(INDEX('Balances'!$B$3:$B$1002,MATCH($B692,'Balances'!$E$3:$E$1002,0)),"?"))</f>
        <v/>
      </c>
      <c r="D692" s="4" t="n"/>
      <c r="E692" s="4" t="n"/>
      <c r="F692" s="5" t="n"/>
      <c r="G692" s="13" t="n"/>
      <c r="H692" s="13" t="n"/>
      <c r="I692" s="4" t="n"/>
      <c r="J692" s="4" t="n"/>
      <c r="K692" s="17">
        <f>IF($A692="","",DATE(YEAR($A692),MONTH($A692),1))</f>
        <v/>
      </c>
    </row>
    <row r="693">
      <c r="A693" s="5" t="n"/>
      <c r="B693" s="4" t="n"/>
      <c r="C693" s="8">
        <f>IF($B693="","",IFERROR(INDEX('Balances'!$B$3:$B$1002,MATCH($B693,'Balances'!$E$3:$E$1002,0)),"?"))</f>
        <v/>
      </c>
      <c r="D693" s="4" t="n"/>
      <c r="E693" s="4" t="n"/>
      <c r="F693" s="5" t="n"/>
      <c r="G693" s="13" t="n"/>
      <c r="H693" s="13" t="n"/>
      <c r="I693" s="4" t="n"/>
      <c r="J693" s="4" t="n"/>
      <c r="K693" s="17">
        <f>IF($A693="","",DATE(YEAR($A693),MONTH($A693),1))</f>
        <v/>
      </c>
    </row>
    <row r="694">
      <c r="A694" s="5" t="n"/>
      <c r="B694" s="4" t="n"/>
      <c r="C694" s="8">
        <f>IF($B694="","",IFERROR(INDEX('Balances'!$B$3:$B$1002,MATCH($B694,'Balances'!$E$3:$E$1002,0)),"?"))</f>
        <v/>
      </c>
      <c r="D694" s="4" t="n"/>
      <c r="E694" s="4" t="n"/>
      <c r="F694" s="5" t="n"/>
      <c r="G694" s="13" t="n"/>
      <c r="H694" s="13" t="n"/>
      <c r="I694" s="4" t="n"/>
      <c r="J694" s="4" t="n"/>
      <c r="K694" s="17">
        <f>IF($A694="","",DATE(YEAR($A694),MONTH($A694),1))</f>
        <v/>
      </c>
    </row>
    <row r="695">
      <c r="A695" s="5" t="n"/>
      <c r="B695" s="4" t="n"/>
      <c r="C695" s="8">
        <f>IF($B695="","",IFERROR(INDEX('Balances'!$B$3:$B$1002,MATCH($B695,'Balances'!$E$3:$E$1002,0)),"?"))</f>
        <v/>
      </c>
      <c r="D695" s="4" t="n"/>
      <c r="E695" s="4" t="n"/>
      <c r="F695" s="5" t="n"/>
      <c r="G695" s="13" t="n"/>
      <c r="H695" s="13" t="n"/>
      <c r="I695" s="4" t="n"/>
      <c r="J695" s="4" t="n"/>
      <c r="K695" s="17">
        <f>IF($A695="","",DATE(YEAR($A695),MONTH($A695),1))</f>
        <v/>
      </c>
    </row>
    <row r="696">
      <c r="A696" s="5" t="n"/>
      <c r="B696" s="4" t="n"/>
      <c r="C696" s="8">
        <f>IF($B696="","",IFERROR(INDEX('Balances'!$B$3:$B$1002,MATCH($B696,'Balances'!$E$3:$E$1002,0)),"?"))</f>
        <v/>
      </c>
      <c r="D696" s="4" t="n"/>
      <c r="E696" s="4" t="n"/>
      <c r="F696" s="5" t="n"/>
      <c r="G696" s="13" t="n"/>
      <c r="H696" s="13" t="n"/>
      <c r="I696" s="4" t="n"/>
      <c r="J696" s="4" t="n"/>
      <c r="K696" s="17">
        <f>IF($A696="","",DATE(YEAR($A696),MONTH($A696),1))</f>
        <v/>
      </c>
    </row>
    <row r="697">
      <c r="A697" s="5" t="n"/>
      <c r="B697" s="4" t="n"/>
      <c r="C697" s="8">
        <f>IF($B697="","",IFERROR(INDEX('Balances'!$B$3:$B$1002,MATCH($B697,'Balances'!$E$3:$E$1002,0)),"?"))</f>
        <v/>
      </c>
      <c r="D697" s="4" t="n"/>
      <c r="E697" s="4" t="n"/>
      <c r="F697" s="5" t="n"/>
      <c r="G697" s="13" t="n"/>
      <c r="H697" s="13" t="n"/>
      <c r="I697" s="4" t="n"/>
      <c r="J697" s="4" t="n"/>
      <c r="K697" s="17">
        <f>IF($A697="","",DATE(YEAR($A697),MONTH($A697),1))</f>
        <v/>
      </c>
    </row>
    <row r="698">
      <c r="A698" s="5" t="n"/>
      <c r="B698" s="4" t="n"/>
      <c r="C698" s="8">
        <f>IF($B698="","",IFERROR(INDEX('Balances'!$B$3:$B$1002,MATCH($B698,'Balances'!$E$3:$E$1002,0)),"?"))</f>
        <v/>
      </c>
      <c r="D698" s="4" t="n"/>
      <c r="E698" s="4" t="n"/>
      <c r="F698" s="5" t="n"/>
      <c r="G698" s="13" t="n"/>
      <c r="H698" s="13" t="n"/>
      <c r="I698" s="4" t="n"/>
      <c r="J698" s="4" t="n"/>
      <c r="K698" s="17">
        <f>IF($A698="","",DATE(YEAR($A698),MONTH($A698),1))</f>
        <v/>
      </c>
    </row>
    <row r="699">
      <c r="A699" s="5" t="n"/>
      <c r="B699" s="4" t="n"/>
      <c r="C699" s="8">
        <f>IF($B699="","",IFERROR(INDEX('Balances'!$B$3:$B$1002,MATCH($B699,'Balances'!$E$3:$E$1002,0)),"?"))</f>
        <v/>
      </c>
      <c r="D699" s="4" t="n"/>
      <c r="E699" s="4" t="n"/>
      <c r="F699" s="5" t="n"/>
      <c r="G699" s="13" t="n"/>
      <c r="H699" s="13" t="n"/>
      <c r="I699" s="4" t="n"/>
      <c r="J699" s="4" t="n"/>
      <c r="K699" s="17">
        <f>IF($A699="","",DATE(YEAR($A699),MONTH($A699),1))</f>
        <v/>
      </c>
    </row>
    <row r="700">
      <c r="A700" s="5" t="n"/>
      <c r="B700" s="4" t="n"/>
      <c r="C700" s="8">
        <f>IF($B700="","",IFERROR(INDEX('Balances'!$B$3:$B$1002,MATCH($B700,'Balances'!$E$3:$E$1002,0)),"?"))</f>
        <v/>
      </c>
      <c r="D700" s="4" t="n"/>
      <c r="E700" s="4" t="n"/>
      <c r="F700" s="5" t="n"/>
      <c r="G700" s="13" t="n"/>
      <c r="H700" s="13" t="n"/>
      <c r="I700" s="4" t="n"/>
      <c r="J700" s="4" t="n"/>
      <c r="K700" s="17">
        <f>IF($A700="","",DATE(YEAR($A700),MONTH($A700),1))</f>
        <v/>
      </c>
    </row>
    <row r="701">
      <c r="A701" s="5" t="n"/>
      <c r="B701" s="4" t="n"/>
      <c r="C701" s="8">
        <f>IF($B701="","",IFERROR(INDEX('Balances'!$B$3:$B$1002,MATCH($B701,'Balances'!$E$3:$E$1002,0)),"?"))</f>
        <v/>
      </c>
      <c r="D701" s="4" t="n"/>
      <c r="E701" s="4" t="n"/>
      <c r="F701" s="5" t="n"/>
      <c r="G701" s="13" t="n"/>
      <c r="H701" s="13" t="n"/>
      <c r="I701" s="4" t="n"/>
      <c r="J701" s="4" t="n"/>
      <c r="K701" s="17">
        <f>IF($A701="","",DATE(YEAR($A701),MONTH($A701),1))</f>
        <v/>
      </c>
    </row>
    <row r="702">
      <c r="A702" s="5" t="n"/>
      <c r="B702" s="4" t="n"/>
      <c r="C702" s="8">
        <f>IF($B702="","",IFERROR(INDEX('Balances'!$B$3:$B$1002,MATCH($B702,'Balances'!$E$3:$E$1002,0)),"?"))</f>
        <v/>
      </c>
      <c r="D702" s="4" t="n"/>
      <c r="E702" s="4" t="n"/>
      <c r="F702" s="5" t="n"/>
      <c r="G702" s="13" t="n"/>
      <c r="H702" s="13" t="n"/>
      <c r="I702" s="4" t="n"/>
      <c r="J702" s="4" t="n"/>
      <c r="K702" s="17">
        <f>IF($A702="","",DATE(YEAR($A702),MONTH($A702),1))</f>
        <v/>
      </c>
    </row>
    <row r="703">
      <c r="A703" s="5" t="n"/>
      <c r="B703" s="4" t="n"/>
      <c r="C703" s="8">
        <f>IF($B703="","",IFERROR(INDEX('Balances'!$B$3:$B$1002,MATCH($B703,'Balances'!$E$3:$E$1002,0)),"?"))</f>
        <v/>
      </c>
      <c r="D703" s="4" t="n"/>
      <c r="E703" s="4" t="n"/>
      <c r="F703" s="5" t="n"/>
      <c r="G703" s="13" t="n"/>
      <c r="H703" s="13" t="n"/>
      <c r="I703" s="4" t="n"/>
      <c r="J703" s="4" t="n"/>
      <c r="K703" s="17">
        <f>IF($A703="","",DATE(YEAR($A703),MONTH($A703),1))</f>
        <v/>
      </c>
    </row>
    <row r="704">
      <c r="A704" s="5" t="n"/>
      <c r="B704" s="4" t="n"/>
      <c r="C704" s="8">
        <f>IF($B704="","",IFERROR(INDEX('Balances'!$B$3:$B$1002,MATCH($B704,'Balances'!$E$3:$E$1002,0)),"?"))</f>
        <v/>
      </c>
      <c r="D704" s="4" t="n"/>
      <c r="E704" s="4" t="n"/>
      <c r="F704" s="5" t="n"/>
      <c r="G704" s="13" t="n"/>
      <c r="H704" s="13" t="n"/>
      <c r="I704" s="4" t="n"/>
      <c r="J704" s="4" t="n"/>
      <c r="K704" s="17">
        <f>IF($A704="","",DATE(YEAR($A704),MONTH($A704),1))</f>
        <v/>
      </c>
    </row>
    <row r="705">
      <c r="A705" s="5" t="n"/>
      <c r="B705" s="4" t="n"/>
      <c r="C705" s="8">
        <f>IF($B705="","",IFERROR(INDEX('Balances'!$B$3:$B$1002,MATCH($B705,'Balances'!$E$3:$E$1002,0)),"?"))</f>
        <v/>
      </c>
      <c r="D705" s="4" t="n"/>
      <c r="E705" s="4" t="n"/>
      <c r="F705" s="5" t="n"/>
      <c r="G705" s="13" t="n"/>
      <c r="H705" s="13" t="n"/>
      <c r="I705" s="4" t="n"/>
      <c r="J705" s="4" t="n"/>
      <c r="K705" s="17">
        <f>IF($A705="","",DATE(YEAR($A705),MONTH($A705),1))</f>
        <v/>
      </c>
    </row>
    <row r="706">
      <c r="A706" s="5" t="n"/>
      <c r="B706" s="4" t="n"/>
      <c r="C706" s="8">
        <f>IF($B706="","",IFERROR(INDEX('Balances'!$B$3:$B$1002,MATCH($B706,'Balances'!$E$3:$E$1002,0)),"?"))</f>
        <v/>
      </c>
      <c r="D706" s="4" t="n"/>
      <c r="E706" s="4" t="n"/>
      <c r="F706" s="5" t="n"/>
      <c r="G706" s="13" t="n"/>
      <c r="H706" s="13" t="n"/>
      <c r="I706" s="4" t="n"/>
      <c r="J706" s="4" t="n"/>
      <c r="K706" s="17">
        <f>IF($A706="","",DATE(YEAR($A706),MONTH($A706),1))</f>
        <v/>
      </c>
    </row>
    <row r="707">
      <c r="A707" s="5" t="n"/>
      <c r="B707" s="4" t="n"/>
      <c r="C707" s="8">
        <f>IF($B707="","",IFERROR(INDEX('Balances'!$B$3:$B$1002,MATCH($B707,'Balances'!$E$3:$E$1002,0)),"?"))</f>
        <v/>
      </c>
      <c r="D707" s="4" t="n"/>
      <c r="E707" s="4" t="n"/>
      <c r="F707" s="5" t="n"/>
      <c r="G707" s="13" t="n"/>
      <c r="H707" s="13" t="n"/>
      <c r="I707" s="4" t="n"/>
      <c r="J707" s="4" t="n"/>
      <c r="K707" s="17">
        <f>IF($A707="","",DATE(YEAR($A707),MONTH($A707),1))</f>
        <v/>
      </c>
    </row>
    <row r="708">
      <c r="A708" s="5" t="n"/>
      <c r="B708" s="4" t="n"/>
      <c r="C708" s="8">
        <f>IF($B708="","",IFERROR(INDEX('Balances'!$B$3:$B$1002,MATCH($B708,'Balances'!$E$3:$E$1002,0)),"?"))</f>
        <v/>
      </c>
      <c r="D708" s="4" t="n"/>
      <c r="E708" s="4" t="n"/>
      <c r="F708" s="5" t="n"/>
      <c r="G708" s="13" t="n"/>
      <c r="H708" s="13" t="n"/>
      <c r="I708" s="4" t="n"/>
      <c r="J708" s="4" t="n"/>
      <c r="K708" s="17">
        <f>IF($A708="","",DATE(YEAR($A708),MONTH($A708),1))</f>
        <v/>
      </c>
    </row>
    <row r="709">
      <c r="A709" s="5" t="n"/>
      <c r="B709" s="4" t="n"/>
      <c r="C709" s="8">
        <f>IF($B709="","",IFERROR(INDEX('Balances'!$B$3:$B$1002,MATCH($B709,'Balances'!$E$3:$E$1002,0)),"?"))</f>
        <v/>
      </c>
      <c r="D709" s="4" t="n"/>
      <c r="E709" s="4" t="n"/>
      <c r="F709" s="5" t="n"/>
      <c r="G709" s="13" t="n"/>
      <c r="H709" s="13" t="n"/>
      <c r="I709" s="4" t="n"/>
      <c r="J709" s="4" t="n"/>
      <c r="K709" s="17">
        <f>IF($A709="","",DATE(YEAR($A709),MONTH($A709),1))</f>
        <v/>
      </c>
    </row>
    <row r="710">
      <c r="A710" s="5" t="n"/>
      <c r="B710" s="4" t="n"/>
      <c r="C710" s="8">
        <f>IF($B710="","",IFERROR(INDEX('Balances'!$B$3:$B$1002,MATCH($B710,'Balances'!$E$3:$E$1002,0)),"?"))</f>
        <v/>
      </c>
      <c r="D710" s="4" t="n"/>
      <c r="E710" s="4" t="n"/>
      <c r="F710" s="5" t="n"/>
      <c r="G710" s="13" t="n"/>
      <c r="H710" s="13" t="n"/>
      <c r="I710" s="4" t="n"/>
      <c r="J710" s="4" t="n"/>
      <c r="K710" s="17">
        <f>IF($A710="","",DATE(YEAR($A710),MONTH($A710),1))</f>
        <v/>
      </c>
    </row>
    <row r="711">
      <c r="A711" s="5" t="n"/>
      <c r="B711" s="4" t="n"/>
      <c r="C711" s="8">
        <f>IF($B711="","",IFERROR(INDEX('Balances'!$B$3:$B$1002,MATCH($B711,'Balances'!$E$3:$E$1002,0)),"?"))</f>
        <v/>
      </c>
      <c r="D711" s="4" t="n"/>
      <c r="E711" s="4" t="n"/>
      <c r="F711" s="5" t="n"/>
      <c r="G711" s="13" t="n"/>
      <c r="H711" s="13" t="n"/>
      <c r="I711" s="4" t="n"/>
      <c r="J711" s="4" t="n"/>
      <c r="K711" s="17">
        <f>IF($A711="","",DATE(YEAR($A711),MONTH($A711),1))</f>
        <v/>
      </c>
    </row>
    <row r="712">
      <c r="A712" s="5" t="n"/>
      <c r="B712" s="4" t="n"/>
      <c r="C712" s="8">
        <f>IF($B712="","",IFERROR(INDEX('Balances'!$B$3:$B$1002,MATCH($B712,'Balances'!$E$3:$E$1002,0)),"?"))</f>
        <v/>
      </c>
      <c r="D712" s="4" t="n"/>
      <c r="E712" s="4" t="n"/>
      <c r="F712" s="5" t="n"/>
      <c r="G712" s="13" t="n"/>
      <c r="H712" s="13" t="n"/>
      <c r="I712" s="4" t="n"/>
      <c r="J712" s="4" t="n"/>
      <c r="K712" s="17">
        <f>IF($A712="","",DATE(YEAR($A712),MONTH($A712),1))</f>
        <v/>
      </c>
    </row>
    <row r="713">
      <c r="A713" s="5" t="n"/>
      <c r="B713" s="4" t="n"/>
      <c r="C713" s="8">
        <f>IF($B713="","",IFERROR(INDEX('Balances'!$B$3:$B$1002,MATCH($B713,'Balances'!$E$3:$E$1002,0)),"?"))</f>
        <v/>
      </c>
      <c r="D713" s="4" t="n"/>
      <c r="E713" s="4" t="n"/>
      <c r="F713" s="5" t="n"/>
      <c r="G713" s="13" t="n"/>
      <c r="H713" s="13" t="n"/>
      <c r="I713" s="4" t="n"/>
      <c r="J713" s="4" t="n"/>
      <c r="K713" s="17">
        <f>IF($A713="","",DATE(YEAR($A713),MONTH($A713),1))</f>
        <v/>
      </c>
    </row>
    <row r="714">
      <c r="A714" s="5" t="n"/>
      <c r="B714" s="4" t="n"/>
      <c r="C714" s="8">
        <f>IF($B714="","",IFERROR(INDEX('Balances'!$B$3:$B$1002,MATCH($B714,'Balances'!$E$3:$E$1002,0)),"?"))</f>
        <v/>
      </c>
      <c r="D714" s="4" t="n"/>
      <c r="E714" s="4" t="n"/>
      <c r="F714" s="5" t="n"/>
      <c r="G714" s="13" t="n"/>
      <c r="H714" s="13" t="n"/>
      <c r="I714" s="4" t="n"/>
      <c r="J714" s="4" t="n"/>
      <c r="K714" s="17">
        <f>IF($A714="","",DATE(YEAR($A714),MONTH($A714),1))</f>
        <v/>
      </c>
    </row>
    <row r="715">
      <c r="A715" s="5" t="n"/>
      <c r="B715" s="4" t="n"/>
      <c r="C715" s="8">
        <f>IF($B715="","",IFERROR(INDEX('Balances'!$B$3:$B$1002,MATCH($B715,'Balances'!$E$3:$E$1002,0)),"?"))</f>
        <v/>
      </c>
      <c r="D715" s="4" t="n"/>
      <c r="E715" s="4" t="n"/>
      <c r="F715" s="5" t="n"/>
      <c r="G715" s="13" t="n"/>
      <c r="H715" s="13" t="n"/>
      <c r="I715" s="4" t="n"/>
      <c r="J715" s="4" t="n"/>
      <c r="K715" s="17">
        <f>IF($A715="","",DATE(YEAR($A715),MONTH($A715),1))</f>
        <v/>
      </c>
    </row>
    <row r="716">
      <c r="A716" s="5" t="n"/>
      <c r="B716" s="4" t="n"/>
      <c r="C716" s="8">
        <f>IF($B716="","",IFERROR(INDEX('Balances'!$B$3:$B$1002,MATCH($B716,'Balances'!$E$3:$E$1002,0)),"?"))</f>
        <v/>
      </c>
      <c r="D716" s="4" t="n"/>
      <c r="E716" s="4" t="n"/>
      <c r="F716" s="5" t="n"/>
      <c r="G716" s="13" t="n"/>
      <c r="H716" s="13" t="n"/>
      <c r="I716" s="4" t="n"/>
      <c r="J716" s="4" t="n"/>
      <c r="K716" s="17">
        <f>IF($A716="","",DATE(YEAR($A716),MONTH($A716),1))</f>
        <v/>
      </c>
    </row>
    <row r="717">
      <c r="A717" s="5" t="n"/>
      <c r="B717" s="4" t="n"/>
      <c r="C717" s="8">
        <f>IF($B717="","",IFERROR(INDEX('Balances'!$B$3:$B$1002,MATCH($B717,'Balances'!$E$3:$E$1002,0)),"?"))</f>
        <v/>
      </c>
      <c r="D717" s="4" t="n"/>
      <c r="E717" s="4" t="n"/>
      <c r="F717" s="5" t="n"/>
      <c r="G717" s="13" t="n"/>
      <c r="H717" s="13" t="n"/>
      <c r="I717" s="4" t="n"/>
      <c r="J717" s="4" t="n"/>
      <c r="K717" s="17">
        <f>IF($A717="","",DATE(YEAR($A717),MONTH($A717),1))</f>
        <v/>
      </c>
    </row>
    <row r="718">
      <c r="A718" s="5" t="n"/>
      <c r="B718" s="4" t="n"/>
      <c r="C718" s="8">
        <f>IF($B718="","",IFERROR(INDEX('Balances'!$B$3:$B$1002,MATCH($B718,'Balances'!$E$3:$E$1002,0)),"?"))</f>
        <v/>
      </c>
      <c r="D718" s="4" t="n"/>
      <c r="E718" s="4" t="n"/>
      <c r="F718" s="5" t="n"/>
      <c r="G718" s="13" t="n"/>
      <c r="H718" s="13" t="n"/>
      <c r="I718" s="4" t="n"/>
      <c r="J718" s="4" t="n"/>
      <c r="K718" s="17">
        <f>IF($A718="","",DATE(YEAR($A718),MONTH($A718),1))</f>
        <v/>
      </c>
    </row>
    <row r="719">
      <c r="A719" s="5" t="n"/>
      <c r="B719" s="4" t="n"/>
      <c r="C719" s="8">
        <f>IF($B719="","",IFERROR(INDEX('Balances'!$B$3:$B$1002,MATCH($B719,'Balances'!$E$3:$E$1002,0)),"?"))</f>
        <v/>
      </c>
      <c r="D719" s="4" t="n"/>
      <c r="E719" s="4" t="n"/>
      <c r="F719" s="5" t="n"/>
      <c r="G719" s="13" t="n"/>
      <c r="H719" s="13" t="n"/>
      <c r="I719" s="4" t="n"/>
      <c r="J719" s="4" t="n"/>
      <c r="K719" s="17">
        <f>IF($A719="","",DATE(YEAR($A719),MONTH($A719),1))</f>
        <v/>
      </c>
    </row>
    <row r="720">
      <c r="A720" s="5" t="n"/>
      <c r="B720" s="4" t="n"/>
      <c r="C720" s="8">
        <f>IF($B720="","",IFERROR(INDEX('Balances'!$B$3:$B$1002,MATCH($B720,'Balances'!$E$3:$E$1002,0)),"?"))</f>
        <v/>
      </c>
      <c r="D720" s="4" t="n"/>
      <c r="E720" s="4" t="n"/>
      <c r="F720" s="5" t="n"/>
      <c r="G720" s="13" t="n"/>
      <c r="H720" s="13" t="n"/>
      <c r="I720" s="4" t="n"/>
      <c r="J720" s="4" t="n"/>
      <c r="K720" s="17">
        <f>IF($A720="","",DATE(YEAR($A720),MONTH($A720),1))</f>
        <v/>
      </c>
    </row>
    <row r="721">
      <c r="A721" s="5" t="n"/>
      <c r="B721" s="4" t="n"/>
      <c r="C721" s="8">
        <f>IF($B721="","",IFERROR(INDEX('Balances'!$B$3:$B$1002,MATCH($B721,'Balances'!$E$3:$E$1002,0)),"?"))</f>
        <v/>
      </c>
      <c r="D721" s="4" t="n"/>
      <c r="E721" s="4" t="n"/>
      <c r="F721" s="5" t="n"/>
      <c r="G721" s="13" t="n"/>
      <c r="H721" s="13" t="n"/>
      <c r="I721" s="4" t="n"/>
      <c r="J721" s="4" t="n"/>
      <c r="K721" s="17">
        <f>IF($A721="","",DATE(YEAR($A721),MONTH($A721),1))</f>
        <v/>
      </c>
    </row>
    <row r="722">
      <c r="A722" s="5" t="n"/>
      <c r="B722" s="4" t="n"/>
      <c r="C722" s="8">
        <f>IF($B722="","",IFERROR(INDEX('Balances'!$B$3:$B$1002,MATCH($B722,'Balances'!$E$3:$E$1002,0)),"?"))</f>
        <v/>
      </c>
      <c r="D722" s="4" t="n"/>
      <c r="E722" s="4" t="n"/>
      <c r="F722" s="5" t="n"/>
      <c r="G722" s="13" t="n"/>
      <c r="H722" s="13" t="n"/>
      <c r="I722" s="4" t="n"/>
      <c r="J722" s="4" t="n"/>
      <c r="K722" s="17">
        <f>IF($A722="","",DATE(YEAR($A722),MONTH($A722),1))</f>
        <v/>
      </c>
    </row>
    <row r="723">
      <c r="A723" s="5" t="n"/>
      <c r="B723" s="4" t="n"/>
      <c r="C723" s="8">
        <f>IF($B723="","",IFERROR(INDEX('Balances'!$B$3:$B$1002,MATCH($B723,'Balances'!$E$3:$E$1002,0)),"?"))</f>
        <v/>
      </c>
      <c r="D723" s="4" t="n"/>
      <c r="E723" s="4" t="n"/>
      <c r="F723" s="5" t="n"/>
      <c r="G723" s="13" t="n"/>
      <c r="H723" s="13" t="n"/>
      <c r="I723" s="4" t="n"/>
      <c r="J723" s="4" t="n"/>
      <c r="K723" s="17">
        <f>IF($A723="","",DATE(YEAR($A723),MONTH($A723),1))</f>
        <v/>
      </c>
    </row>
    <row r="724">
      <c r="A724" s="5" t="n"/>
      <c r="B724" s="4" t="n"/>
      <c r="C724" s="8">
        <f>IF($B724="","",IFERROR(INDEX('Balances'!$B$3:$B$1002,MATCH($B724,'Balances'!$E$3:$E$1002,0)),"?"))</f>
        <v/>
      </c>
      <c r="D724" s="4" t="n"/>
      <c r="E724" s="4" t="n"/>
      <c r="F724" s="5" t="n"/>
      <c r="G724" s="13" t="n"/>
      <c r="H724" s="13" t="n"/>
      <c r="I724" s="4" t="n"/>
      <c r="J724" s="4" t="n"/>
      <c r="K724" s="17">
        <f>IF($A724="","",DATE(YEAR($A724),MONTH($A724),1))</f>
        <v/>
      </c>
    </row>
    <row r="725">
      <c r="A725" s="5" t="n"/>
      <c r="B725" s="4" t="n"/>
      <c r="C725" s="8">
        <f>IF($B725="","",IFERROR(INDEX('Balances'!$B$3:$B$1002,MATCH($B725,'Balances'!$E$3:$E$1002,0)),"?"))</f>
        <v/>
      </c>
      <c r="D725" s="4" t="n"/>
      <c r="E725" s="4" t="n"/>
      <c r="F725" s="5" t="n"/>
      <c r="G725" s="13" t="n"/>
      <c r="H725" s="13" t="n"/>
      <c r="I725" s="4" t="n"/>
      <c r="J725" s="4" t="n"/>
      <c r="K725" s="17">
        <f>IF($A725="","",DATE(YEAR($A725),MONTH($A725),1))</f>
        <v/>
      </c>
    </row>
    <row r="726">
      <c r="A726" s="5" t="n"/>
      <c r="B726" s="4" t="n"/>
      <c r="C726" s="8">
        <f>IF($B726="","",IFERROR(INDEX('Balances'!$B$3:$B$1002,MATCH($B726,'Balances'!$E$3:$E$1002,0)),"?"))</f>
        <v/>
      </c>
      <c r="D726" s="4" t="n"/>
      <c r="E726" s="4" t="n"/>
      <c r="F726" s="5" t="n"/>
      <c r="G726" s="13" t="n"/>
      <c r="H726" s="13" t="n"/>
      <c r="I726" s="4" t="n"/>
      <c r="J726" s="4" t="n"/>
      <c r="K726" s="17">
        <f>IF($A726="","",DATE(YEAR($A726),MONTH($A726),1))</f>
        <v/>
      </c>
    </row>
    <row r="727">
      <c r="A727" s="5" t="n"/>
      <c r="B727" s="4" t="n"/>
      <c r="C727" s="8">
        <f>IF($B727="","",IFERROR(INDEX('Balances'!$B$3:$B$1002,MATCH($B727,'Balances'!$E$3:$E$1002,0)),"?"))</f>
        <v/>
      </c>
      <c r="D727" s="4" t="n"/>
      <c r="E727" s="4" t="n"/>
      <c r="F727" s="5" t="n"/>
      <c r="G727" s="13" t="n"/>
      <c r="H727" s="13" t="n"/>
      <c r="I727" s="4" t="n"/>
      <c r="J727" s="4" t="n"/>
      <c r="K727" s="17">
        <f>IF($A727="","",DATE(YEAR($A727),MONTH($A727),1))</f>
        <v/>
      </c>
    </row>
    <row r="728">
      <c r="A728" s="5" t="n"/>
      <c r="B728" s="4" t="n"/>
      <c r="C728" s="8">
        <f>IF($B728="","",IFERROR(INDEX('Balances'!$B$3:$B$1002,MATCH($B728,'Balances'!$E$3:$E$1002,0)),"?"))</f>
        <v/>
      </c>
      <c r="D728" s="4" t="n"/>
      <c r="E728" s="4" t="n"/>
      <c r="F728" s="5" t="n"/>
      <c r="G728" s="13" t="n"/>
      <c r="H728" s="13" t="n"/>
      <c r="I728" s="4" t="n"/>
      <c r="J728" s="4" t="n"/>
      <c r="K728" s="17">
        <f>IF($A728="","",DATE(YEAR($A728),MONTH($A728),1))</f>
        <v/>
      </c>
    </row>
    <row r="729">
      <c r="A729" s="5" t="n"/>
      <c r="B729" s="4" t="n"/>
      <c r="C729" s="8">
        <f>IF($B729="","",IFERROR(INDEX('Balances'!$B$3:$B$1002,MATCH($B729,'Balances'!$E$3:$E$1002,0)),"?"))</f>
        <v/>
      </c>
      <c r="D729" s="4" t="n"/>
      <c r="E729" s="4" t="n"/>
      <c r="F729" s="5" t="n"/>
      <c r="G729" s="13" t="n"/>
      <c r="H729" s="13" t="n"/>
      <c r="I729" s="4" t="n"/>
      <c r="J729" s="4" t="n"/>
      <c r="K729" s="17">
        <f>IF($A729="","",DATE(YEAR($A729),MONTH($A729),1))</f>
        <v/>
      </c>
    </row>
    <row r="730">
      <c r="A730" s="5" t="n"/>
      <c r="B730" s="4" t="n"/>
      <c r="C730" s="8">
        <f>IF($B730="","",IFERROR(INDEX('Balances'!$B$3:$B$1002,MATCH($B730,'Balances'!$E$3:$E$1002,0)),"?"))</f>
        <v/>
      </c>
      <c r="D730" s="4" t="n"/>
      <c r="E730" s="4" t="n"/>
      <c r="F730" s="5" t="n"/>
      <c r="G730" s="13" t="n"/>
      <c r="H730" s="13" t="n"/>
      <c r="I730" s="4" t="n"/>
      <c r="J730" s="4" t="n"/>
      <c r="K730" s="17">
        <f>IF($A730="","",DATE(YEAR($A730),MONTH($A730),1))</f>
        <v/>
      </c>
    </row>
    <row r="731">
      <c r="A731" s="5" t="n"/>
      <c r="B731" s="4" t="n"/>
      <c r="C731" s="8">
        <f>IF($B731="","",IFERROR(INDEX('Balances'!$B$3:$B$1002,MATCH($B731,'Balances'!$E$3:$E$1002,0)),"?"))</f>
        <v/>
      </c>
      <c r="D731" s="4" t="n"/>
      <c r="E731" s="4" t="n"/>
      <c r="F731" s="5" t="n"/>
      <c r="G731" s="13" t="n"/>
      <c r="H731" s="13" t="n"/>
      <c r="I731" s="4" t="n"/>
      <c r="J731" s="4" t="n"/>
      <c r="K731" s="17">
        <f>IF($A731="","",DATE(YEAR($A731),MONTH($A731),1))</f>
        <v/>
      </c>
    </row>
    <row r="732">
      <c r="A732" s="5" t="n"/>
      <c r="B732" s="4" t="n"/>
      <c r="C732" s="8">
        <f>IF($B732="","",IFERROR(INDEX('Balances'!$B$3:$B$1002,MATCH($B732,'Balances'!$E$3:$E$1002,0)),"?"))</f>
        <v/>
      </c>
      <c r="D732" s="4" t="n"/>
      <c r="E732" s="4" t="n"/>
      <c r="F732" s="5" t="n"/>
      <c r="G732" s="13" t="n"/>
      <c r="H732" s="13" t="n"/>
      <c r="I732" s="4" t="n"/>
      <c r="J732" s="4" t="n"/>
      <c r="K732" s="17">
        <f>IF($A732="","",DATE(YEAR($A732),MONTH($A732),1))</f>
        <v/>
      </c>
    </row>
    <row r="733">
      <c r="A733" s="5" t="n"/>
      <c r="B733" s="4" t="n"/>
      <c r="C733" s="8">
        <f>IF($B733="","",IFERROR(INDEX('Balances'!$B$3:$B$1002,MATCH($B733,'Balances'!$E$3:$E$1002,0)),"?"))</f>
        <v/>
      </c>
      <c r="D733" s="4" t="n"/>
      <c r="E733" s="4" t="n"/>
      <c r="F733" s="5" t="n"/>
      <c r="G733" s="13" t="n"/>
      <c r="H733" s="13" t="n"/>
      <c r="I733" s="4" t="n"/>
      <c r="J733" s="4" t="n"/>
      <c r="K733" s="17">
        <f>IF($A733="","",DATE(YEAR($A733),MONTH($A733),1))</f>
        <v/>
      </c>
    </row>
    <row r="734">
      <c r="A734" s="5" t="n"/>
      <c r="B734" s="4" t="n"/>
      <c r="C734" s="8">
        <f>IF($B734="","",IFERROR(INDEX('Balances'!$B$3:$B$1002,MATCH($B734,'Balances'!$E$3:$E$1002,0)),"?"))</f>
        <v/>
      </c>
      <c r="D734" s="4" t="n"/>
      <c r="E734" s="4" t="n"/>
      <c r="F734" s="5" t="n"/>
      <c r="G734" s="13" t="n"/>
      <c r="H734" s="13" t="n"/>
      <c r="I734" s="4" t="n"/>
      <c r="J734" s="4" t="n"/>
      <c r="K734" s="17">
        <f>IF($A734="","",DATE(YEAR($A734),MONTH($A734),1))</f>
        <v/>
      </c>
    </row>
    <row r="735">
      <c r="A735" s="5" t="n"/>
      <c r="B735" s="4" t="n"/>
      <c r="C735" s="8">
        <f>IF($B735="","",IFERROR(INDEX('Balances'!$B$3:$B$1002,MATCH($B735,'Balances'!$E$3:$E$1002,0)),"?"))</f>
        <v/>
      </c>
      <c r="D735" s="4" t="n"/>
      <c r="E735" s="4" t="n"/>
      <c r="F735" s="5" t="n"/>
      <c r="G735" s="13" t="n"/>
      <c r="H735" s="13" t="n"/>
      <c r="I735" s="4" t="n"/>
      <c r="J735" s="4" t="n"/>
      <c r="K735" s="17">
        <f>IF($A735="","",DATE(YEAR($A735),MONTH($A735),1))</f>
        <v/>
      </c>
    </row>
    <row r="736">
      <c r="A736" s="5" t="n"/>
      <c r="B736" s="4" t="n"/>
      <c r="C736" s="8">
        <f>IF($B736="","",IFERROR(INDEX('Balances'!$B$3:$B$1002,MATCH($B736,'Balances'!$E$3:$E$1002,0)),"?"))</f>
        <v/>
      </c>
      <c r="D736" s="4" t="n"/>
      <c r="E736" s="4" t="n"/>
      <c r="F736" s="5" t="n"/>
      <c r="G736" s="13" t="n"/>
      <c r="H736" s="13" t="n"/>
      <c r="I736" s="4" t="n"/>
      <c r="J736" s="4" t="n"/>
      <c r="K736" s="17">
        <f>IF($A736="","",DATE(YEAR($A736),MONTH($A736),1))</f>
        <v/>
      </c>
    </row>
    <row r="737">
      <c r="A737" s="5" t="n"/>
      <c r="B737" s="4" t="n"/>
      <c r="C737" s="8">
        <f>IF($B737="","",IFERROR(INDEX('Balances'!$B$3:$B$1002,MATCH($B737,'Balances'!$E$3:$E$1002,0)),"?"))</f>
        <v/>
      </c>
      <c r="D737" s="4" t="n"/>
      <c r="E737" s="4" t="n"/>
      <c r="F737" s="5" t="n"/>
      <c r="G737" s="13" t="n"/>
      <c r="H737" s="13" t="n"/>
      <c r="I737" s="4" t="n"/>
      <c r="J737" s="4" t="n"/>
      <c r="K737" s="17">
        <f>IF($A737="","",DATE(YEAR($A737),MONTH($A737),1))</f>
        <v/>
      </c>
    </row>
    <row r="738">
      <c r="A738" s="5" t="n"/>
      <c r="B738" s="4" t="n"/>
      <c r="C738" s="8">
        <f>IF($B738="","",IFERROR(INDEX('Balances'!$B$3:$B$1002,MATCH($B738,'Balances'!$E$3:$E$1002,0)),"?"))</f>
        <v/>
      </c>
      <c r="D738" s="4" t="n"/>
      <c r="E738" s="4" t="n"/>
      <c r="F738" s="5" t="n"/>
      <c r="G738" s="13" t="n"/>
      <c r="H738" s="13" t="n"/>
      <c r="I738" s="4" t="n"/>
      <c r="J738" s="4" t="n"/>
      <c r="K738" s="17">
        <f>IF($A738="","",DATE(YEAR($A738),MONTH($A738),1))</f>
        <v/>
      </c>
    </row>
    <row r="739">
      <c r="A739" s="5" t="n"/>
      <c r="B739" s="4" t="n"/>
      <c r="C739" s="8">
        <f>IF($B739="","",IFERROR(INDEX('Balances'!$B$3:$B$1002,MATCH($B739,'Balances'!$E$3:$E$1002,0)),"?"))</f>
        <v/>
      </c>
      <c r="D739" s="4" t="n"/>
      <c r="E739" s="4" t="n"/>
      <c r="F739" s="5" t="n"/>
      <c r="G739" s="13" t="n"/>
      <c r="H739" s="13" t="n"/>
      <c r="I739" s="4" t="n"/>
      <c r="J739" s="4" t="n"/>
      <c r="K739" s="17">
        <f>IF($A739="","",DATE(YEAR($A739),MONTH($A739),1))</f>
        <v/>
      </c>
    </row>
    <row r="740">
      <c r="A740" s="5" t="n"/>
      <c r="B740" s="4" t="n"/>
      <c r="C740" s="8">
        <f>IF($B740="","",IFERROR(INDEX('Balances'!$B$3:$B$1002,MATCH($B740,'Balances'!$E$3:$E$1002,0)),"?"))</f>
        <v/>
      </c>
      <c r="D740" s="4" t="n"/>
      <c r="E740" s="4" t="n"/>
      <c r="F740" s="5" t="n"/>
      <c r="G740" s="13" t="n"/>
      <c r="H740" s="13" t="n"/>
      <c r="I740" s="4" t="n"/>
      <c r="J740" s="4" t="n"/>
      <c r="K740" s="17">
        <f>IF($A740="","",DATE(YEAR($A740),MONTH($A740),1))</f>
        <v/>
      </c>
    </row>
    <row r="741">
      <c r="A741" s="5" t="n"/>
      <c r="B741" s="4" t="n"/>
      <c r="C741" s="8">
        <f>IF($B741="","",IFERROR(INDEX('Balances'!$B$3:$B$1002,MATCH($B741,'Balances'!$E$3:$E$1002,0)),"?"))</f>
        <v/>
      </c>
      <c r="D741" s="4" t="n"/>
      <c r="E741" s="4" t="n"/>
      <c r="F741" s="5" t="n"/>
      <c r="G741" s="13" t="n"/>
      <c r="H741" s="13" t="n"/>
      <c r="I741" s="4" t="n"/>
      <c r="J741" s="4" t="n"/>
      <c r="K741" s="17">
        <f>IF($A741="","",DATE(YEAR($A741),MONTH($A741),1))</f>
        <v/>
      </c>
    </row>
    <row r="742">
      <c r="A742" s="5" t="n"/>
      <c r="B742" s="4" t="n"/>
      <c r="C742" s="8">
        <f>IF($B742="","",IFERROR(INDEX('Balances'!$B$3:$B$1002,MATCH($B742,'Balances'!$E$3:$E$1002,0)),"?"))</f>
        <v/>
      </c>
      <c r="D742" s="4" t="n"/>
      <c r="E742" s="4" t="n"/>
      <c r="F742" s="5" t="n"/>
      <c r="G742" s="13" t="n"/>
      <c r="H742" s="13" t="n"/>
      <c r="I742" s="4" t="n"/>
      <c r="J742" s="4" t="n"/>
      <c r="K742" s="17">
        <f>IF($A742="","",DATE(YEAR($A742),MONTH($A742),1))</f>
        <v/>
      </c>
    </row>
    <row r="743">
      <c r="A743" s="5" t="n"/>
      <c r="B743" s="4" t="n"/>
      <c r="C743" s="8">
        <f>IF($B743="","",IFERROR(INDEX('Balances'!$B$3:$B$1002,MATCH($B743,'Balances'!$E$3:$E$1002,0)),"?"))</f>
        <v/>
      </c>
      <c r="D743" s="4" t="n"/>
      <c r="E743" s="4" t="n"/>
      <c r="F743" s="5" t="n"/>
      <c r="G743" s="13" t="n"/>
      <c r="H743" s="13" t="n"/>
      <c r="I743" s="4" t="n"/>
      <c r="J743" s="4" t="n"/>
      <c r="K743" s="17">
        <f>IF($A743="","",DATE(YEAR($A743),MONTH($A743),1))</f>
        <v/>
      </c>
    </row>
    <row r="744">
      <c r="A744" s="5" t="n"/>
      <c r="B744" s="4" t="n"/>
      <c r="C744" s="8">
        <f>IF($B744="","",IFERROR(INDEX('Balances'!$B$3:$B$1002,MATCH($B744,'Balances'!$E$3:$E$1002,0)),"?"))</f>
        <v/>
      </c>
      <c r="D744" s="4" t="n"/>
      <c r="E744" s="4" t="n"/>
      <c r="F744" s="5" t="n"/>
      <c r="G744" s="13" t="n"/>
      <c r="H744" s="13" t="n"/>
      <c r="I744" s="4" t="n"/>
      <c r="J744" s="4" t="n"/>
      <c r="K744" s="17">
        <f>IF($A744="","",DATE(YEAR($A744),MONTH($A744),1))</f>
        <v/>
      </c>
    </row>
    <row r="745">
      <c r="A745" s="5" t="n"/>
      <c r="B745" s="4" t="n"/>
      <c r="C745" s="8">
        <f>IF($B745="","",IFERROR(INDEX('Balances'!$B$3:$B$1002,MATCH($B745,'Balances'!$E$3:$E$1002,0)),"?"))</f>
        <v/>
      </c>
      <c r="D745" s="4" t="n"/>
      <c r="E745" s="4" t="n"/>
      <c r="F745" s="5" t="n"/>
      <c r="G745" s="13" t="n"/>
      <c r="H745" s="13" t="n"/>
      <c r="I745" s="4" t="n"/>
      <c r="J745" s="4" t="n"/>
      <c r="K745" s="17">
        <f>IF($A745="","",DATE(YEAR($A745),MONTH($A745),1))</f>
        <v/>
      </c>
    </row>
    <row r="746">
      <c r="A746" s="5" t="n"/>
      <c r="B746" s="4" t="n"/>
      <c r="C746" s="8">
        <f>IF($B746="","",IFERROR(INDEX('Balances'!$B$3:$B$1002,MATCH($B746,'Balances'!$E$3:$E$1002,0)),"?"))</f>
        <v/>
      </c>
      <c r="D746" s="4" t="n"/>
      <c r="E746" s="4" t="n"/>
      <c r="F746" s="5" t="n"/>
      <c r="G746" s="13" t="n"/>
      <c r="H746" s="13" t="n"/>
      <c r="I746" s="4" t="n"/>
      <c r="J746" s="4" t="n"/>
      <c r="K746" s="17">
        <f>IF($A746="","",DATE(YEAR($A746),MONTH($A746),1))</f>
        <v/>
      </c>
    </row>
    <row r="747">
      <c r="A747" s="5" t="n"/>
      <c r="B747" s="4" t="n"/>
      <c r="C747" s="8">
        <f>IF($B747="","",IFERROR(INDEX('Balances'!$B$3:$B$1002,MATCH($B747,'Balances'!$E$3:$E$1002,0)),"?"))</f>
        <v/>
      </c>
      <c r="D747" s="4" t="n"/>
      <c r="E747" s="4" t="n"/>
      <c r="F747" s="5" t="n"/>
      <c r="G747" s="13" t="n"/>
      <c r="H747" s="13" t="n"/>
      <c r="I747" s="4" t="n"/>
      <c r="J747" s="4" t="n"/>
      <c r="K747" s="17">
        <f>IF($A747="","",DATE(YEAR($A747),MONTH($A747),1))</f>
        <v/>
      </c>
    </row>
    <row r="748">
      <c r="A748" s="5" t="n"/>
      <c r="B748" s="4" t="n"/>
      <c r="C748" s="8">
        <f>IF($B748="","",IFERROR(INDEX('Balances'!$B$3:$B$1002,MATCH($B748,'Balances'!$E$3:$E$1002,0)),"?"))</f>
        <v/>
      </c>
      <c r="D748" s="4" t="n"/>
      <c r="E748" s="4" t="n"/>
      <c r="F748" s="5" t="n"/>
      <c r="G748" s="13" t="n"/>
      <c r="H748" s="13" t="n"/>
      <c r="I748" s="4" t="n"/>
      <c r="J748" s="4" t="n"/>
      <c r="K748" s="17">
        <f>IF($A748="","",DATE(YEAR($A748),MONTH($A748),1))</f>
        <v/>
      </c>
    </row>
    <row r="749">
      <c r="A749" s="5" t="n"/>
      <c r="B749" s="4" t="n"/>
      <c r="C749" s="8">
        <f>IF($B749="","",IFERROR(INDEX('Balances'!$B$3:$B$1002,MATCH($B749,'Balances'!$E$3:$E$1002,0)),"?"))</f>
        <v/>
      </c>
      <c r="D749" s="4" t="n"/>
      <c r="E749" s="4" t="n"/>
      <c r="F749" s="5" t="n"/>
      <c r="G749" s="13" t="n"/>
      <c r="H749" s="13" t="n"/>
      <c r="I749" s="4" t="n"/>
      <c r="J749" s="4" t="n"/>
      <c r="K749" s="17">
        <f>IF($A749="","",DATE(YEAR($A749),MONTH($A749),1))</f>
        <v/>
      </c>
    </row>
    <row r="750">
      <c r="A750" s="5" t="n"/>
      <c r="B750" s="4" t="n"/>
      <c r="C750" s="8">
        <f>IF($B750="","",IFERROR(INDEX('Balances'!$B$3:$B$1002,MATCH($B750,'Balances'!$E$3:$E$1002,0)),"?"))</f>
        <v/>
      </c>
      <c r="D750" s="4" t="n"/>
      <c r="E750" s="4" t="n"/>
      <c r="F750" s="5" t="n"/>
      <c r="G750" s="13" t="n"/>
      <c r="H750" s="13" t="n"/>
      <c r="I750" s="4" t="n"/>
      <c r="J750" s="4" t="n"/>
      <c r="K750" s="17">
        <f>IF($A750="","",DATE(YEAR($A750),MONTH($A750),1))</f>
        <v/>
      </c>
    </row>
    <row r="751">
      <c r="A751" s="5" t="n"/>
      <c r="B751" s="4" t="n"/>
      <c r="C751" s="8">
        <f>IF($B751="","",IFERROR(INDEX('Balances'!$B$3:$B$1002,MATCH($B751,'Balances'!$E$3:$E$1002,0)),"?"))</f>
        <v/>
      </c>
      <c r="D751" s="4" t="n"/>
      <c r="E751" s="4" t="n"/>
      <c r="F751" s="5" t="n"/>
      <c r="G751" s="13" t="n"/>
      <c r="H751" s="13" t="n"/>
      <c r="I751" s="4" t="n"/>
      <c r="J751" s="4" t="n"/>
      <c r="K751" s="17">
        <f>IF($A751="","",DATE(YEAR($A751),MONTH($A751),1))</f>
        <v/>
      </c>
    </row>
    <row r="752">
      <c r="A752" s="5" t="n"/>
      <c r="B752" s="4" t="n"/>
      <c r="C752" s="8">
        <f>IF($B752="","",IFERROR(INDEX('Balances'!$B$3:$B$1002,MATCH($B752,'Balances'!$E$3:$E$1002,0)),"?"))</f>
        <v/>
      </c>
      <c r="D752" s="4" t="n"/>
      <c r="E752" s="4" t="n"/>
      <c r="F752" s="5" t="n"/>
      <c r="G752" s="13" t="n"/>
      <c r="H752" s="13" t="n"/>
      <c r="I752" s="4" t="n"/>
      <c r="J752" s="4" t="n"/>
      <c r="K752" s="17">
        <f>IF($A752="","",DATE(YEAR($A752),MONTH($A752),1))</f>
        <v/>
      </c>
    </row>
    <row r="753">
      <c r="A753" s="5" t="n"/>
      <c r="B753" s="4" t="n"/>
      <c r="C753" s="8">
        <f>IF($B753="","",IFERROR(INDEX('Balances'!$B$3:$B$1002,MATCH($B753,'Balances'!$E$3:$E$1002,0)),"?"))</f>
        <v/>
      </c>
      <c r="D753" s="4" t="n"/>
      <c r="E753" s="4" t="n"/>
      <c r="F753" s="5" t="n"/>
      <c r="G753" s="13" t="n"/>
      <c r="H753" s="13" t="n"/>
      <c r="I753" s="4" t="n"/>
      <c r="J753" s="4" t="n"/>
      <c r="K753" s="17">
        <f>IF($A753="","",DATE(YEAR($A753),MONTH($A753),1))</f>
        <v/>
      </c>
    </row>
    <row r="754">
      <c r="A754" s="5" t="n"/>
      <c r="B754" s="4" t="n"/>
      <c r="C754" s="8">
        <f>IF($B754="","",IFERROR(INDEX('Balances'!$B$3:$B$1002,MATCH($B754,'Balances'!$E$3:$E$1002,0)),"?"))</f>
        <v/>
      </c>
      <c r="D754" s="4" t="n"/>
      <c r="E754" s="4" t="n"/>
      <c r="F754" s="5" t="n"/>
      <c r="G754" s="13" t="n"/>
      <c r="H754" s="13" t="n"/>
      <c r="I754" s="4" t="n"/>
      <c r="J754" s="4" t="n"/>
      <c r="K754" s="17">
        <f>IF($A754="","",DATE(YEAR($A754),MONTH($A754),1))</f>
        <v/>
      </c>
    </row>
    <row r="755">
      <c r="A755" s="5" t="n"/>
      <c r="B755" s="4" t="n"/>
      <c r="C755" s="8">
        <f>IF($B755="","",IFERROR(INDEX('Balances'!$B$3:$B$1002,MATCH($B755,'Balances'!$E$3:$E$1002,0)),"?"))</f>
        <v/>
      </c>
      <c r="D755" s="4" t="n"/>
      <c r="E755" s="4" t="n"/>
      <c r="F755" s="5" t="n"/>
      <c r="G755" s="13" t="n"/>
      <c r="H755" s="13" t="n"/>
      <c r="I755" s="4" t="n"/>
      <c r="J755" s="4" t="n"/>
      <c r="K755" s="17">
        <f>IF($A755="","",DATE(YEAR($A755),MONTH($A755),1))</f>
        <v/>
      </c>
    </row>
    <row r="756">
      <c r="A756" s="5" t="n"/>
      <c r="B756" s="4" t="n"/>
      <c r="C756" s="8">
        <f>IF($B756="","",IFERROR(INDEX('Balances'!$B$3:$B$1002,MATCH($B756,'Balances'!$E$3:$E$1002,0)),"?"))</f>
        <v/>
      </c>
      <c r="D756" s="4" t="n"/>
      <c r="E756" s="4" t="n"/>
      <c r="F756" s="5" t="n"/>
      <c r="G756" s="13" t="n"/>
      <c r="H756" s="13" t="n"/>
      <c r="I756" s="4" t="n"/>
      <c r="J756" s="4" t="n"/>
      <c r="K756" s="17">
        <f>IF($A756="","",DATE(YEAR($A756),MONTH($A756),1))</f>
        <v/>
      </c>
    </row>
    <row r="757">
      <c r="A757" s="5" t="n"/>
      <c r="B757" s="4" t="n"/>
      <c r="C757" s="8">
        <f>IF($B757="","",IFERROR(INDEX('Balances'!$B$3:$B$1002,MATCH($B757,'Balances'!$E$3:$E$1002,0)),"?"))</f>
        <v/>
      </c>
      <c r="D757" s="4" t="n"/>
      <c r="E757" s="4" t="n"/>
      <c r="F757" s="5" t="n"/>
      <c r="G757" s="13" t="n"/>
      <c r="H757" s="13" t="n"/>
      <c r="I757" s="4" t="n"/>
      <c r="J757" s="4" t="n"/>
      <c r="K757" s="17">
        <f>IF($A757="","",DATE(YEAR($A757),MONTH($A757),1))</f>
        <v/>
      </c>
    </row>
    <row r="758">
      <c r="A758" s="5" t="n"/>
      <c r="B758" s="4" t="n"/>
      <c r="C758" s="8">
        <f>IF($B758="","",IFERROR(INDEX('Balances'!$B$3:$B$1002,MATCH($B758,'Balances'!$E$3:$E$1002,0)),"?"))</f>
        <v/>
      </c>
      <c r="D758" s="4" t="n"/>
      <c r="E758" s="4" t="n"/>
      <c r="F758" s="5" t="n"/>
      <c r="G758" s="13" t="n"/>
      <c r="H758" s="13" t="n"/>
      <c r="I758" s="4" t="n"/>
      <c r="J758" s="4" t="n"/>
      <c r="K758" s="17">
        <f>IF($A758="","",DATE(YEAR($A758),MONTH($A758),1))</f>
        <v/>
      </c>
    </row>
    <row r="759">
      <c r="A759" s="5" t="n"/>
      <c r="B759" s="4" t="n"/>
      <c r="C759" s="8">
        <f>IF($B759="","",IFERROR(INDEX('Balances'!$B$3:$B$1002,MATCH($B759,'Balances'!$E$3:$E$1002,0)),"?"))</f>
        <v/>
      </c>
      <c r="D759" s="4" t="n"/>
      <c r="E759" s="4" t="n"/>
      <c r="F759" s="5" t="n"/>
      <c r="G759" s="13" t="n"/>
      <c r="H759" s="13" t="n"/>
      <c r="I759" s="4" t="n"/>
      <c r="J759" s="4" t="n"/>
      <c r="K759" s="17">
        <f>IF($A759="","",DATE(YEAR($A759),MONTH($A759),1))</f>
        <v/>
      </c>
    </row>
    <row r="760">
      <c r="A760" s="5" t="n"/>
      <c r="B760" s="4" t="n"/>
      <c r="C760" s="8">
        <f>IF($B760="","",IFERROR(INDEX('Balances'!$B$3:$B$1002,MATCH($B760,'Balances'!$E$3:$E$1002,0)),"?"))</f>
        <v/>
      </c>
      <c r="D760" s="4" t="n"/>
      <c r="E760" s="4" t="n"/>
      <c r="F760" s="5" t="n"/>
      <c r="G760" s="13" t="n"/>
      <c r="H760" s="13" t="n"/>
      <c r="I760" s="4" t="n"/>
      <c r="J760" s="4" t="n"/>
      <c r="K760" s="17">
        <f>IF($A760="","",DATE(YEAR($A760),MONTH($A760),1))</f>
        <v/>
      </c>
    </row>
    <row r="761">
      <c r="A761" s="5" t="n"/>
      <c r="B761" s="4" t="n"/>
      <c r="C761" s="8">
        <f>IF($B761="","",IFERROR(INDEX('Balances'!$B$3:$B$1002,MATCH($B761,'Balances'!$E$3:$E$1002,0)),"?"))</f>
        <v/>
      </c>
      <c r="D761" s="4" t="n"/>
      <c r="E761" s="4" t="n"/>
      <c r="F761" s="5" t="n"/>
      <c r="G761" s="13" t="n"/>
      <c r="H761" s="13" t="n"/>
      <c r="I761" s="4" t="n"/>
      <c r="J761" s="4" t="n"/>
      <c r="K761" s="17">
        <f>IF($A761="","",DATE(YEAR($A761),MONTH($A761),1))</f>
        <v/>
      </c>
    </row>
    <row r="762">
      <c r="A762" s="5" t="n"/>
      <c r="B762" s="4" t="n"/>
      <c r="C762" s="8">
        <f>IF($B762="","",IFERROR(INDEX('Balances'!$B$3:$B$1002,MATCH($B762,'Balances'!$E$3:$E$1002,0)),"?"))</f>
        <v/>
      </c>
      <c r="D762" s="4" t="n"/>
      <c r="E762" s="4" t="n"/>
      <c r="F762" s="5" t="n"/>
      <c r="G762" s="13" t="n"/>
      <c r="H762" s="13" t="n"/>
      <c r="I762" s="4" t="n"/>
      <c r="J762" s="4" t="n"/>
      <c r="K762" s="17">
        <f>IF($A762="","",DATE(YEAR($A762),MONTH($A762),1))</f>
        <v/>
      </c>
    </row>
    <row r="763">
      <c r="A763" s="5" t="n"/>
      <c r="B763" s="4" t="n"/>
      <c r="C763" s="8">
        <f>IF($B763="","",IFERROR(INDEX('Balances'!$B$3:$B$1002,MATCH($B763,'Balances'!$E$3:$E$1002,0)),"?"))</f>
        <v/>
      </c>
      <c r="D763" s="4" t="n"/>
      <c r="E763" s="4" t="n"/>
      <c r="F763" s="5" t="n"/>
      <c r="G763" s="13" t="n"/>
      <c r="H763" s="13" t="n"/>
      <c r="I763" s="4" t="n"/>
      <c r="J763" s="4" t="n"/>
      <c r="K763" s="17">
        <f>IF($A763="","",DATE(YEAR($A763),MONTH($A763),1))</f>
        <v/>
      </c>
    </row>
    <row r="764">
      <c r="A764" s="5" t="n"/>
      <c r="B764" s="4" t="n"/>
      <c r="C764" s="8">
        <f>IF($B764="","",IFERROR(INDEX('Balances'!$B$3:$B$1002,MATCH($B764,'Balances'!$E$3:$E$1002,0)),"?"))</f>
        <v/>
      </c>
      <c r="D764" s="4" t="n"/>
      <c r="E764" s="4" t="n"/>
      <c r="F764" s="5" t="n"/>
      <c r="G764" s="13" t="n"/>
      <c r="H764" s="13" t="n"/>
      <c r="I764" s="4" t="n"/>
      <c r="J764" s="4" t="n"/>
      <c r="K764" s="17">
        <f>IF($A764="","",DATE(YEAR($A764),MONTH($A764),1))</f>
        <v/>
      </c>
    </row>
    <row r="765">
      <c r="A765" s="5" t="n"/>
      <c r="B765" s="4" t="n"/>
      <c r="C765" s="8">
        <f>IF($B765="","",IFERROR(INDEX('Balances'!$B$3:$B$1002,MATCH($B765,'Balances'!$E$3:$E$1002,0)),"?"))</f>
        <v/>
      </c>
      <c r="D765" s="4" t="n"/>
      <c r="E765" s="4" t="n"/>
      <c r="F765" s="5" t="n"/>
      <c r="G765" s="13" t="n"/>
      <c r="H765" s="13" t="n"/>
      <c r="I765" s="4" t="n"/>
      <c r="J765" s="4" t="n"/>
      <c r="K765" s="17">
        <f>IF($A765="","",DATE(YEAR($A765),MONTH($A765),1))</f>
        <v/>
      </c>
    </row>
    <row r="766">
      <c r="A766" s="5" t="n"/>
      <c r="B766" s="4" t="n"/>
      <c r="C766" s="8">
        <f>IF($B766="","",IFERROR(INDEX('Balances'!$B$3:$B$1002,MATCH($B766,'Balances'!$E$3:$E$1002,0)),"?"))</f>
        <v/>
      </c>
      <c r="D766" s="4" t="n"/>
      <c r="E766" s="4" t="n"/>
      <c r="F766" s="5" t="n"/>
      <c r="G766" s="13" t="n"/>
      <c r="H766" s="13" t="n"/>
      <c r="I766" s="4" t="n"/>
      <c r="J766" s="4" t="n"/>
      <c r="K766" s="17">
        <f>IF($A766="","",DATE(YEAR($A766),MONTH($A766),1))</f>
        <v/>
      </c>
    </row>
    <row r="767">
      <c r="A767" s="5" t="n"/>
      <c r="B767" s="4" t="n"/>
      <c r="C767" s="8">
        <f>IF($B767="","",IFERROR(INDEX('Balances'!$B$3:$B$1002,MATCH($B767,'Balances'!$E$3:$E$1002,0)),"?"))</f>
        <v/>
      </c>
      <c r="D767" s="4" t="n"/>
      <c r="E767" s="4" t="n"/>
      <c r="F767" s="5" t="n"/>
      <c r="G767" s="13" t="n"/>
      <c r="H767" s="13" t="n"/>
      <c r="I767" s="4" t="n"/>
      <c r="J767" s="4" t="n"/>
      <c r="K767" s="17">
        <f>IF($A767="","",DATE(YEAR($A767),MONTH($A767),1))</f>
        <v/>
      </c>
    </row>
    <row r="768">
      <c r="A768" s="5" t="n"/>
      <c r="B768" s="4" t="n"/>
      <c r="C768" s="8">
        <f>IF($B768="","",IFERROR(INDEX('Balances'!$B$3:$B$1002,MATCH($B768,'Balances'!$E$3:$E$1002,0)),"?"))</f>
        <v/>
      </c>
      <c r="D768" s="4" t="n"/>
      <c r="E768" s="4" t="n"/>
      <c r="F768" s="5" t="n"/>
      <c r="G768" s="13" t="n"/>
      <c r="H768" s="13" t="n"/>
      <c r="I768" s="4" t="n"/>
      <c r="J768" s="4" t="n"/>
      <c r="K768" s="17">
        <f>IF($A768="","",DATE(YEAR($A768),MONTH($A768),1))</f>
        <v/>
      </c>
    </row>
    <row r="769">
      <c r="A769" s="5" t="n"/>
      <c r="B769" s="4" t="n"/>
      <c r="C769" s="8">
        <f>IF($B769="","",IFERROR(INDEX('Balances'!$B$3:$B$1002,MATCH($B769,'Balances'!$E$3:$E$1002,0)),"?"))</f>
        <v/>
      </c>
      <c r="D769" s="4" t="n"/>
      <c r="E769" s="4" t="n"/>
      <c r="F769" s="5" t="n"/>
      <c r="G769" s="13" t="n"/>
      <c r="H769" s="13" t="n"/>
      <c r="I769" s="4" t="n"/>
      <c r="J769" s="4" t="n"/>
      <c r="K769" s="17">
        <f>IF($A769="","",DATE(YEAR($A769),MONTH($A769),1))</f>
        <v/>
      </c>
    </row>
    <row r="770">
      <c r="A770" s="5" t="n"/>
      <c r="B770" s="4" t="n"/>
      <c r="C770" s="8">
        <f>IF($B770="","",IFERROR(INDEX('Balances'!$B$3:$B$1002,MATCH($B770,'Balances'!$E$3:$E$1002,0)),"?"))</f>
        <v/>
      </c>
      <c r="D770" s="4" t="n"/>
      <c r="E770" s="4" t="n"/>
      <c r="F770" s="5" t="n"/>
      <c r="G770" s="13" t="n"/>
      <c r="H770" s="13" t="n"/>
      <c r="I770" s="4" t="n"/>
      <c r="J770" s="4" t="n"/>
      <c r="K770" s="17">
        <f>IF($A770="","",DATE(YEAR($A770),MONTH($A770),1))</f>
        <v/>
      </c>
    </row>
    <row r="771">
      <c r="A771" s="5" t="n"/>
      <c r="B771" s="4" t="n"/>
      <c r="C771" s="8">
        <f>IF($B771="","",IFERROR(INDEX('Balances'!$B$3:$B$1002,MATCH($B771,'Balances'!$E$3:$E$1002,0)),"?"))</f>
        <v/>
      </c>
      <c r="D771" s="4" t="n"/>
      <c r="E771" s="4" t="n"/>
      <c r="F771" s="5" t="n"/>
      <c r="G771" s="13" t="n"/>
      <c r="H771" s="13" t="n"/>
      <c r="I771" s="4" t="n"/>
      <c r="J771" s="4" t="n"/>
      <c r="K771" s="17">
        <f>IF($A771="","",DATE(YEAR($A771),MONTH($A771),1))</f>
        <v/>
      </c>
    </row>
    <row r="772">
      <c r="A772" s="5" t="n"/>
      <c r="B772" s="4" t="n"/>
      <c r="C772" s="8">
        <f>IF($B772="","",IFERROR(INDEX('Balances'!$B$3:$B$1002,MATCH($B772,'Balances'!$E$3:$E$1002,0)),"?"))</f>
        <v/>
      </c>
      <c r="D772" s="4" t="n"/>
      <c r="E772" s="4" t="n"/>
      <c r="F772" s="5" t="n"/>
      <c r="G772" s="13" t="n"/>
      <c r="H772" s="13" t="n"/>
      <c r="I772" s="4" t="n"/>
      <c r="J772" s="4" t="n"/>
      <c r="K772" s="17">
        <f>IF($A772="","",DATE(YEAR($A772),MONTH($A772),1))</f>
        <v/>
      </c>
    </row>
    <row r="773">
      <c r="A773" s="5" t="n"/>
      <c r="B773" s="4" t="n"/>
      <c r="C773" s="8">
        <f>IF($B773="","",IFERROR(INDEX('Balances'!$B$3:$B$1002,MATCH($B773,'Balances'!$E$3:$E$1002,0)),"?"))</f>
        <v/>
      </c>
      <c r="D773" s="4" t="n"/>
      <c r="E773" s="4" t="n"/>
      <c r="F773" s="5" t="n"/>
      <c r="G773" s="13" t="n"/>
      <c r="H773" s="13" t="n"/>
      <c r="I773" s="4" t="n"/>
      <c r="J773" s="4" t="n"/>
      <c r="K773" s="17">
        <f>IF($A773="","",DATE(YEAR($A773),MONTH($A773),1))</f>
        <v/>
      </c>
    </row>
    <row r="774">
      <c r="A774" s="5" t="n"/>
      <c r="B774" s="4" t="n"/>
      <c r="C774" s="8">
        <f>IF($B774="","",IFERROR(INDEX('Balances'!$B$3:$B$1002,MATCH($B774,'Balances'!$E$3:$E$1002,0)),"?"))</f>
        <v/>
      </c>
      <c r="D774" s="4" t="n"/>
      <c r="E774" s="4" t="n"/>
      <c r="F774" s="5" t="n"/>
      <c r="G774" s="13" t="n"/>
      <c r="H774" s="13" t="n"/>
      <c r="I774" s="4" t="n"/>
      <c r="J774" s="4" t="n"/>
      <c r="K774" s="17">
        <f>IF($A774="","",DATE(YEAR($A774),MONTH($A774),1))</f>
        <v/>
      </c>
    </row>
    <row r="775">
      <c r="A775" s="5" t="n"/>
      <c r="B775" s="4" t="n"/>
      <c r="C775" s="8">
        <f>IF($B775="","",IFERROR(INDEX('Balances'!$B$3:$B$1002,MATCH($B775,'Balances'!$E$3:$E$1002,0)),"?"))</f>
        <v/>
      </c>
      <c r="D775" s="4" t="n"/>
      <c r="E775" s="4" t="n"/>
      <c r="F775" s="5" t="n"/>
      <c r="G775" s="13" t="n"/>
      <c r="H775" s="13" t="n"/>
      <c r="I775" s="4" t="n"/>
      <c r="J775" s="4" t="n"/>
      <c r="K775" s="17">
        <f>IF($A775="","",DATE(YEAR($A775),MONTH($A775),1))</f>
        <v/>
      </c>
    </row>
    <row r="776">
      <c r="A776" s="5" t="n"/>
      <c r="B776" s="4" t="n"/>
      <c r="C776" s="8">
        <f>IF($B776="","",IFERROR(INDEX('Balances'!$B$3:$B$1002,MATCH($B776,'Balances'!$E$3:$E$1002,0)),"?"))</f>
        <v/>
      </c>
      <c r="D776" s="4" t="n"/>
      <c r="E776" s="4" t="n"/>
      <c r="F776" s="5" t="n"/>
      <c r="G776" s="13" t="n"/>
      <c r="H776" s="13" t="n"/>
      <c r="I776" s="4" t="n"/>
      <c r="J776" s="4" t="n"/>
      <c r="K776" s="17">
        <f>IF($A776="","",DATE(YEAR($A776),MONTH($A776),1))</f>
        <v/>
      </c>
    </row>
    <row r="777">
      <c r="A777" s="5" t="n"/>
      <c r="B777" s="4" t="n"/>
      <c r="C777" s="8">
        <f>IF($B777="","",IFERROR(INDEX('Balances'!$B$3:$B$1002,MATCH($B777,'Balances'!$E$3:$E$1002,0)),"?"))</f>
        <v/>
      </c>
      <c r="D777" s="4" t="n"/>
      <c r="E777" s="4" t="n"/>
      <c r="F777" s="5" t="n"/>
      <c r="G777" s="13" t="n"/>
      <c r="H777" s="13" t="n"/>
      <c r="I777" s="4" t="n"/>
      <c r="J777" s="4" t="n"/>
      <c r="K777" s="17">
        <f>IF($A777="","",DATE(YEAR($A777),MONTH($A777),1))</f>
        <v/>
      </c>
    </row>
    <row r="778">
      <c r="A778" s="5" t="n"/>
      <c r="B778" s="4" t="n"/>
      <c r="C778" s="8">
        <f>IF($B778="","",IFERROR(INDEX('Balances'!$B$3:$B$1002,MATCH($B778,'Balances'!$E$3:$E$1002,0)),"?"))</f>
        <v/>
      </c>
      <c r="D778" s="4" t="n"/>
      <c r="E778" s="4" t="n"/>
      <c r="F778" s="5" t="n"/>
      <c r="G778" s="13" t="n"/>
      <c r="H778" s="13" t="n"/>
      <c r="I778" s="4" t="n"/>
      <c r="J778" s="4" t="n"/>
      <c r="K778" s="17">
        <f>IF($A778="","",DATE(YEAR($A778),MONTH($A778),1))</f>
        <v/>
      </c>
    </row>
    <row r="779">
      <c r="A779" s="5" t="n"/>
      <c r="B779" s="4" t="n"/>
      <c r="C779" s="8">
        <f>IF($B779="","",IFERROR(INDEX('Balances'!$B$3:$B$1002,MATCH($B779,'Balances'!$E$3:$E$1002,0)),"?"))</f>
        <v/>
      </c>
      <c r="D779" s="4" t="n"/>
      <c r="E779" s="4" t="n"/>
      <c r="F779" s="5" t="n"/>
      <c r="G779" s="13" t="n"/>
      <c r="H779" s="13" t="n"/>
      <c r="I779" s="4" t="n"/>
      <c r="J779" s="4" t="n"/>
      <c r="K779" s="17">
        <f>IF($A779="","",DATE(YEAR($A779),MONTH($A779),1))</f>
        <v/>
      </c>
    </row>
    <row r="780">
      <c r="A780" s="5" t="n"/>
      <c r="B780" s="4" t="n"/>
      <c r="C780" s="8">
        <f>IF($B780="","",IFERROR(INDEX('Balances'!$B$3:$B$1002,MATCH($B780,'Balances'!$E$3:$E$1002,0)),"?"))</f>
        <v/>
      </c>
      <c r="D780" s="4" t="n"/>
      <c r="E780" s="4" t="n"/>
      <c r="F780" s="5" t="n"/>
      <c r="G780" s="13" t="n"/>
      <c r="H780" s="13" t="n"/>
      <c r="I780" s="4" t="n"/>
      <c r="J780" s="4" t="n"/>
      <c r="K780" s="17">
        <f>IF($A780="","",DATE(YEAR($A780),MONTH($A780),1))</f>
        <v/>
      </c>
    </row>
    <row r="781">
      <c r="A781" s="5" t="n"/>
      <c r="B781" s="4" t="n"/>
      <c r="C781" s="8">
        <f>IF($B781="","",IFERROR(INDEX('Balances'!$B$3:$B$1002,MATCH($B781,'Balances'!$E$3:$E$1002,0)),"?"))</f>
        <v/>
      </c>
      <c r="D781" s="4" t="n"/>
      <c r="E781" s="4" t="n"/>
      <c r="F781" s="5" t="n"/>
      <c r="G781" s="13" t="n"/>
      <c r="H781" s="13" t="n"/>
      <c r="I781" s="4" t="n"/>
      <c r="J781" s="4" t="n"/>
      <c r="K781" s="17">
        <f>IF($A781="","",DATE(YEAR($A781),MONTH($A781),1))</f>
        <v/>
      </c>
    </row>
    <row r="782">
      <c r="A782" s="5" t="n"/>
      <c r="B782" s="4" t="n"/>
      <c r="C782" s="8">
        <f>IF($B782="","",IFERROR(INDEX('Balances'!$B$3:$B$1002,MATCH($B782,'Balances'!$E$3:$E$1002,0)),"?"))</f>
        <v/>
      </c>
      <c r="D782" s="4" t="n"/>
      <c r="E782" s="4" t="n"/>
      <c r="F782" s="5" t="n"/>
      <c r="G782" s="13" t="n"/>
      <c r="H782" s="13" t="n"/>
      <c r="I782" s="4" t="n"/>
      <c r="J782" s="4" t="n"/>
      <c r="K782" s="17">
        <f>IF($A782="","",DATE(YEAR($A782),MONTH($A782),1))</f>
        <v/>
      </c>
    </row>
    <row r="783">
      <c r="A783" s="5" t="n"/>
      <c r="B783" s="4" t="n"/>
      <c r="C783" s="8">
        <f>IF($B783="","",IFERROR(INDEX('Balances'!$B$3:$B$1002,MATCH($B783,'Balances'!$E$3:$E$1002,0)),"?"))</f>
        <v/>
      </c>
      <c r="D783" s="4" t="n"/>
      <c r="E783" s="4" t="n"/>
      <c r="F783" s="5" t="n"/>
      <c r="G783" s="13" t="n"/>
      <c r="H783" s="13" t="n"/>
      <c r="I783" s="4" t="n"/>
      <c r="J783" s="4" t="n"/>
      <c r="K783" s="17">
        <f>IF($A783="","",DATE(YEAR($A783),MONTH($A783),1))</f>
        <v/>
      </c>
    </row>
    <row r="784">
      <c r="A784" s="5" t="n"/>
      <c r="B784" s="4" t="n"/>
      <c r="C784" s="8">
        <f>IF($B784="","",IFERROR(INDEX('Balances'!$B$3:$B$1002,MATCH($B784,'Balances'!$E$3:$E$1002,0)),"?"))</f>
        <v/>
      </c>
      <c r="D784" s="4" t="n"/>
      <c r="E784" s="4" t="n"/>
      <c r="F784" s="5" t="n"/>
      <c r="G784" s="13" t="n"/>
      <c r="H784" s="13" t="n"/>
      <c r="I784" s="4" t="n"/>
      <c r="J784" s="4" t="n"/>
      <c r="K784" s="17">
        <f>IF($A784="","",DATE(YEAR($A784),MONTH($A784),1))</f>
        <v/>
      </c>
    </row>
    <row r="785">
      <c r="A785" s="5" t="n"/>
      <c r="B785" s="4" t="n"/>
      <c r="C785" s="8">
        <f>IF($B785="","",IFERROR(INDEX('Balances'!$B$3:$B$1002,MATCH($B785,'Balances'!$E$3:$E$1002,0)),"?"))</f>
        <v/>
      </c>
      <c r="D785" s="4" t="n"/>
      <c r="E785" s="4" t="n"/>
      <c r="F785" s="5" t="n"/>
      <c r="G785" s="13" t="n"/>
      <c r="H785" s="13" t="n"/>
      <c r="I785" s="4" t="n"/>
      <c r="J785" s="4" t="n"/>
      <c r="K785" s="17">
        <f>IF($A785="","",DATE(YEAR($A785),MONTH($A785),1))</f>
        <v/>
      </c>
    </row>
    <row r="786">
      <c r="A786" s="5" t="n"/>
      <c r="B786" s="4" t="n"/>
      <c r="C786" s="8">
        <f>IF($B786="","",IFERROR(INDEX('Balances'!$B$3:$B$1002,MATCH($B786,'Balances'!$E$3:$E$1002,0)),"?"))</f>
        <v/>
      </c>
      <c r="D786" s="4" t="n"/>
      <c r="E786" s="4" t="n"/>
      <c r="F786" s="5" t="n"/>
      <c r="G786" s="13" t="n"/>
      <c r="H786" s="13" t="n"/>
      <c r="I786" s="4" t="n"/>
      <c r="J786" s="4" t="n"/>
      <c r="K786" s="17">
        <f>IF($A786="","",DATE(YEAR($A786),MONTH($A786),1))</f>
        <v/>
      </c>
    </row>
    <row r="787">
      <c r="A787" s="5" t="n"/>
      <c r="B787" s="4" t="n"/>
      <c r="C787" s="8">
        <f>IF($B787="","",IFERROR(INDEX('Balances'!$B$3:$B$1002,MATCH($B787,'Balances'!$E$3:$E$1002,0)),"?"))</f>
        <v/>
      </c>
      <c r="D787" s="4" t="n"/>
      <c r="E787" s="4" t="n"/>
      <c r="F787" s="5" t="n"/>
      <c r="G787" s="13" t="n"/>
      <c r="H787" s="13" t="n"/>
      <c r="I787" s="4" t="n"/>
      <c r="J787" s="4" t="n"/>
      <c r="K787" s="17">
        <f>IF($A787="","",DATE(YEAR($A787),MONTH($A787),1))</f>
        <v/>
      </c>
    </row>
    <row r="788">
      <c r="A788" s="5" t="n"/>
      <c r="B788" s="4" t="n"/>
      <c r="C788" s="8">
        <f>IF($B788="","",IFERROR(INDEX('Balances'!$B$3:$B$1002,MATCH($B788,'Balances'!$E$3:$E$1002,0)),"?"))</f>
        <v/>
      </c>
      <c r="D788" s="4" t="n"/>
      <c r="E788" s="4" t="n"/>
      <c r="F788" s="5" t="n"/>
      <c r="G788" s="13" t="n"/>
      <c r="H788" s="13" t="n"/>
      <c r="I788" s="4" t="n"/>
      <c r="J788" s="4" t="n"/>
      <c r="K788" s="17">
        <f>IF($A788="","",DATE(YEAR($A788),MONTH($A788),1))</f>
        <v/>
      </c>
    </row>
    <row r="789">
      <c r="A789" s="5" t="n"/>
      <c r="B789" s="4" t="n"/>
      <c r="C789" s="8">
        <f>IF($B789="","",IFERROR(INDEX('Balances'!$B$3:$B$1002,MATCH($B789,'Balances'!$E$3:$E$1002,0)),"?"))</f>
        <v/>
      </c>
      <c r="D789" s="4" t="n"/>
      <c r="E789" s="4" t="n"/>
      <c r="F789" s="5" t="n"/>
      <c r="G789" s="13" t="n"/>
      <c r="H789" s="13" t="n"/>
      <c r="I789" s="4" t="n"/>
      <c r="J789" s="4" t="n"/>
      <c r="K789" s="17">
        <f>IF($A789="","",DATE(YEAR($A789),MONTH($A789),1))</f>
        <v/>
      </c>
    </row>
    <row r="790">
      <c r="A790" s="5" t="n"/>
      <c r="B790" s="4" t="n"/>
      <c r="C790" s="8">
        <f>IF($B790="","",IFERROR(INDEX('Balances'!$B$3:$B$1002,MATCH($B790,'Balances'!$E$3:$E$1002,0)),"?"))</f>
        <v/>
      </c>
      <c r="D790" s="4" t="n"/>
      <c r="E790" s="4" t="n"/>
      <c r="F790" s="5" t="n"/>
      <c r="G790" s="13" t="n"/>
      <c r="H790" s="13" t="n"/>
      <c r="I790" s="4" t="n"/>
      <c r="J790" s="4" t="n"/>
      <c r="K790" s="17">
        <f>IF($A790="","",DATE(YEAR($A790),MONTH($A790),1))</f>
        <v/>
      </c>
    </row>
    <row r="791">
      <c r="A791" s="5" t="n"/>
      <c r="B791" s="4" t="n"/>
      <c r="C791" s="8">
        <f>IF($B791="","",IFERROR(INDEX('Balances'!$B$3:$B$1002,MATCH($B791,'Balances'!$E$3:$E$1002,0)),"?"))</f>
        <v/>
      </c>
      <c r="D791" s="4" t="n"/>
      <c r="E791" s="4" t="n"/>
      <c r="F791" s="5" t="n"/>
      <c r="G791" s="13" t="n"/>
      <c r="H791" s="13" t="n"/>
      <c r="I791" s="4" t="n"/>
      <c r="J791" s="4" t="n"/>
      <c r="K791" s="17">
        <f>IF($A791="","",DATE(YEAR($A791),MONTH($A791),1))</f>
        <v/>
      </c>
    </row>
    <row r="792">
      <c r="A792" s="5" t="n"/>
      <c r="B792" s="4" t="n"/>
      <c r="C792" s="8">
        <f>IF($B792="","",IFERROR(INDEX('Balances'!$B$3:$B$1002,MATCH($B792,'Balances'!$E$3:$E$1002,0)),"?"))</f>
        <v/>
      </c>
      <c r="D792" s="4" t="n"/>
      <c r="E792" s="4" t="n"/>
      <c r="F792" s="5" t="n"/>
      <c r="G792" s="13" t="n"/>
      <c r="H792" s="13" t="n"/>
      <c r="I792" s="4" t="n"/>
      <c r="J792" s="4" t="n"/>
      <c r="K792" s="17">
        <f>IF($A792="","",DATE(YEAR($A792),MONTH($A792),1))</f>
        <v/>
      </c>
    </row>
    <row r="793">
      <c r="A793" s="5" t="n"/>
      <c r="B793" s="4" t="n"/>
      <c r="C793" s="8">
        <f>IF($B793="","",IFERROR(INDEX('Balances'!$B$3:$B$1002,MATCH($B793,'Balances'!$E$3:$E$1002,0)),"?"))</f>
        <v/>
      </c>
      <c r="D793" s="4" t="n"/>
      <c r="E793" s="4" t="n"/>
      <c r="F793" s="5" t="n"/>
      <c r="G793" s="13" t="n"/>
      <c r="H793" s="13" t="n"/>
      <c r="I793" s="4" t="n"/>
      <c r="J793" s="4" t="n"/>
      <c r="K793" s="17">
        <f>IF($A793="","",DATE(YEAR($A793),MONTH($A793),1))</f>
        <v/>
      </c>
    </row>
    <row r="794">
      <c r="A794" s="5" t="n"/>
      <c r="B794" s="4" t="n"/>
      <c r="C794" s="8">
        <f>IF($B794="","",IFERROR(INDEX('Balances'!$B$3:$B$1002,MATCH($B794,'Balances'!$E$3:$E$1002,0)),"?"))</f>
        <v/>
      </c>
      <c r="D794" s="4" t="n"/>
      <c r="E794" s="4" t="n"/>
      <c r="F794" s="5" t="n"/>
      <c r="G794" s="13" t="n"/>
      <c r="H794" s="13" t="n"/>
      <c r="I794" s="4" t="n"/>
      <c r="J794" s="4" t="n"/>
      <c r="K794" s="17">
        <f>IF($A794="","",DATE(YEAR($A794),MONTH($A794),1))</f>
        <v/>
      </c>
    </row>
    <row r="795">
      <c r="A795" s="5" t="n"/>
      <c r="B795" s="4" t="n"/>
      <c r="C795" s="8">
        <f>IF($B795="","",IFERROR(INDEX('Balances'!$B$3:$B$1002,MATCH($B795,'Balances'!$E$3:$E$1002,0)),"?"))</f>
        <v/>
      </c>
      <c r="D795" s="4" t="n"/>
      <c r="E795" s="4" t="n"/>
      <c r="F795" s="5" t="n"/>
      <c r="G795" s="13" t="n"/>
      <c r="H795" s="13" t="n"/>
      <c r="I795" s="4" t="n"/>
      <c r="J795" s="4" t="n"/>
      <c r="K795" s="17">
        <f>IF($A795="","",DATE(YEAR($A795),MONTH($A795),1))</f>
        <v/>
      </c>
    </row>
    <row r="796">
      <c r="A796" s="5" t="n"/>
      <c r="B796" s="4" t="n"/>
      <c r="C796" s="8">
        <f>IF($B796="","",IFERROR(INDEX('Balances'!$B$3:$B$1002,MATCH($B796,'Balances'!$E$3:$E$1002,0)),"?"))</f>
        <v/>
      </c>
      <c r="D796" s="4" t="n"/>
      <c r="E796" s="4" t="n"/>
      <c r="F796" s="5" t="n"/>
      <c r="G796" s="13" t="n"/>
      <c r="H796" s="13" t="n"/>
      <c r="I796" s="4" t="n"/>
      <c r="J796" s="4" t="n"/>
      <c r="K796" s="17">
        <f>IF($A796="","",DATE(YEAR($A796),MONTH($A796),1))</f>
        <v/>
      </c>
    </row>
    <row r="797">
      <c r="A797" s="5" t="n"/>
      <c r="B797" s="4" t="n"/>
      <c r="C797" s="8">
        <f>IF($B797="","",IFERROR(INDEX('Balances'!$B$3:$B$1002,MATCH($B797,'Balances'!$E$3:$E$1002,0)),"?"))</f>
        <v/>
      </c>
      <c r="D797" s="4" t="n"/>
      <c r="E797" s="4" t="n"/>
      <c r="F797" s="5" t="n"/>
      <c r="G797" s="13" t="n"/>
      <c r="H797" s="13" t="n"/>
      <c r="I797" s="4" t="n"/>
      <c r="J797" s="4" t="n"/>
      <c r="K797" s="17">
        <f>IF($A797="","",DATE(YEAR($A797),MONTH($A797),1))</f>
        <v/>
      </c>
    </row>
    <row r="798">
      <c r="A798" s="5" t="n"/>
      <c r="B798" s="4" t="n"/>
      <c r="C798" s="8">
        <f>IF($B798="","",IFERROR(INDEX('Balances'!$B$3:$B$1002,MATCH($B798,'Balances'!$E$3:$E$1002,0)),"?"))</f>
        <v/>
      </c>
      <c r="D798" s="4" t="n"/>
      <c r="E798" s="4" t="n"/>
      <c r="F798" s="5" t="n"/>
      <c r="G798" s="13" t="n"/>
      <c r="H798" s="13" t="n"/>
      <c r="I798" s="4" t="n"/>
      <c r="J798" s="4" t="n"/>
      <c r="K798" s="17">
        <f>IF($A798="","",DATE(YEAR($A798),MONTH($A798),1))</f>
        <v/>
      </c>
    </row>
    <row r="799">
      <c r="A799" s="5" t="n"/>
      <c r="B799" s="4" t="n"/>
      <c r="C799" s="8">
        <f>IF($B799="","",IFERROR(INDEX('Balances'!$B$3:$B$1002,MATCH($B799,'Balances'!$E$3:$E$1002,0)),"?"))</f>
        <v/>
      </c>
      <c r="D799" s="4" t="n"/>
      <c r="E799" s="4" t="n"/>
      <c r="F799" s="5" t="n"/>
      <c r="G799" s="13" t="n"/>
      <c r="H799" s="13" t="n"/>
      <c r="I799" s="4" t="n"/>
      <c r="J799" s="4" t="n"/>
      <c r="K799" s="17">
        <f>IF($A799="","",DATE(YEAR($A799),MONTH($A799),1))</f>
        <v/>
      </c>
    </row>
    <row r="800">
      <c r="A800" s="5" t="n"/>
      <c r="B800" s="4" t="n"/>
      <c r="C800" s="8">
        <f>IF($B800="","",IFERROR(INDEX('Balances'!$B$3:$B$1002,MATCH($B800,'Balances'!$E$3:$E$1002,0)),"?"))</f>
        <v/>
      </c>
      <c r="D800" s="4" t="n"/>
      <c r="E800" s="4" t="n"/>
      <c r="F800" s="5" t="n"/>
      <c r="G800" s="13" t="n"/>
      <c r="H800" s="13" t="n"/>
      <c r="I800" s="4" t="n"/>
      <c r="J800" s="4" t="n"/>
      <c r="K800" s="17">
        <f>IF($A800="","",DATE(YEAR($A800),MONTH($A800),1))</f>
        <v/>
      </c>
    </row>
    <row r="801">
      <c r="A801" s="5" t="n"/>
      <c r="B801" s="4" t="n"/>
      <c r="C801" s="8">
        <f>IF($B801="","",IFERROR(INDEX('Balances'!$B$3:$B$1002,MATCH($B801,'Balances'!$E$3:$E$1002,0)),"?"))</f>
        <v/>
      </c>
      <c r="D801" s="4" t="n"/>
      <c r="E801" s="4" t="n"/>
      <c r="F801" s="5" t="n"/>
      <c r="G801" s="13" t="n"/>
      <c r="H801" s="13" t="n"/>
      <c r="I801" s="4" t="n"/>
      <c r="J801" s="4" t="n"/>
      <c r="K801" s="17">
        <f>IF($A801="","",DATE(YEAR($A801),MONTH($A801),1))</f>
        <v/>
      </c>
    </row>
    <row r="802">
      <c r="A802" s="5" t="n"/>
      <c r="B802" s="4" t="n"/>
      <c r="C802" s="8">
        <f>IF($B802="","",IFERROR(INDEX('Balances'!$B$3:$B$1002,MATCH($B802,'Balances'!$E$3:$E$1002,0)),"?"))</f>
        <v/>
      </c>
      <c r="D802" s="4" t="n"/>
      <c r="E802" s="4" t="n"/>
      <c r="F802" s="5" t="n"/>
      <c r="G802" s="13" t="n"/>
      <c r="H802" s="13" t="n"/>
      <c r="I802" s="4" t="n"/>
      <c r="J802" s="4" t="n"/>
      <c r="K802" s="17">
        <f>IF($A802="","",DATE(YEAR($A802),MONTH($A802),1))</f>
        <v/>
      </c>
    </row>
    <row r="803">
      <c r="A803" s="5" t="n"/>
      <c r="B803" s="4" t="n"/>
      <c r="C803" s="8">
        <f>IF($B803="","",IFERROR(INDEX('Balances'!$B$3:$B$1002,MATCH($B803,'Balances'!$E$3:$E$1002,0)),"?"))</f>
        <v/>
      </c>
      <c r="D803" s="4" t="n"/>
      <c r="E803" s="4" t="n"/>
      <c r="F803" s="5" t="n"/>
      <c r="G803" s="13" t="n"/>
      <c r="H803" s="13" t="n"/>
      <c r="I803" s="4" t="n"/>
      <c r="J803" s="4" t="n"/>
      <c r="K803" s="17">
        <f>IF($A803="","",DATE(YEAR($A803),MONTH($A803),1))</f>
        <v/>
      </c>
    </row>
    <row r="804">
      <c r="A804" s="5" t="n"/>
      <c r="B804" s="4" t="n"/>
      <c r="C804" s="8">
        <f>IF($B804="","",IFERROR(INDEX('Balances'!$B$3:$B$1002,MATCH($B804,'Balances'!$E$3:$E$1002,0)),"?"))</f>
        <v/>
      </c>
      <c r="D804" s="4" t="n"/>
      <c r="E804" s="4" t="n"/>
      <c r="F804" s="5" t="n"/>
      <c r="G804" s="13" t="n"/>
      <c r="H804" s="13" t="n"/>
      <c r="I804" s="4" t="n"/>
      <c r="J804" s="4" t="n"/>
      <c r="K804" s="17">
        <f>IF($A804="","",DATE(YEAR($A804),MONTH($A804),1))</f>
        <v/>
      </c>
    </row>
    <row r="805">
      <c r="A805" s="5" t="n"/>
      <c r="B805" s="4" t="n"/>
      <c r="C805" s="8">
        <f>IF($B805="","",IFERROR(INDEX('Balances'!$B$3:$B$1002,MATCH($B805,'Balances'!$E$3:$E$1002,0)),"?"))</f>
        <v/>
      </c>
      <c r="D805" s="4" t="n"/>
      <c r="E805" s="4" t="n"/>
      <c r="F805" s="5" t="n"/>
      <c r="G805" s="13" t="n"/>
      <c r="H805" s="13" t="n"/>
      <c r="I805" s="4" t="n"/>
      <c r="J805" s="4" t="n"/>
      <c r="K805" s="17">
        <f>IF($A805="","",DATE(YEAR($A805),MONTH($A805),1))</f>
        <v/>
      </c>
    </row>
    <row r="806">
      <c r="A806" s="5" t="n"/>
      <c r="B806" s="4" t="n"/>
      <c r="C806" s="8">
        <f>IF($B806="","",IFERROR(INDEX('Balances'!$B$3:$B$1002,MATCH($B806,'Balances'!$E$3:$E$1002,0)),"?"))</f>
        <v/>
      </c>
      <c r="D806" s="4" t="n"/>
      <c r="E806" s="4" t="n"/>
      <c r="F806" s="5" t="n"/>
      <c r="G806" s="13" t="n"/>
      <c r="H806" s="13" t="n"/>
      <c r="I806" s="4" t="n"/>
      <c r="J806" s="4" t="n"/>
      <c r="K806" s="17">
        <f>IF($A806="","",DATE(YEAR($A806),MONTH($A806),1))</f>
        <v/>
      </c>
    </row>
    <row r="807">
      <c r="A807" s="5" t="n"/>
      <c r="B807" s="4" t="n"/>
      <c r="C807" s="8">
        <f>IF($B807="","",IFERROR(INDEX('Balances'!$B$3:$B$1002,MATCH($B807,'Balances'!$E$3:$E$1002,0)),"?"))</f>
        <v/>
      </c>
      <c r="D807" s="4" t="n"/>
      <c r="E807" s="4" t="n"/>
      <c r="F807" s="5" t="n"/>
      <c r="G807" s="13" t="n"/>
      <c r="H807" s="13" t="n"/>
      <c r="I807" s="4" t="n"/>
      <c r="J807" s="4" t="n"/>
      <c r="K807" s="17">
        <f>IF($A807="","",DATE(YEAR($A807),MONTH($A807),1))</f>
        <v/>
      </c>
    </row>
    <row r="808">
      <c r="A808" s="5" t="n"/>
      <c r="B808" s="4" t="n"/>
      <c r="C808" s="8">
        <f>IF($B808="","",IFERROR(INDEX('Balances'!$B$3:$B$1002,MATCH($B808,'Balances'!$E$3:$E$1002,0)),"?"))</f>
        <v/>
      </c>
      <c r="D808" s="4" t="n"/>
      <c r="E808" s="4" t="n"/>
      <c r="F808" s="5" t="n"/>
      <c r="G808" s="13" t="n"/>
      <c r="H808" s="13" t="n"/>
      <c r="I808" s="4" t="n"/>
      <c r="J808" s="4" t="n"/>
      <c r="K808" s="17">
        <f>IF($A808="","",DATE(YEAR($A808),MONTH($A808),1))</f>
        <v/>
      </c>
    </row>
    <row r="809">
      <c r="A809" s="5" t="n"/>
      <c r="B809" s="4" t="n"/>
      <c r="C809" s="8">
        <f>IF($B809="","",IFERROR(INDEX('Balances'!$B$3:$B$1002,MATCH($B809,'Balances'!$E$3:$E$1002,0)),"?"))</f>
        <v/>
      </c>
      <c r="D809" s="4" t="n"/>
      <c r="E809" s="4" t="n"/>
      <c r="F809" s="5" t="n"/>
      <c r="G809" s="13" t="n"/>
      <c r="H809" s="13" t="n"/>
      <c r="I809" s="4" t="n"/>
      <c r="J809" s="4" t="n"/>
      <c r="K809" s="17">
        <f>IF($A809="","",DATE(YEAR($A809),MONTH($A809),1))</f>
        <v/>
      </c>
    </row>
    <row r="810">
      <c r="A810" s="5" t="n"/>
      <c r="B810" s="4" t="n"/>
      <c r="C810" s="8">
        <f>IF($B810="","",IFERROR(INDEX('Balances'!$B$3:$B$1002,MATCH($B810,'Balances'!$E$3:$E$1002,0)),"?"))</f>
        <v/>
      </c>
      <c r="D810" s="4" t="n"/>
      <c r="E810" s="4" t="n"/>
      <c r="F810" s="5" t="n"/>
      <c r="G810" s="13" t="n"/>
      <c r="H810" s="13" t="n"/>
      <c r="I810" s="4" t="n"/>
      <c r="J810" s="4" t="n"/>
      <c r="K810" s="17">
        <f>IF($A810="","",DATE(YEAR($A810),MONTH($A810),1))</f>
        <v/>
      </c>
    </row>
    <row r="811">
      <c r="A811" s="5" t="n"/>
      <c r="B811" s="4" t="n"/>
      <c r="C811" s="8">
        <f>IF($B811="","",IFERROR(INDEX('Balances'!$B$3:$B$1002,MATCH($B811,'Balances'!$E$3:$E$1002,0)),"?"))</f>
        <v/>
      </c>
      <c r="D811" s="4" t="n"/>
      <c r="E811" s="4" t="n"/>
      <c r="F811" s="5" t="n"/>
      <c r="G811" s="13" t="n"/>
      <c r="H811" s="13" t="n"/>
      <c r="I811" s="4" t="n"/>
      <c r="J811" s="4" t="n"/>
      <c r="K811" s="17">
        <f>IF($A811="","",DATE(YEAR($A811),MONTH($A811),1))</f>
        <v/>
      </c>
    </row>
    <row r="812">
      <c r="A812" s="5" t="n"/>
      <c r="B812" s="4" t="n"/>
      <c r="C812" s="8">
        <f>IF($B812="","",IFERROR(INDEX('Balances'!$B$3:$B$1002,MATCH($B812,'Balances'!$E$3:$E$1002,0)),"?"))</f>
        <v/>
      </c>
      <c r="D812" s="4" t="n"/>
      <c r="E812" s="4" t="n"/>
      <c r="F812" s="5" t="n"/>
      <c r="G812" s="13" t="n"/>
      <c r="H812" s="13" t="n"/>
      <c r="I812" s="4" t="n"/>
      <c r="J812" s="4" t="n"/>
      <c r="K812" s="17">
        <f>IF($A812="","",DATE(YEAR($A812),MONTH($A812),1))</f>
        <v/>
      </c>
    </row>
    <row r="813">
      <c r="A813" s="5" t="n"/>
      <c r="B813" s="4" t="n"/>
      <c r="C813" s="8">
        <f>IF($B813="","",IFERROR(INDEX('Balances'!$B$3:$B$1002,MATCH($B813,'Balances'!$E$3:$E$1002,0)),"?"))</f>
        <v/>
      </c>
      <c r="D813" s="4" t="n"/>
      <c r="E813" s="4" t="n"/>
      <c r="F813" s="5" t="n"/>
      <c r="G813" s="13" t="n"/>
      <c r="H813" s="13" t="n"/>
      <c r="I813" s="4" t="n"/>
      <c r="J813" s="4" t="n"/>
      <c r="K813" s="17">
        <f>IF($A813="","",DATE(YEAR($A813),MONTH($A813),1))</f>
        <v/>
      </c>
    </row>
    <row r="814">
      <c r="A814" s="5" t="n"/>
      <c r="B814" s="4" t="n"/>
      <c r="C814" s="8">
        <f>IF($B814="","",IFERROR(INDEX('Balances'!$B$3:$B$1002,MATCH($B814,'Balances'!$E$3:$E$1002,0)),"?"))</f>
        <v/>
      </c>
      <c r="D814" s="4" t="n"/>
      <c r="E814" s="4" t="n"/>
      <c r="F814" s="5" t="n"/>
      <c r="G814" s="13" t="n"/>
      <c r="H814" s="13" t="n"/>
      <c r="I814" s="4" t="n"/>
      <c r="J814" s="4" t="n"/>
      <c r="K814" s="17">
        <f>IF($A814="","",DATE(YEAR($A814),MONTH($A814),1))</f>
        <v/>
      </c>
    </row>
    <row r="815">
      <c r="A815" s="5" t="n"/>
      <c r="B815" s="4" t="n"/>
      <c r="C815" s="8">
        <f>IF($B815="","",IFERROR(INDEX('Balances'!$B$3:$B$1002,MATCH($B815,'Balances'!$E$3:$E$1002,0)),"?"))</f>
        <v/>
      </c>
      <c r="D815" s="4" t="n"/>
      <c r="E815" s="4" t="n"/>
      <c r="F815" s="5" t="n"/>
      <c r="G815" s="13" t="n"/>
      <c r="H815" s="13" t="n"/>
      <c r="I815" s="4" t="n"/>
      <c r="J815" s="4" t="n"/>
      <c r="K815" s="17">
        <f>IF($A815="","",DATE(YEAR($A815),MONTH($A815),1))</f>
        <v/>
      </c>
    </row>
    <row r="816">
      <c r="A816" s="5" t="n"/>
      <c r="B816" s="4" t="n"/>
      <c r="C816" s="8">
        <f>IF($B816="","",IFERROR(INDEX('Balances'!$B$3:$B$1002,MATCH($B816,'Balances'!$E$3:$E$1002,0)),"?"))</f>
        <v/>
      </c>
      <c r="D816" s="4" t="n"/>
      <c r="E816" s="4" t="n"/>
      <c r="F816" s="5" t="n"/>
      <c r="G816" s="13" t="n"/>
      <c r="H816" s="13" t="n"/>
      <c r="I816" s="4" t="n"/>
      <c r="J816" s="4" t="n"/>
      <c r="K816" s="17">
        <f>IF($A816="","",DATE(YEAR($A816),MONTH($A816),1))</f>
        <v/>
      </c>
    </row>
    <row r="817">
      <c r="A817" s="5" t="n"/>
      <c r="B817" s="4" t="n"/>
      <c r="C817" s="8">
        <f>IF($B817="","",IFERROR(INDEX('Balances'!$B$3:$B$1002,MATCH($B817,'Balances'!$E$3:$E$1002,0)),"?"))</f>
        <v/>
      </c>
      <c r="D817" s="4" t="n"/>
      <c r="E817" s="4" t="n"/>
      <c r="F817" s="5" t="n"/>
      <c r="G817" s="13" t="n"/>
      <c r="H817" s="13" t="n"/>
      <c r="I817" s="4" t="n"/>
      <c r="J817" s="4" t="n"/>
      <c r="K817" s="17">
        <f>IF($A817="","",DATE(YEAR($A817),MONTH($A817),1))</f>
        <v/>
      </c>
    </row>
    <row r="818">
      <c r="A818" s="5" t="n"/>
      <c r="B818" s="4" t="n"/>
      <c r="C818" s="8">
        <f>IF($B818="","",IFERROR(INDEX('Balances'!$B$3:$B$1002,MATCH($B818,'Balances'!$E$3:$E$1002,0)),"?"))</f>
        <v/>
      </c>
      <c r="D818" s="4" t="n"/>
      <c r="E818" s="4" t="n"/>
      <c r="F818" s="5" t="n"/>
      <c r="G818" s="13" t="n"/>
      <c r="H818" s="13" t="n"/>
      <c r="I818" s="4" t="n"/>
      <c r="J818" s="4" t="n"/>
      <c r="K818" s="17">
        <f>IF($A818="","",DATE(YEAR($A818),MONTH($A818),1))</f>
        <v/>
      </c>
    </row>
    <row r="819">
      <c r="A819" s="5" t="n"/>
      <c r="B819" s="4" t="n"/>
      <c r="C819" s="8">
        <f>IF($B819="","",IFERROR(INDEX('Balances'!$B$3:$B$1002,MATCH($B819,'Balances'!$E$3:$E$1002,0)),"?"))</f>
        <v/>
      </c>
      <c r="D819" s="4" t="n"/>
      <c r="E819" s="4" t="n"/>
      <c r="F819" s="5" t="n"/>
      <c r="G819" s="13" t="n"/>
      <c r="H819" s="13" t="n"/>
      <c r="I819" s="4" t="n"/>
      <c r="J819" s="4" t="n"/>
      <c r="K819" s="17">
        <f>IF($A819="","",DATE(YEAR($A819),MONTH($A819),1))</f>
        <v/>
      </c>
    </row>
    <row r="820">
      <c r="A820" s="5" t="n"/>
      <c r="B820" s="4" t="n"/>
      <c r="C820" s="8">
        <f>IF($B820="","",IFERROR(INDEX('Balances'!$B$3:$B$1002,MATCH($B820,'Balances'!$E$3:$E$1002,0)),"?"))</f>
        <v/>
      </c>
      <c r="D820" s="4" t="n"/>
      <c r="E820" s="4" t="n"/>
      <c r="F820" s="5" t="n"/>
      <c r="G820" s="13" t="n"/>
      <c r="H820" s="13" t="n"/>
      <c r="I820" s="4" t="n"/>
      <c r="J820" s="4" t="n"/>
      <c r="K820" s="17">
        <f>IF($A820="","",DATE(YEAR($A820),MONTH($A820),1))</f>
        <v/>
      </c>
    </row>
    <row r="821">
      <c r="A821" s="5" t="n"/>
      <c r="B821" s="4" t="n"/>
      <c r="C821" s="8">
        <f>IF($B821="","",IFERROR(INDEX('Balances'!$B$3:$B$1002,MATCH($B821,'Balances'!$E$3:$E$1002,0)),"?"))</f>
        <v/>
      </c>
      <c r="D821" s="4" t="n"/>
      <c r="E821" s="4" t="n"/>
      <c r="F821" s="5" t="n"/>
      <c r="G821" s="13" t="n"/>
      <c r="H821" s="13" t="n"/>
      <c r="I821" s="4" t="n"/>
      <c r="J821" s="4" t="n"/>
      <c r="K821" s="17">
        <f>IF($A821="","",DATE(YEAR($A821),MONTH($A821),1))</f>
        <v/>
      </c>
    </row>
    <row r="822">
      <c r="A822" s="5" t="n"/>
      <c r="B822" s="4" t="n"/>
      <c r="C822" s="8">
        <f>IF($B822="","",IFERROR(INDEX('Balances'!$B$3:$B$1002,MATCH($B822,'Balances'!$E$3:$E$1002,0)),"?"))</f>
        <v/>
      </c>
      <c r="D822" s="4" t="n"/>
      <c r="E822" s="4" t="n"/>
      <c r="F822" s="5" t="n"/>
      <c r="G822" s="13" t="n"/>
      <c r="H822" s="13" t="n"/>
      <c r="I822" s="4" t="n"/>
      <c r="J822" s="4" t="n"/>
      <c r="K822" s="17">
        <f>IF($A822="","",DATE(YEAR($A822),MONTH($A822),1))</f>
        <v/>
      </c>
    </row>
    <row r="823">
      <c r="A823" s="5" t="n"/>
      <c r="B823" s="4" t="n"/>
      <c r="C823" s="8">
        <f>IF($B823="","",IFERROR(INDEX('Balances'!$B$3:$B$1002,MATCH($B823,'Balances'!$E$3:$E$1002,0)),"?"))</f>
        <v/>
      </c>
      <c r="D823" s="4" t="n"/>
      <c r="E823" s="4" t="n"/>
      <c r="F823" s="5" t="n"/>
      <c r="G823" s="13" t="n"/>
      <c r="H823" s="13" t="n"/>
      <c r="I823" s="4" t="n"/>
      <c r="J823" s="4" t="n"/>
      <c r="K823" s="17">
        <f>IF($A823="","",DATE(YEAR($A823),MONTH($A823),1))</f>
        <v/>
      </c>
    </row>
    <row r="824">
      <c r="A824" s="5" t="n"/>
      <c r="B824" s="4" t="n"/>
      <c r="C824" s="8">
        <f>IF($B824="","",IFERROR(INDEX('Balances'!$B$3:$B$1002,MATCH($B824,'Balances'!$E$3:$E$1002,0)),"?"))</f>
        <v/>
      </c>
      <c r="D824" s="4" t="n"/>
      <c r="E824" s="4" t="n"/>
      <c r="F824" s="5" t="n"/>
      <c r="G824" s="13" t="n"/>
      <c r="H824" s="13" t="n"/>
      <c r="I824" s="4" t="n"/>
      <c r="J824" s="4" t="n"/>
      <c r="K824" s="17">
        <f>IF($A824="","",DATE(YEAR($A824),MONTH($A824),1))</f>
        <v/>
      </c>
    </row>
    <row r="825">
      <c r="A825" s="5" t="n"/>
      <c r="B825" s="4" t="n"/>
      <c r="C825" s="8">
        <f>IF($B825="","",IFERROR(INDEX('Balances'!$B$3:$B$1002,MATCH($B825,'Balances'!$E$3:$E$1002,0)),"?"))</f>
        <v/>
      </c>
      <c r="D825" s="4" t="n"/>
      <c r="E825" s="4" t="n"/>
      <c r="F825" s="5" t="n"/>
      <c r="G825" s="13" t="n"/>
      <c r="H825" s="13" t="n"/>
      <c r="I825" s="4" t="n"/>
      <c r="J825" s="4" t="n"/>
      <c r="K825" s="17">
        <f>IF($A825="","",DATE(YEAR($A825),MONTH($A825),1))</f>
        <v/>
      </c>
    </row>
    <row r="826">
      <c r="A826" s="5" t="n"/>
      <c r="B826" s="4" t="n"/>
      <c r="C826" s="8">
        <f>IF($B826="","",IFERROR(INDEX('Balances'!$B$3:$B$1002,MATCH($B826,'Balances'!$E$3:$E$1002,0)),"?"))</f>
        <v/>
      </c>
      <c r="D826" s="4" t="n"/>
      <c r="E826" s="4" t="n"/>
      <c r="F826" s="5" t="n"/>
      <c r="G826" s="13" t="n"/>
      <c r="H826" s="13" t="n"/>
      <c r="I826" s="4" t="n"/>
      <c r="J826" s="4" t="n"/>
      <c r="K826" s="17">
        <f>IF($A826="","",DATE(YEAR($A826),MONTH($A826),1))</f>
        <v/>
      </c>
    </row>
    <row r="827">
      <c r="A827" s="5" t="n"/>
      <c r="B827" s="4" t="n"/>
      <c r="C827" s="8">
        <f>IF($B827="","",IFERROR(INDEX('Balances'!$B$3:$B$1002,MATCH($B827,'Balances'!$E$3:$E$1002,0)),"?"))</f>
        <v/>
      </c>
      <c r="D827" s="4" t="n"/>
      <c r="E827" s="4" t="n"/>
      <c r="F827" s="5" t="n"/>
      <c r="G827" s="13" t="n"/>
      <c r="H827" s="13" t="n"/>
      <c r="I827" s="4" t="n"/>
      <c r="J827" s="4" t="n"/>
      <c r="K827" s="17">
        <f>IF($A827="","",DATE(YEAR($A827),MONTH($A827),1))</f>
        <v/>
      </c>
    </row>
    <row r="828">
      <c r="A828" s="5" t="n"/>
      <c r="B828" s="4" t="n"/>
      <c r="C828" s="8">
        <f>IF($B828="","",IFERROR(INDEX('Balances'!$B$3:$B$1002,MATCH($B828,'Balances'!$E$3:$E$1002,0)),"?"))</f>
        <v/>
      </c>
      <c r="D828" s="4" t="n"/>
      <c r="E828" s="4" t="n"/>
      <c r="F828" s="5" t="n"/>
      <c r="G828" s="13" t="n"/>
      <c r="H828" s="13" t="n"/>
      <c r="I828" s="4" t="n"/>
      <c r="J828" s="4" t="n"/>
      <c r="K828" s="17">
        <f>IF($A828="","",DATE(YEAR($A828),MONTH($A828),1))</f>
        <v/>
      </c>
    </row>
    <row r="829">
      <c r="A829" s="5" t="n"/>
      <c r="B829" s="4" t="n"/>
      <c r="C829" s="8">
        <f>IF($B829="","",IFERROR(INDEX('Balances'!$B$3:$B$1002,MATCH($B829,'Balances'!$E$3:$E$1002,0)),"?"))</f>
        <v/>
      </c>
      <c r="D829" s="4" t="n"/>
      <c r="E829" s="4" t="n"/>
      <c r="F829" s="5" t="n"/>
      <c r="G829" s="13" t="n"/>
      <c r="H829" s="13" t="n"/>
      <c r="I829" s="4" t="n"/>
      <c r="J829" s="4" t="n"/>
      <c r="K829" s="17">
        <f>IF($A829="","",DATE(YEAR($A829),MONTH($A829),1))</f>
        <v/>
      </c>
    </row>
    <row r="830">
      <c r="A830" s="5" t="n"/>
      <c r="B830" s="4" t="n"/>
      <c r="C830" s="8">
        <f>IF($B830="","",IFERROR(INDEX('Balances'!$B$3:$B$1002,MATCH($B830,'Balances'!$E$3:$E$1002,0)),"?"))</f>
        <v/>
      </c>
      <c r="D830" s="4" t="n"/>
      <c r="E830" s="4" t="n"/>
      <c r="F830" s="5" t="n"/>
      <c r="G830" s="13" t="n"/>
      <c r="H830" s="13" t="n"/>
      <c r="I830" s="4" t="n"/>
      <c r="J830" s="4" t="n"/>
      <c r="K830" s="17">
        <f>IF($A830="","",DATE(YEAR($A830),MONTH($A830),1))</f>
        <v/>
      </c>
    </row>
    <row r="831">
      <c r="A831" s="5" t="n"/>
      <c r="B831" s="4" t="n"/>
      <c r="C831" s="8">
        <f>IF($B831="","",IFERROR(INDEX('Balances'!$B$3:$B$1002,MATCH($B831,'Balances'!$E$3:$E$1002,0)),"?"))</f>
        <v/>
      </c>
      <c r="D831" s="4" t="n"/>
      <c r="E831" s="4" t="n"/>
      <c r="F831" s="5" t="n"/>
      <c r="G831" s="13" t="n"/>
      <c r="H831" s="13" t="n"/>
      <c r="I831" s="4" t="n"/>
      <c r="J831" s="4" t="n"/>
      <c r="K831" s="17">
        <f>IF($A831="","",DATE(YEAR($A831),MONTH($A831),1))</f>
        <v/>
      </c>
    </row>
    <row r="832">
      <c r="A832" s="5" t="n"/>
      <c r="B832" s="4" t="n"/>
      <c r="C832" s="8">
        <f>IF($B832="","",IFERROR(INDEX('Balances'!$B$3:$B$1002,MATCH($B832,'Balances'!$E$3:$E$1002,0)),"?"))</f>
        <v/>
      </c>
      <c r="D832" s="4" t="n"/>
      <c r="E832" s="4" t="n"/>
      <c r="F832" s="5" t="n"/>
      <c r="G832" s="13" t="n"/>
      <c r="H832" s="13" t="n"/>
      <c r="I832" s="4" t="n"/>
      <c r="J832" s="4" t="n"/>
      <c r="K832" s="17">
        <f>IF($A832="","",DATE(YEAR($A832),MONTH($A832),1))</f>
        <v/>
      </c>
    </row>
    <row r="833">
      <c r="A833" s="5" t="n"/>
      <c r="B833" s="4" t="n"/>
      <c r="C833" s="8">
        <f>IF($B833="","",IFERROR(INDEX('Balances'!$B$3:$B$1002,MATCH($B833,'Balances'!$E$3:$E$1002,0)),"?"))</f>
        <v/>
      </c>
      <c r="D833" s="4" t="n"/>
      <c r="E833" s="4" t="n"/>
      <c r="F833" s="5" t="n"/>
      <c r="G833" s="13" t="n"/>
      <c r="H833" s="13" t="n"/>
      <c r="I833" s="4" t="n"/>
      <c r="J833" s="4" t="n"/>
      <c r="K833" s="17">
        <f>IF($A833="","",DATE(YEAR($A833),MONTH($A833),1))</f>
        <v/>
      </c>
    </row>
    <row r="834">
      <c r="A834" s="5" t="n"/>
      <c r="B834" s="4" t="n"/>
      <c r="C834" s="8">
        <f>IF($B834="","",IFERROR(INDEX('Balances'!$B$3:$B$1002,MATCH($B834,'Balances'!$E$3:$E$1002,0)),"?"))</f>
        <v/>
      </c>
      <c r="D834" s="4" t="n"/>
      <c r="E834" s="4" t="n"/>
      <c r="F834" s="5" t="n"/>
      <c r="G834" s="13" t="n"/>
      <c r="H834" s="13" t="n"/>
      <c r="I834" s="4" t="n"/>
      <c r="J834" s="4" t="n"/>
      <c r="K834" s="17">
        <f>IF($A834="","",DATE(YEAR($A834),MONTH($A834),1))</f>
        <v/>
      </c>
    </row>
    <row r="835">
      <c r="A835" s="5" t="n"/>
      <c r="B835" s="4" t="n"/>
      <c r="C835" s="8">
        <f>IF($B835="","",IFERROR(INDEX('Balances'!$B$3:$B$1002,MATCH($B835,'Balances'!$E$3:$E$1002,0)),"?"))</f>
        <v/>
      </c>
      <c r="D835" s="4" t="n"/>
      <c r="E835" s="4" t="n"/>
      <c r="F835" s="5" t="n"/>
      <c r="G835" s="13" t="n"/>
      <c r="H835" s="13" t="n"/>
      <c r="I835" s="4" t="n"/>
      <c r="J835" s="4" t="n"/>
      <c r="K835" s="17">
        <f>IF($A835="","",DATE(YEAR($A835),MONTH($A835),1))</f>
        <v/>
      </c>
    </row>
    <row r="836">
      <c r="A836" s="5" t="n"/>
      <c r="B836" s="4" t="n"/>
      <c r="C836" s="8">
        <f>IF($B836="","",IFERROR(INDEX('Balances'!$B$3:$B$1002,MATCH($B836,'Balances'!$E$3:$E$1002,0)),"?"))</f>
        <v/>
      </c>
      <c r="D836" s="4" t="n"/>
      <c r="E836" s="4" t="n"/>
      <c r="F836" s="5" t="n"/>
      <c r="G836" s="13" t="n"/>
      <c r="H836" s="13" t="n"/>
      <c r="I836" s="4" t="n"/>
      <c r="J836" s="4" t="n"/>
      <c r="K836" s="17">
        <f>IF($A836="","",DATE(YEAR($A836),MONTH($A836),1))</f>
        <v/>
      </c>
    </row>
    <row r="837">
      <c r="A837" s="5" t="n"/>
      <c r="B837" s="4" t="n"/>
      <c r="C837" s="8">
        <f>IF($B837="","",IFERROR(INDEX('Balances'!$B$3:$B$1002,MATCH($B837,'Balances'!$E$3:$E$1002,0)),"?"))</f>
        <v/>
      </c>
      <c r="D837" s="4" t="n"/>
      <c r="E837" s="4" t="n"/>
      <c r="F837" s="5" t="n"/>
      <c r="G837" s="13" t="n"/>
      <c r="H837" s="13" t="n"/>
      <c r="I837" s="4" t="n"/>
      <c r="J837" s="4" t="n"/>
      <c r="K837" s="17">
        <f>IF($A837="","",DATE(YEAR($A837),MONTH($A837),1))</f>
        <v/>
      </c>
    </row>
    <row r="838">
      <c r="A838" s="5" t="n"/>
      <c r="B838" s="4" t="n"/>
      <c r="C838" s="8">
        <f>IF($B838="","",IFERROR(INDEX('Balances'!$B$3:$B$1002,MATCH($B838,'Balances'!$E$3:$E$1002,0)),"?"))</f>
        <v/>
      </c>
      <c r="D838" s="4" t="n"/>
      <c r="E838" s="4" t="n"/>
      <c r="F838" s="5" t="n"/>
      <c r="G838" s="13" t="n"/>
      <c r="H838" s="13" t="n"/>
      <c r="I838" s="4" t="n"/>
      <c r="J838" s="4" t="n"/>
      <c r="K838" s="17">
        <f>IF($A838="","",DATE(YEAR($A838),MONTH($A838),1))</f>
        <v/>
      </c>
    </row>
    <row r="839">
      <c r="A839" s="5" t="n"/>
      <c r="B839" s="4" t="n"/>
      <c r="C839" s="8">
        <f>IF($B839="","",IFERROR(INDEX('Balances'!$B$3:$B$1002,MATCH($B839,'Balances'!$E$3:$E$1002,0)),"?"))</f>
        <v/>
      </c>
      <c r="D839" s="4" t="n"/>
      <c r="E839" s="4" t="n"/>
      <c r="F839" s="5" t="n"/>
      <c r="G839" s="13" t="n"/>
      <c r="H839" s="13" t="n"/>
      <c r="I839" s="4" t="n"/>
      <c r="J839" s="4" t="n"/>
      <c r="K839" s="17">
        <f>IF($A839="","",DATE(YEAR($A839),MONTH($A839),1))</f>
        <v/>
      </c>
    </row>
    <row r="840">
      <c r="A840" s="5" t="n"/>
      <c r="B840" s="4" t="n"/>
      <c r="C840" s="8">
        <f>IF($B840="","",IFERROR(INDEX('Balances'!$B$3:$B$1002,MATCH($B840,'Balances'!$E$3:$E$1002,0)),"?"))</f>
        <v/>
      </c>
      <c r="D840" s="4" t="n"/>
      <c r="E840" s="4" t="n"/>
      <c r="F840" s="5" t="n"/>
      <c r="G840" s="13" t="n"/>
      <c r="H840" s="13" t="n"/>
      <c r="I840" s="4" t="n"/>
      <c r="J840" s="4" t="n"/>
      <c r="K840" s="17">
        <f>IF($A840="","",DATE(YEAR($A840),MONTH($A840),1))</f>
        <v/>
      </c>
    </row>
    <row r="841">
      <c r="A841" s="5" t="n"/>
      <c r="B841" s="4" t="n"/>
      <c r="C841" s="8">
        <f>IF($B841="","",IFERROR(INDEX('Balances'!$B$3:$B$1002,MATCH($B841,'Balances'!$E$3:$E$1002,0)),"?"))</f>
        <v/>
      </c>
      <c r="D841" s="4" t="n"/>
      <c r="E841" s="4" t="n"/>
      <c r="F841" s="5" t="n"/>
      <c r="G841" s="13" t="n"/>
      <c r="H841" s="13" t="n"/>
      <c r="I841" s="4" t="n"/>
      <c r="J841" s="4" t="n"/>
      <c r="K841" s="17">
        <f>IF($A841="","",DATE(YEAR($A841),MONTH($A841),1))</f>
        <v/>
      </c>
    </row>
    <row r="842">
      <c r="A842" s="5" t="n"/>
      <c r="B842" s="4" t="n"/>
      <c r="C842" s="8">
        <f>IF($B842="","",IFERROR(INDEX('Balances'!$B$3:$B$1002,MATCH($B842,'Balances'!$E$3:$E$1002,0)),"?"))</f>
        <v/>
      </c>
      <c r="D842" s="4" t="n"/>
      <c r="E842" s="4" t="n"/>
      <c r="F842" s="5" t="n"/>
      <c r="G842" s="13" t="n"/>
      <c r="H842" s="13" t="n"/>
      <c r="I842" s="4" t="n"/>
      <c r="J842" s="4" t="n"/>
      <c r="K842" s="17">
        <f>IF($A842="","",DATE(YEAR($A842),MONTH($A842),1))</f>
        <v/>
      </c>
    </row>
    <row r="843">
      <c r="A843" s="5" t="n"/>
      <c r="B843" s="4" t="n"/>
      <c r="C843" s="8">
        <f>IF($B843="","",IFERROR(INDEX('Balances'!$B$3:$B$1002,MATCH($B843,'Balances'!$E$3:$E$1002,0)),"?"))</f>
        <v/>
      </c>
      <c r="D843" s="4" t="n"/>
      <c r="E843" s="4" t="n"/>
      <c r="F843" s="5" t="n"/>
      <c r="G843" s="13" t="n"/>
      <c r="H843" s="13" t="n"/>
      <c r="I843" s="4" t="n"/>
      <c r="J843" s="4" t="n"/>
      <c r="K843" s="17">
        <f>IF($A843="","",DATE(YEAR($A843),MONTH($A843),1))</f>
        <v/>
      </c>
    </row>
    <row r="844">
      <c r="A844" s="5" t="n"/>
      <c r="B844" s="4" t="n"/>
      <c r="C844" s="8">
        <f>IF($B844="","",IFERROR(INDEX('Balances'!$B$3:$B$1002,MATCH($B844,'Balances'!$E$3:$E$1002,0)),"?"))</f>
        <v/>
      </c>
      <c r="D844" s="4" t="n"/>
      <c r="E844" s="4" t="n"/>
      <c r="F844" s="5" t="n"/>
      <c r="G844" s="13" t="n"/>
      <c r="H844" s="13" t="n"/>
      <c r="I844" s="4" t="n"/>
      <c r="J844" s="4" t="n"/>
      <c r="K844" s="17">
        <f>IF($A844="","",DATE(YEAR($A844),MONTH($A844),1))</f>
        <v/>
      </c>
    </row>
    <row r="845">
      <c r="A845" s="5" t="n"/>
      <c r="B845" s="4" t="n"/>
      <c r="C845" s="8">
        <f>IF($B845="","",IFERROR(INDEX('Balances'!$B$3:$B$1002,MATCH($B845,'Balances'!$E$3:$E$1002,0)),"?"))</f>
        <v/>
      </c>
      <c r="D845" s="4" t="n"/>
      <c r="E845" s="4" t="n"/>
      <c r="F845" s="5" t="n"/>
      <c r="G845" s="13" t="n"/>
      <c r="H845" s="13" t="n"/>
      <c r="I845" s="4" t="n"/>
      <c r="J845" s="4" t="n"/>
      <c r="K845" s="17">
        <f>IF($A845="","",DATE(YEAR($A845),MONTH($A845),1))</f>
        <v/>
      </c>
    </row>
    <row r="846">
      <c r="A846" s="5" t="n"/>
      <c r="B846" s="4" t="n"/>
      <c r="C846" s="8">
        <f>IF($B846="","",IFERROR(INDEX('Balances'!$B$3:$B$1002,MATCH($B846,'Balances'!$E$3:$E$1002,0)),"?"))</f>
        <v/>
      </c>
      <c r="D846" s="4" t="n"/>
      <c r="E846" s="4" t="n"/>
      <c r="F846" s="5" t="n"/>
      <c r="G846" s="13" t="n"/>
      <c r="H846" s="13" t="n"/>
      <c r="I846" s="4" t="n"/>
      <c r="J846" s="4" t="n"/>
      <c r="K846" s="17">
        <f>IF($A846="","",DATE(YEAR($A846),MONTH($A846),1))</f>
        <v/>
      </c>
    </row>
    <row r="847">
      <c r="A847" s="5" t="n"/>
      <c r="B847" s="4" t="n"/>
      <c r="C847" s="8">
        <f>IF($B847="","",IFERROR(INDEX('Balances'!$B$3:$B$1002,MATCH($B847,'Balances'!$E$3:$E$1002,0)),"?"))</f>
        <v/>
      </c>
      <c r="D847" s="4" t="n"/>
      <c r="E847" s="4" t="n"/>
      <c r="F847" s="5" t="n"/>
      <c r="G847" s="13" t="n"/>
      <c r="H847" s="13" t="n"/>
      <c r="I847" s="4" t="n"/>
      <c r="J847" s="4" t="n"/>
      <c r="K847" s="17">
        <f>IF($A847="","",DATE(YEAR($A847),MONTH($A847),1))</f>
        <v/>
      </c>
    </row>
    <row r="848">
      <c r="A848" s="5" t="n"/>
      <c r="B848" s="4" t="n"/>
      <c r="C848" s="8">
        <f>IF($B848="","",IFERROR(INDEX('Balances'!$B$3:$B$1002,MATCH($B848,'Balances'!$E$3:$E$1002,0)),"?"))</f>
        <v/>
      </c>
      <c r="D848" s="4" t="n"/>
      <c r="E848" s="4" t="n"/>
      <c r="F848" s="5" t="n"/>
      <c r="G848" s="13" t="n"/>
      <c r="H848" s="13" t="n"/>
      <c r="I848" s="4" t="n"/>
      <c r="J848" s="4" t="n"/>
      <c r="K848" s="17">
        <f>IF($A848="","",DATE(YEAR($A848),MONTH($A848),1))</f>
        <v/>
      </c>
    </row>
    <row r="849">
      <c r="A849" s="5" t="n"/>
      <c r="B849" s="4" t="n"/>
      <c r="C849" s="8">
        <f>IF($B849="","",IFERROR(INDEX('Balances'!$B$3:$B$1002,MATCH($B849,'Balances'!$E$3:$E$1002,0)),"?"))</f>
        <v/>
      </c>
      <c r="D849" s="4" t="n"/>
      <c r="E849" s="4" t="n"/>
      <c r="F849" s="5" t="n"/>
      <c r="G849" s="13" t="n"/>
      <c r="H849" s="13" t="n"/>
      <c r="I849" s="4" t="n"/>
      <c r="J849" s="4" t="n"/>
      <c r="K849" s="17">
        <f>IF($A849="","",DATE(YEAR($A849),MONTH($A849),1))</f>
        <v/>
      </c>
    </row>
    <row r="850">
      <c r="A850" s="5" t="n"/>
      <c r="B850" s="4" t="n"/>
      <c r="C850" s="8">
        <f>IF($B850="","",IFERROR(INDEX('Balances'!$B$3:$B$1002,MATCH($B850,'Balances'!$E$3:$E$1002,0)),"?"))</f>
        <v/>
      </c>
      <c r="D850" s="4" t="n"/>
      <c r="E850" s="4" t="n"/>
      <c r="F850" s="5" t="n"/>
      <c r="G850" s="13" t="n"/>
      <c r="H850" s="13" t="n"/>
      <c r="I850" s="4" t="n"/>
      <c r="J850" s="4" t="n"/>
      <c r="K850" s="17">
        <f>IF($A850="","",DATE(YEAR($A850),MONTH($A850),1))</f>
        <v/>
      </c>
    </row>
    <row r="851">
      <c r="A851" s="5" t="n"/>
      <c r="B851" s="4" t="n"/>
      <c r="C851" s="8">
        <f>IF($B851="","",IFERROR(INDEX('Balances'!$B$3:$B$1002,MATCH($B851,'Balances'!$E$3:$E$1002,0)),"?"))</f>
        <v/>
      </c>
      <c r="D851" s="4" t="n"/>
      <c r="E851" s="4" t="n"/>
      <c r="F851" s="5" t="n"/>
      <c r="G851" s="13" t="n"/>
      <c r="H851" s="13" t="n"/>
      <c r="I851" s="4" t="n"/>
      <c r="J851" s="4" t="n"/>
      <c r="K851" s="17">
        <f>IF($A851="","",DATE(YEAR($A851),MONTH($A851),1))</f>
        <v/>
      </c>
    </row>
    <row r="852">
      <c r="A852" s="5" t="n"/>
      <c r="B852" s="4" t="n"/>
      <c r="C852" s="8">
        <f>IF($B852="","",IFERROR(INDEX('Balances'!$B$3:$B$1002,MATCH($B852,'Balances'!$E$3:$E$1002,0)),"?"))</f>
        <v/>
      </c>
      <c r="D852" s="4" t="n"/>
      <c r="E852" s="4" t="n"/>
      <c r="F852" s="5" t="n"/>
      <c r="G852" s="13" t="n"/>
      <c r="H852" s="13" t="n"/>
      <c r="I852" s="4" t="n"/>
      <c r="J852" s="4" t="n"/>
      <c r="K852" s="17">
        <f>IF($A852="","",DATE(YEAR($A852),MONTH($A852),1))</f>
        <v/>
      </c>
    </row>
    <row r="853">
      <c r="A853" s="5" t="n"/>
      <c r="B853" s="4" t="n"/>
      <c r="C853" s="8">
        <f>IF($B853="","",IFERROR(INDEX('Balances'!$B$3:$B$1002,MATCH($B853,'Balances'!$E$3:$E$1002,0)),"?"))</f>
        <v/>
      </c>
      <c r="D853" s="4" t="n"/>
      <c r="E853" s="4" t="n"/>
      <c r="F853" s="5" t="n"/>
      <c r="G853" s="13" t="n"/>
      <c r="H853" s="13" t="n"/>
      <c r="I853" s="4" t="n"/>
      <c r="J853" s="4" t="n"/>
      <c r="K853" s="17">
        <f>IF($A853="","",DATE(YEAR($A853),MONTH($A853),1))</f>
        <v/>
      </c>
    </row>
    <row r="854">
      <c r="A854" s="5" t="n"/>
      <c r="B854" s="4" t="n"/>
      <c r="C854" s="8">
        <f>IF($B854="","",IFERROR(INDEX('Balances'!$B$3:$B$1002,MATCH($B854,'Balances'!$E$3:$E$1002,0)),"?"))</f>
        <v/>
      </c>
      <c r="D854" s="4" t="n"/>
      <c r="E854" s="4" t="n"/>
      <c r="F854" s="5" t="n"/>
      <c r="G854" s="13" t="n"/>
      <c r="H854" s="13" t="n"/>
      <c r="I854" s="4" t="n"/>
      <c r="J854" s="4" t="n"/>
      <c r="K854" s="17">
        <f>IF($A854="","",DATE(YEAR($A854),MONTH($A854),1))</f>
        <v/>
      </c>
    </row>
    <row r="855">
      <c r="A855" s="5" t="n"/>
      <c r="B855" s="4" t="n"/>
      <c r="C855" s="8">
        <f>IF($B855="","",IFERROR(INDEX('Balances'!$B$3:$B$1002,MATCH($B855,'Balances'!$E$3:$E$1002,0)),"?"))</f>
        <v/>
      </c>
      <c r="D855" s="4" t="n"/>
      <c r="E855" s="4" t="n"/>
      <c r="F855" s="5" t="n"/>
      <c r="G855" s="13" t="n"/>
      <c r="H855" s="13" t="n"/>
      <c r="I855" s="4" t="n"/>
      <c r="J855" s="4" t="n"/>
      <c r="K855" s="17">
        <f>IF($A855="","",DATE(YEAR($A855),MONTH($A855),1))</f>
        <v/>
      </c>
    </row>
    <row r="856">
      <c r="A856" s="5" t="n"/>
      <c r="B856" s="4" t="n"/>
      <c r="C856" s="8">
        <f>IF($B856="","",IFERROR(INDEX('Balances'!$B$3:$B$1002,MATCH($B856,'Balances'!$E$3:$E$1002,0)),"?"))</f>
        <v/>
      </c>
      <c r="D856" s="4" t="n"/>
      <c r="E856" s="4" t="n"/>
      <c r="F856" s="5" t="n"/>
      <c r="G856" s="13" t="n"/>
      <c r="H856" s="13" t="n"/>
      <c r="I856" s="4" t="n"/>
      <c r="J856" s="4" t="n"/>
      <c r="K856" s="17">
        <f>IF($A856="","",DATE(YEAR($A856),MONTH($A856),1))</f>
        <v/>
      </c>
    </row>
    <row r="857">
      <c r="A857" s="5" t="n"/>
      <c r="B857" s="4" t="n"/>
      <c r="C857" s="8">
        <f>IF($B857="","",IFERROR(INDEX('Balances'!$B$3:$B$1002,MATCH($B857,'Balances'!$E$3:$E$1002,0)),"?"))</f>
        <v/>
      </c>
      <c r="D857" s="4" t="n"/>
      <c r="E857" s="4" t="n"/>
      <c r="F857" s="5" t="n"/>
      <c r="G857" s="13" t="n"/>
      <c r="H857" s="13" t="n"/>
      <c r="I857" s="4" t="n"/>
      <c r="J857" s="4" t="n"/>
      <c r="K857" s="17">
        <f>IF($A857="","",DATE(YEAR($A857),MONTH($A857),1))</f>
        <v/>
      </c>
    </row>
    <row r="858">
      <c r="A858" s="5" t="n"/>
      <c r="B858" s="4" t="n"/>
      <c r="C858" s="8">
        <f>IF($B858="","",IFERROR(INDEX('Balances'!$B$3:$B$1002,MATCH($B858,'Balances'!$E$3:$E$1002,0)),"?"))</f>
        <v/>
      </c>
      <c r="D858" s="4" t="n"/>
      <c r="E858" s="4" t="n"/>
      <c r="F858" s="5" t="n"/>
      <c r="G858" s="13" t="n"/>
      <c r="H858" s="13" t="n"/>
      <c r="I858" s="4" t="n"/>
      <c r="J858" s="4" t="n"/>
      <c r="K858" s="17">
        <f>IF($A858="","",DATE(YEAR($A858),MONTH($A858),1))</f>
        <v/>
      </c>
    </row>
    <row r="859">
      <c r="A859" s="5" t="n"/>
      <c r="B859" s="4" t="n"/>
      <c r="C859" s="8">
        <f>IF($B859="","",IFERROR(INDEX('Balances'!$B$3:$B$1002,MATCH($B859,'Balances'!$E$3:$E$1002,0)),"?"))</f>
        <v/>
      </c>
      <c r="D859" s="4" t="n"/>
      <c r="E859" s="4" t="n"/>
      <c r="F859" s="5" t="n"/>
      <c r="G859" s="13" t="n"/>
      <c r="H859" s="13" t="n"/>
      <c r="I859" s="4" t="n"/>
      <c r="J859" s="4" t="n"/>
      <c r="K859" s="17">
        <f>IF($A859="","",DATE(YEAR($A859),MONTH($A859),1))</f>
        <v/>
      </c>
    </row>
    <row r="860">
      <c r="A860" s="5" t="n"/>
      <c r="B860" s="4" t="n"/>
      <c r="C860" s="8">
        <f>IF($B860="","",IFERROR(INDEX('Balances'!$B$3:$B$1002,MATCH($B860,'Balances'!$E$3:$E$1002,0)),"?"))</f>
        <v/>
      </c>
      <c r="D860" s="4" t="n"/>
      <c r="E860" s="4" t="n"/>
      <c r="F860" s="5" t="n"/>
      <c r="G860" s="13" t="n"/>
      <c r="H860" s="13" t="n"/>
      <c r="I860" s="4" t="n"/>
      <c r="J860" s="4" t="n"/>
      <c r="K860" s="17">
        <f>IF($A860="","",DATE(YEAR($A860),MONTH($A860),1))</f>
        <v/>
      </c>
    </row>
    <row r="861">
      <c r="A861" s="5" t="n"/>
      <c r="B861" s="4" t="n"/>
      <c r="C861" s="8">
        <f>IF($B861="","",IFERROR(INDEX('Balances'!$B$3:$B$1002,MATCH($B861,'Balances'!$E$3:$E$1002,0)),"?"))</f>
        <v/>
      </c>
      <c r="D861" s="4" t="n"/>
      <c r="E861" s="4" t="n"/>
      <c r="F861" s="5" t="n"/>
      <c r="G861" s="13" t="n"/>
      <c r="H861" s="13" t="n"/>
      <c r="I861" s="4" t="n"/>
      <c r="J861" s="4" t="n"/>
      <c r="K861" s="17">
        <f>IF($A861="","",DATE(YEAR($A861),MONTH($A861),1))</f>
        <v/>
      </c>
    </row>
    <row r="862">
      <c r="A862" s="5" t="n"/>
      <c r="B862" s="4" t="n"/>
      <c r="C862" s="8">
        <f>IF($B862="","",IFERROR(INDEX('Balances'!$B$3:$B$1002,MATCH($B862,'Balances'!$E$3:$E$1002,0)),"?"))</f>
        <v/>
      </c>
      <c r="D862" s="4" t="n"/>
      <c r="E862" s="4" t="n"/>
      <c r="F862" s="5" t="n"/>
      <c r="G862" s="13" t="n"/>
      <c r="H862" s="13" t="n"/>
      <c r="I862" s="4" t="n"/>
      <c r="J862" s="4" t="n"/>
      <c r="K862" s="17">
        <f>IF($A862="","",DATE(YEAR($A862),MONTH($A862),1))</f>
        <v/>
      </c>
    </row>
    <row r="863">
      <c r="A863" s="5" t="n"/>
      <c r="B863" s="4" t="n"/>
      <c r="C863" s="8">
        <f>IF($B863="","",IFERROR(INDEX('Balances'!$B$3:$B$1002,MATCH($B863,'Balances'!$E$3:$E$1002,0)),"?"))</f>
        <v/>
      </c>
      <c r="D863" s="4" t="n"/>
      <c r="E863" s="4" t="n"/>
      <c r="F863" s="5" t="n"/>
      <c r="G863" s="13" t="n"/>
      <c r="H863" s="13" t="n"/>
      <c r="I863" s="4" t="n"/>
      <c r="J863" s="4" t="n"/>
      <c r="K863" s="17">
        <f>IF($A863="","",DATE(YEAR($A863),MONTH($A863),1))</f>
        <v/>
      </c>
    </row>
    <row r="864">
      <c r="A864" s="5" t="n"/>
      <c r="B864" s="4" t="n"/>
      <c r="C864" s="8">
        <f>IF($B864="","",IFERROR(INDEX('Balances'!$B$3:$B$1002,MATCH($B864,'Balances'!$E$3:$E$1002,0)),"?"))</f>
        <v/>
      </c>
      <c r="D864" s="4" t="n"/>
      <c r="E864" s="4" t="n"/>
      <c r="F864" s="5" t="n"/>
      <c r="G864" s="13" t="n"/>
      <c r="H864" s="13" t="n"/>
      <c r="I864" s="4" t="n"/>
      <c r="J864" s="4" t="n"/>
      <c r="K864" s="17">
        <f>IF($A864="","",DATE(YEAR($A864),MONTH($A864),1))</f>
        <v/>
      </c>
    </row>
    <row r="865">
      <c r="A865" s="5" t="n"/>
      <c r="B865" s="4" t="n"/>
      <c r="C865" s="8">
        <f>IF($B865="","",IFERROR(INDEX('Balances'!$B$3:$B$1002,MATCH($B865,'Balances'!$E$3:$E$1002,0)),"?"))</f>
        <v/>
      </c>
      <c r="D865" s="4" t="n"/>
      <c r="E865" s="4" t="n"/>
      <c r="F865" s="5" t="n"/>
      <c r="G865" s="13" t="n"/>
      <c r="H865" s="13" t="n"/>
      <c r="I865" s="4" t="n"/>
      <c r="J865" s="4" t="n"/>
      <c r="K865" s="17">
        <f>IF($A865="","",DATE(YEAR($A865),MONTH($A865),1))</f>
        <v/>
      </c>
    </row>
    <row r="866">
      <c r="A866" s="5" t="n"/>
      <c r="B866" s="4" t="n"/>
      <c r="C866" s="8">
        <f>IF($B866="","",IFERROR(INDEX('Balances'!$B$3:$B$1002,MATCH($B866,'Balances'!$E$3:$E$1002,0)),"?"))</f>
        <v/>
      </c>
      <c r="D866" s="4" t="n"/>
      <c r="E866" s="4" t="n"/>
      <c r="F866" s="5" t="n"/>
      <c r="G866" s="13" t="n"/>
      <c r="H866" s="13" t="n"/>
      <c r="I866" s="4" t="n"/>
      <c r="J866" s="4" t="n"/>
      <c r="K866" s="17">
        <f>IF($A866="","",DATE(YEAR($A866),MONTH($A866),1))</f>
        <v/>
      </c>
    </row>
    <row r="867">
      <c r="A867" s="5" t="n"/>
      <c r="B867" s="4" t="n"/>
      <c r="C867" s="8">
        <f>IF($B867="","",IFERROR(INDEX('Balances'!$B$3:$B$1002,MATCH($B867,'Balances'!$E$3:$E$1002,0)),"?"))</f>
        <v/>
      </c>
      <c r="D867" s="4" t="n"/>
      <c r="E867" s="4" t="n"/>
      <c r="F867" s="5" t="n"/>
      <c r="G867" s="13" t="n"/>
      <c r="H867" s="13" t="n"/>
      <c r="I867" s="4" t="n"/>
      <c r="J867" s="4" t="n"/>
      <c r="K867" s="17">
        <f>IF($A867="","",DATE(YEAR($A867),MONTH($A867),1))</f>
        <v/>
      </c>
    </row>
    <row r="868">
      <c r="A868" s="5" t="n"/>
      <c r="B868" s="4" t="n"/>
      <c r="C868" s="8">
        <f>IF($B868="","",IFERROR(INDEX('Balances'!$B$3:$B$1002,MATCH($B868,'Balances'!$E$3:$E$1002,0)),"?"))</f>
        <v/>
      </c>
      <c r="D868" s="4" t="n"/>
      <c r="E868" s="4" t="n"/>
      <c r="F868" s="5" t="n"/>
      <c r="G868" s="13" t="n"/>
      <c r="H868" s="13" t="n"/>
      <c r="I868" s="4" t="n"/>
      <c r="J868" s="4" t="n"/>
      <c r="K868" s="17">
        <f>IF($A868="","",DATE(YEAR($A868),MONTH($A868),1))</f>
        <v/>
      </c>
    </row>
    <row r="869">
      <c r="A869" s="5" t="n"/>
      <c r="B869" s="4" t="n"/>
      <c r="C869" s="8">
        <f>IF($B869="","",IFERROR(INDEX('Balances'!$B$3:$B$1002,MATCH($B869,'Balances'!$E$3:$E$1002,0)),"?"))</f>
        <v/>
      </c>
      <c r="D869" s="4" t="n"/>
      <c r="E869" s="4" t="n"/>
      <c r="F869" s="5" t="n"/>
      <c r="G869" s="13" t="n"/>
      <c r="H869" s="13" t="n"/>
      <c r="I869" s="4" t="n"/>
      <c r="J869" s="4" t="n"/>
      <c r="K869" s="17">
        <f>IF($A869="","",DATE(YEAR($A869),MONTH($A869),1))</f>
        <v/>
      </c>
    </row>
    <row r="870">
      <c r="A870" s="5" t="n"/>
      <c r="B870" s="4" t="n"/>
      <c r="C870" s="8">
        <f>IF($B870="","",IFERROR(INDEX('Balances'!$B$3:$B$1002,MATCH($B870,'Balances'!$E$3:$E$1002,0)),"?"))</f>
        <v/>
      </c>
      <c r="D870" s="4" t="n"/>
      <c r="E870" s="4" t="n"/>
      <c r="F870" s="5" t="n"/>
      <c r="G870" s="13" t="n"/>
      <c r="H870" s="13" t="n"/>
      <c r="I870" s="4" t="n"/>
      <c r="J870" s="4" t="n"/>
      <c r="K870" s="17">
        <f>IF($A870="","",DATE(YEAR($A870),MONTH($A870),1))</f>
        <v/>
      </c>
    </row>
    <row r="871">
      <c r="A871" s="5" t="n"/>
      <c r="B871" s="4" t="n"/>
      <c r="C871" s="8">
        <f>IF($B871="","",IFERROR(INDEX('Balances'!$B$3:$B$1002,MATCH($B871,'Balances'!$E$3:$E$1002,0)),"?"))</f>
        <v/>
      </c>
      <c r="D871" s="4" t="n"/>
      <c r="E871" s="4" t="n"/>
      <c r="F871" s="5" t="n"/>
      <c r="G871" s="13" t="n"/>
      <c r="H871" s="13" t="n"/>
      <c r="I871" s="4" t="n"/>
      <c r="J871" s="4" t="n"/>
      <c r="K871" s="17">
        <f>IF($A871="","",DATE(YEAR($A871),MONTH($A871),1))</f>
        <v/>
      </c>
    </row>
    <row r="872">
      <c r="A872" s="5" t="n"/>
      <c r="B872" s="4" t="n"/>
      <c r="C872" s="8">
        <f>IF($B872="","",IFERROR(INDEX('Balances'!$B$3:$B$1002,MATCH($B872,'Balances'!$E$3:$E$1002,0)),"?"))</f>
        <v/>
      </c>
      <c r="D872" s="4" t="n"/>
      <c r="E872" s="4" t="n"/>
      <c r="F872" s="5" t="n"/>
      <c r="G872" s="13" t="n"/>
      <c r="H872" s="13" t="n"/>
      <c r="I872" s="4" t="n"/>
      <c r="J872" s="4" t="n"/>
      <c r="K872" s="17">
        <f>IF($A872="","",DATE(YEAR($A872),MONTH($A872),1))</f>
        <v/>
      </c>
    </row>
    <row r="873">
      <c r="A873" s="5" t="n"/>
      <c r="B873" s="4" t="n"/>
      <c r="C873" s="8">
        <f>IF($B873="","",IFERROR(INDEX('Balances'!$B$3:$B$1002,MATCH($B873,'Balances'!$E$3:$E$1002,0)),"?"))</f>
        <v/>
      </c>
      <c r="D873" s="4" t="n"/>
      <c r="E873" s="4" t="n"/>
      <c r="F873" s="5" t="n"/>
      <c r="G873" s="13" t="n"/>
      <c r="H873" s="13" t="n"/>
      <c r="I873" s="4" t="n"/>
      <c r="J873" s="4" t="n"/>
      <c r="K873" s="17">
        <f>IF($A873="","",DATE(YEAR($A873),MONTH($A873),1))</f>
        <v/>
      </c>
    </row>
    <row r="874">
      <c r="A874" s="5" t="n"/>
      <c r="B874" s="4" t="n"/>
      <c r="C874" s="8">
        <f>IF($B874="","",IFERROR(INDEX('Balances'!$B$3:$B$1002,MATCH($B874,'Balances'!$E$3:$E$1002,0)),"?"))</f>
        <v/>
      </c>
      <c r="D874" s="4" t="n"/>
      <c r="E874" s="4" t="n"/>
      <c r="F874" s="5" t="n"/>
      <c r="G874" s="13" t="n"/>
      <c r="H874" s="13" t="n"/>
      <c r="I874" s="4" t="n"/>
      <c r="J874" s="4" t="n"/>
      <c r="K874" s="17">
        <f>IF($A874="","",DATE(YEAR($A874),MONTH($A874),1))</f>
        <v/>
      </c>
    </row>
    <row r="875">
      <c r="A875" s="5" t="n"/>
      <c r="B875" s="4" t="n"/>
      <c r="C875" s="8">
        <f>IF($B875="","",IFERROR(INDEX('Balances'!$B$3:$B$1002,MATCH($B875,'Balances'!$E$3:$E$1002,0)),"?"))</f>
        <v/>
      </c>
      <c r="D875" s="4" t="n"/>
      <c r="E875" s="4" t="n"/>
      <c r="F875" s="5" t="n"/>
      <c r="G875" s="13" t="n"/>
      <c r="H875" s="13" t="n"/>
      <c r="I875" s="4" t="n"/>
      <c r="J875" s="4" t="n"/>
      <c r="K875" s="17">
        <f>IF($A875="","",DATE(YEAR($A875),MONTH($A875),1))</f>
        <v/>
      </c>
    </row>
    <row r="876">
      <c r="A876" s="5" t="n"/>
      <c r="B876" s="4" t="n"/>
      <c r="C876" s="8">
        <f>IF($B876="","",IFERROR(INDEX('Balances'!$B$3:$B$1002,MATCH($B876,'Balances'!$E$3:$E$1002,0)),"?"))</f>
        <v/>
      </c>
      <c r="D876" s="4" t="n"/>
      <c r="E876" s="4" t="n"/>
      <c r="F876" s="5" t="n"/>
      <c r="G876" s="13" t="n"/>
      <c r="H876" s="13" t="n"/>
      <c r="I876" s="4" t="n"/>
      <c r="J876" s="4" t="n"/>
      <c r="K876" s="17">
        <f>IF($A876="","",DATE(YEAR($A876),MONTH($A876),1))</f>
        <v/>
      </c>
    </row>
    <row r="877">
      <c r="A877" s="5" t="n"/>
      <c r="B877" s="4" t="n"/>
      <c r="C877" s="8">
        <f>IF($B877="","",IFERROR(INDEX('Balances'!$B$3:$B$1002,MATCH($B877,'Balances'!$E$3:$E$1002,0)),"?"))</f>
        <v/>
      </c>
      <c r="D877" s="4" t="n"/>
      <c r="E877" s="4" t="n"/>
      <c r="F877" s="5" t="n"/>
      <c r="G877" s="13" t="n"/>
      <c r="H877" s="13" t="n"/>
      <c r="I877" s="4" t="n"/>
      <c r="J877" s="4" t="n"/>
      <c r="K877" s="17">
        <f>IF($A877="","",DATE(YEAR($A877),MONTH($A877),1))</f>
        <v/>
      </c>
    </row>
    <row r="878">
      <c r="A878" s="5" t="n"/>
      <c r="B878" s="4" t="n"/>
      <c r="C878" s="8">
        <f>IF($B878="","",IFERROR(INDEX('Balances'!$B$3:$B$1002,MATCH($B878,'Balances'!$E$3:$E$1002,0)),"?"))</f>
        <v/>
      </c>
      <c r="D878" s="4" t="n"/>
      <c r="E878" s="4" t="n"/>
      <c r="F878" s="5" t="n"/>
      <c r="G878" s="13" t="n"/>
      <c r="H878" s="13" t="n"/>
      <c r="I878" s="4" t="n"/>
      <c r="J878" s="4" t="n"/>
      <c r="K878" s="17">
        <f>IF($A878="","",DATE(YEAR($A878),MONTH($A878),1))</f>
        <v/>
      </c>
    </row>
    <row r="879">
      <c r="A879" s="5" t="n"/>
      <c r="B879" s="4" t="n"/>
      <c r="C879" s="8">
        <f>IF($B879="","",IFERROR(INDEX('Balances'!$B$3:$B$1002,MATCH($B879,'Balances'!$E$3:$E$1002,0)),"?"))</f>
        <v/>
      </c>
      <c r="D879" s="4" t="n"/>
      <c r="E879" s="4" t="n"/>
      <c r="F879" s="5" t="n"/>
      <c r="G879" s="13" t="n"/>
      <c r="H879" s="13" t="n"/>
      <c r="I879" s="4" t="n"/>
      <c r="J879" s="4" t="n"/>
      <c r="K879" s="17">
        <f>IF($A879="","",DATE(YEAR($A879),MONTH($A879),1))</f>
        <v/>
      </c>
    </row>
    <row r="880">
      <c r="A880" s="5" t="n"/>
      <c r="B880" s="4" t="n"/>
      <c r="C880" s="8">
        <f>IF($B880="","",IFERROR(INDEX('Balances'!$B$3:$B$1002,MATCH($B880,'Balances'!$E$3:$E$1002,0)),"?"))</f>
        <v/>
      </c>
      <c r="D880" s="4" t="n"/>
      <c r="E880" s="4" t="n"/>
      <c r="F880" s="5" t="n"/>
      <c r="G880" s="13" t="n"/>
      <c r="H880" s="13" t="n"/>
      <c r="I880" s="4" t="n"/>
      <c r="J880" s="4" t="n"/>
      <c r="K880" s="17">
        <f>IF($A880="","",DATE(YEAR($A880),MONTH($A880),1))</f>
        <v/>
      </c>
    </row>
    <row r="881">
      <c r="A881" s="5" t="n"/>
      <c r="B881" s="4" t="n"/>
      <c r="C881" s="8">
        <f>IF($B881="","",IFERROR(INDEX('Balances'!$B$3:$B$1002,MATCH($B881,'Balances'!$E$3:$E$1002,0)),"?"))</f>
        <v/>
      </c>
      <c r="D881" s="4" t="n"/>
      <c r="E881" s="4" t="n"/>
      <c r="F881" s="5" t="n"/>
      <c r="G881" s="13" t="n"/>
      <c r="H881" s="13" t="n"/>
      <c r="I881" s="4" t="n"/>
      <c r="J881" s="4" t="n"/>
      <c r="K881" s="17">
        <f>IF($A881="","",DATE(YEAR($A881),MONTH($A881),1))</f>
        <v/>
      </c>
    </row>
    <row r="882">
      <c r="A882" s="5" t="n"/>
      <c r="B882" s="4" t="n"/>
      <c r="C882" s="8">
        <f>IF($B882="","",IFERROR(INDEX('Balances'!$B$3:$B$1002,MATCH($B882,'Balances'!$E$3:$E$1002,0)),"?"))</f>
        <v/>
      </c>
      <c r="D882" s="4" t="n"/>
      <c r="E882" s="4" t="n"/>
      <c r="F882" s="5" t="n"/>
      <c r="G882" s="13" t="n"/>
      <c r="H882" s="13" t="n"/>
      <c r="I882" s="4" t="n"/>
      <c r="J882" s="4" t="n"/>
      <c r="K882" s="17">
        <f>IF($A882="","",DATE(YEAR($A882),MONTH($A882),1))</f>
        <v/>
      </c>
    </row>
    <row r="883">
      <c r="A883" s="5" t="n"/>
      <c r="B883" s="4" t="n"/>
      <c r="C883" s="8">
        <f>IF($B883="","",IFERROR(INDEX('Balances'!$B$3:$B$1002,MATCH($B883,'Balances'!$E$3:$E$1002,0)),"?"))</f>
        <v/>
      </c>
      <c r="D883" s="4" t="n"/>
      <c r="E883" s="4" t="n"/>
      <c r="F883" s="5" t="n"/>
      <c r="G883" s="13" t="n"/>
      <c r="H883" s="13" t="n"/>
      <c r="I883" s="4" t="n"/>
      <c r="J883" s="4" t="n"/>
      <c r="K883" s="17">
        <f>IF($A883="","",DATE(YEAR($A883),MONTH($A883),1))</f>
        <v/>
      </c>
    </row>
    <row r="884">
      <c r="A884" s="5" t="n"/>
      <c r="B884" s="4" t="n"/>
      <c r="C884" s="8">
        <f>IF($B884="","",IFERROR(INDEX('Balances'!$B$3:$B$1002,MATCH($B884,'Balances'!$E$3:$E$1002,0)),"?"))</f>
        <v/>
      </c>
      <c r="D884" s="4" t="n"/>
      <c r="E884" s="4" t="n"/>
      <c r="F884" s="5" t="n"/>
      <c r="G884" s="13" t="n"/>
      <c r="H884" s="13" t="n"/>
      <c r="I884" s="4" t="n"/>
      <c r="J884" s="4" t="n"/>
      <c r="K884" s="17">
        <f>IF($A884="","",DATE(YEAR($A884),MONTH($A884),1))</f>
        <v/>
      </c>
    </row>
    <row r="885">
      <c r="A885" s="5" t="n"/>
      <c r="B885" s="4" t="n"/>
      <c r="C885" s="8">
        <f>IF($B885="","",IFERROR(INDEX('Balances'!$B$3:$B$1002,MATCH($B885,'Balances'!$E$3:$E$1002,0)),"?"))</f>
        <v/>
      </c>
      <c r="D885" s="4" t="n"/>
      <c r="E885" s="4" t="n"/>
      <c r="F885" s="5" t="n"/>
      <c r="G885" s="13" t="n"/>
      <c r="H885" s="13" t="n"/>
      <c r="I885" s="4" t="n"/>
      <c r="J885" s="4" t="n"/>
      <c r="K885" s="17">
        <f>IF($A885="","",DATE(YEAR($A885),MONTH($A885),1))</f>
        <v/>
      </c>
    </row>
    <row r="886">
      <c r="A886" s="5" t="n"/>
      <c r="B886" s="4" t="n"/>
      <c r="C886" s="8">
        <f>IF($B886="","",IFERROR(INDEX('Balances'!$B$3:$B$1002,MATCH($B886,'Balances'!$E$3:$E$1002,0)),"?"))</f>
        <v/>
      </c>
      <c r="D886" s="4" t="n"/>
      <c r="E886" s="4" t="n"/>
      <c r="F886" s="5" t="n"/>
      <c r="G886" s="13" t="n"/>
      <c r="H886" s="13" t="n"/>
      <c r="I886" s="4" t="n"/>
      <c r="J886" s="4" t="n"/>
      <c r="K886" s="17">
        <f>IF($A886="","",DATE(YEAR($A886),MONTH($A886),1))</f>
        <v/>
      </c>
    </row>
    <row r="887">
      <c r="A887" s="5" t="n"/>
      <c r="B887" s="4" t="n"/>
      <c r="C887" s="8">
        <f>IF($B887="","",IFERROR(INDEX('Balances'!$B$3:$B$1002,MATCH($B887,'Balances'!$E$3:$E$1002,0)),"?"))</f>
        <v/>
      </c>
      <c r="D887" s="4" t="n"/>
      <c r="E887" s="4" t="n"/>
      <c r="F887" s="5" t="n"/>
      <c r="G887" s="13" t="n"/>
      <c r="H887" s="13" t="n"/>
      <c r="I887" s="4" t="n"/>
      <c r="J887" s="4" t="n"/>
      <c r="K887" s="17">
        <f>IF($A887="","",DATE(YEAR($A887),MONTH($A887),1))</f>
        <v/>
      </c>
    </row>
    <row r="888">
      <c r="A888" s="5" t="n"/>
      <c r="B888" s="4" t="n"/>
      <c r="C888" s="8">
        <f>IF($B888="","",IFERROR(INDEX('Balances'!$B$3:$B$1002,MATCH($B888,'Balances'!$E$3:$E$1002,0)),"?"))</f>
        <v/>
      </c>
      <c r="D888" s="4" t="n"/>
      <c r="E888" s="4" t="n"/>
      <c r="F888" s="5" t="n"/>
      <c r="G888" s="13" t="n"/>
      <c r="H888" s="13" t="n"/>
      <c r="I888" s="4" t="n"/>
      <c r="J888" s="4" t="n"/>
      <c r="K888" s="17">
        <f>IF($A888="","",DATE(YEAR($A888),MONTH($A888),1))</f>
        <v/>
      </c>
    </row>
    <row r="889">
      <c r="A889" s="5" t="n"/>
      <c r="B889" s="4" t="n"/>
      <c r="C889" s="8">
        <f>IF($B889="","",IFERROR(INDEX('Balances'!$B$3:$B$1002,MATCH($B889,'Balances'!$E$3:$E$1002,0)),"?"))</f>
        <v/>
      </c>
      <c r="D889" s="4" t="n"/>
      <c r="E889" s="4" t="n"/>
      <c r="F889" s="5" t="n"/>
      <c r="G889" s="13" t="n"/>
      <c r="H889" s="13" t="n"/>
      <c r="I889" s="4" t="n"/>
      <c r="J889" s="4" t="n"/>
      <c r="K889" s="17">
        <f>IF($A889="","",DATE(YEAR($A889),MONTH($A889),1))</f>
        <v/>
      </c>
    </row>
    <row r="890">
      <c r="A890" s="5" t="n"/>
      <c r="B890" s="4" t="n"/>
      <c r="C890" s="8">
        <f>IF($B890="","",IFERROR(INDEX('Balances'!$B$3:$B$1002,MATCH($B890,'Balances'!$E$3:$E$1002,0)),"?"))</f>
        <v/>
      </c>
      <c r="D890" s="4" t="n"/>
      <c r="E890" s="4" t="n"/>
      <c r="F890" s="5" t="n"/>
      <c r="G890" s="13" t="n"/>
      <c r="H890" s="13" t="n"/>
      <c r="I890" s="4" t="n"/>
      <c r="J890" s="4" t="n"/>
      <c r="K890" s="17">
        <f>IF($A890="","",DATE(YEAR($A890),MONTH($A890),1))</f>
        <v/>
      </c>
    </row>
    <row r="891">
      <c r="A891" s="5" t="n"/>
      <c r="B891" s="4" t="n"/>
      <c r="C891" s="8">
        <f>IF($B891="","",IFERROR(INDEX('Balances'!$B$3:$B$1002,MATCH($B891,'Balances'!$E$3:$E$1002,0)),"?"))</f>
        <v/>
      </c>
      <c r="D891" s="4" t="n"/>
      <c r="E891" s="4" t="n"/>
      <c r="F891" s="5" t="n"/>
      <c r="G891" s="13" t="n"/>
      <c r="H891" s="13" t="n"/>
      <c r="I891" s="4" t="n"/>
      <c r="J891" s="4" t="n"/>
      <c r="K891" s="17">
        <f>IF($A891="","",DATE(YEAR($A891),MONTH($A891),1))</f>
        <v/>
      </c>
    </row>
    <row r="892">
      <c r="A892" s="5" t="n"/>
      <c r="B892" s="4" t="n"/>
      <c r="C892" s="8">
        <f>IF($B892="","",IFERROR(INDEX('Balances'!$B$3:$B$1002,MATCH($B892,'Balances'!$E$3:$E$1002,0)),"?"))</f>
        <v/>
      </c>
      <c r="D892" s="4" t="n"/>
      <c r="E892" s="4" t="n"/>
      <c r="F892" s="5" t="n"/>
      <c r="G892" s="13" t="n"/>
      <c r="H892" s="13" t="n"/>
      <c r="I892" s="4" t="n"/>
      <c r="J892" s="4" t="n"/>
      <c r="K892" s="17">
        <f>IF($A892="","",DATE(YEAR($A892),MONTH($A892),1))</f>
        <v/>
      </c>
    </row>
    <row r="893">
      <c r="A893" s="5" t="n"/>
      <c r="B893" s="4" t="n"/>
      <c r="C893" s="8">
        <f>IF($B893="","",IFERROR(INDEX('Balances'!$B$3:$B$1002,MATCH($B893,'Balances'!$E$3:$E$1002,0)),"?"))</f>
        <v/>
      </c>
      <c r="D893" s="4" t="n"/>
      <c r="E893" s="4" t="n"/>
      <c r="F893" s="5" t="n"/>
      <c r="G893" s="13" t="n"/>
      <c r="H893" s="13" t="n"/>
      <c r="I893" s="4" t="n"/>
      <c r="J893" s="4" t="n"/>
      <c r="K893" s="17">
        <f>IF($A893="","",DATE(YEAR($A893),MONTH($A893),1))</f>
        <v/>
      </c>
    </row>
    <row r="894">
      <c r="A894" s="5" t="n"/>
      <c r="B894" s="4" t="n"/>
      <c r="C894" s="8">
        <f>IF($B894="","",IFERROR(INDEX('Balances'!$B$3:$B$1002,MATCH($B894,'Balances'!$E$3:$E$1002,0)),"?"))</f>
        <v/>
      </c>
      <c r="D894" s="4" t="n"/>
      <c r="E894" s="4" t="n"/>
      <c r="F894" s="5" t="n"/>
      <c r="G894" s="13" t="n"/>
      <c r="H894" s="13" t="n"/>
      <c r="I894" s="4" t="n"/>
      <c r="J894" s="4" t="n"/>
      <c r="K894" s="17">
        <f>IF($A894="","",DATE(YEAR($A894),MONTH($A894),1))</f>
        <v/>
      </c>
    </row>
    <row r="895">
      <c r="A895" s="5" t="n"/>
      <c r="B895" s="4" t="n"/>
      <c r="C895" s="8">
        <f>IF($B895="","",IFERROR(INDEX('Balances'!$B$3:$B$1002,MATCH($B895,'Balances'!$E$3:$E$1002,0)),"?"))</f>
        <v/>
      </c>
      <c r="D895" s="4" t="n"/>
      <c r="E895" s="4" t="n"/>
      <c r="F895" s="5" t="n"/>
      <c r="G895" s="13" t="n"/>
      <c r="H895" s="13" t="n"/>
      <c r="I895" s="4" t="n"/>
      <c r="J895" s="4" t="n"/>
      <c r="K895" s="17">
        <f>IF($A895="","",DATE(YEAR($A895),MONTH($A895),1))</f>
        <v/>
      </c>
    </row>
    <row r="896">
      <c r="A896" s="5" t="n"/>
      <c r="B896" s="4" t="n"/>
      <c r="C896" s="8">
        <f>IF($B896="","",IFERROR(INDEX('Balances'!$B$3:$B$1002,MATCH($B896,'Balances'!$E$3:$E$1002,0)),"?"))</f>
        <v/>
      </c>
      <c r="D896" s="4" t="n"/>
      <c r="E896" s="4" t="n"/>
      <c r="F896" s="5" t="n"/>
      <c r="G896" s="13" t="n"/>
      <c r="H896" s="13" t="n"/>
      <c r="I896" s="4" t="n"/>
      <c r="J896" s="4" t="n"/>
      <c r="K896" s="17">
        <f>IF($A896="","",DATE(YEAR($A896),MONTH($A896),1))</f>
        <v/>
      </c>
    </row>
    <row r="897">
      <c r="A897" s="5" t="n"/>
      <c r="B897" s="4" t="n"/>
      <c r="C897" s="8">
        <f>IF($B897="","",IFERROR(INDEX('Balances'!$B$3:$B$1002,MATCH($B897,'Balances'!$E$3:$E$1002,0)),"?"))</f>
        <v/>
      </c>
      <c r="D897" s="4" t="n"/>
      <c r="E897" s="4" t="n"/>
      <c r="F897" s="5" t="n"/>
      <c r="G897" s="13" t="n"/>
      <c r="H897" s="13" t="n"/>
      <c r="I897" s="4" t="n"/>
      <c r="J897" s="4" t="n"/>
      <c r="K897" s="17">
        <f>IF($A897="","",DATE(YEAR($A897),MONTH($A897),1))</f>
        <v/>
      </c>
    </row>
    <row r="898">
      <c r="A898" s="5" t="n"/>
      <c r="B898" s="4" t="n"/>
      <c r="C898" s="8">
        <f>IF($B898="","",IFERROR(INDEX('Balances'!$B$3:$B$1002,MATCH($B898,'Balances'!$E$3:$E$1002,0)),"?"))</f>
        <v/>
      </c>
      <c r="D898" s="4" t="n"/>
      <c r="E898" s="4" t="n"/>
      <c r="F898" s="5" t="n"/>
      <c r="G898" s="13" t="n"/>
      <c r="H898" s="13" t="n"/>
      <c r="I898" s="4" t="n"/>
      <c r="J898" s="4" t="n"/>
      <c r="K898" s="17">
        <f>IF($A898="","",DATE(YEAR($A898),MONTH($A898),1))</f>
        <v/>
      </c>
    </row>
    <row r="899">
      <c r="A899" s="5" t="n"/>
      <c r="B899" s="4" t="n"/>
      <c r="C899" s="8">
        <f>IF($B899="","",IFERROR(INDEX('Balances'!$B$3:$B$1002,MATCH($B899,'Balances'!$E$3:$E$1002,0)),"?"))</f>
        <v/>
      </c>
      <c r="D899" s="4" t="n"/>
      <c r="E899" s="4" t="n"/>
      <c r="F899" s="5" t="n"/>
      <c r="G899" s="13" t="n"/>
      <c r="H899" s="13" t="n"/>
      <c r="I899" s="4" t="n"/>
      <c r="J899" s="4" t="n"/>
      <c r="K899" s="17">
        <f>IF($A899="","",DATE(YEAR($A899),MONTH($A899),1))</f>
        <v/>
      </c>
    </row>
    <row r="900">
      <c r="A900" s="5" t="n"/>
      <c r="B900" s="4" t="n"/>
      <c r="C900" s="8">
        <f>IF($B900="","",IFERROR(INDEX('Balances'!$B$3:$B$1002,MATCH($B900,'Balances'!$E$3:$E$1002,0)),"?"))</f>
        <v/>
      </c>
      <c r="D900" s="4" t="n"/>
      <c r="E900" s="4" t="n"/>
      <c r="F900" s="5" t="n"/>
      <c r="G900" s="13" t="n"/>
      <c r="H900" s="13" t="n"/>
      <c r="I900" s="4" t="n"/>
      <c r="J900" s="4" t="n"/>
      <c r="K900" s="17">
        <f>IF($A900="","",DATE(YEAR($A900),MONTH($A900),1))</f>
        <v/>
      </c>
    </row>
    <row r="901">
      <c r="A901" s="5" t="n"/>
      <c r="B901" s="4" t="n"/>
      <c r="C901" s="8">
        <f>IF($B901="","",IFERROR(INDEX('Balances'!$B$3:$B$1002,MATCH($B901,'Balances'!$E$3:$E$1002,0)),"?"))</f>
        <v/>
      </c>
      <c r="D901" s="4" t="n"/>
      <c r="E901" s="4" t="n"/>
      <c r="F901" s="5" t="n"/>
      <c r="G901" s="13" t="n"/>
      <c r="H901" s="13" t="n"/>
      <c r="I901" s="4" t="n"/>
      <c r="J901" s="4" t="n"/>
      <c r="K901" s="17">
        <f>IF($A901="","",DATE(YEAR($A901),MONTH($A901),1))</f>
        <v/>
      </c>
    </row>
    <row r="902">
      <c r="A902" s="5" t="n"/>
      <c r="B902" s="4" t="n"/>
      <c r="C902" s="8">
        <f>IF($B902="","",IFERROR(INDEX('Balances'!$B$3:$B$1002,MATCH($B902,'Balances'!$E$3:$E$1002,0)),"?"))</f>
        <v/>
      </c>
      <c r="D902" s="4" t="n"/>
      <c r="E902" s="4" t="n"/>
      <c r="F902" s="5" t="n"/>
      <c r="G902" s="13" t="n"/>
      <c r="H902" s="13" t="n"/>
      <c r="I902" s="4" t="n"/>
      <c r="J902" s="4" t="n"/>
      <c r="K902" s="17">
        <f>IF($A902="","",DATE(YEAR($A902),MONTH($A902),1))</f>
        <v/>
      </c>
    </row>
    <row r="903">
      <c r="A903" s="5" t="n"/>
      <c r="B903" s="4" t="n"/>
      <c r="C903" s="8">
        <f>IF($B903="","",IFERROR(INDEX('Balances'!$B$3:$B$1002,MATCH($B903,'Balances'!$E$3:$E$1002,0)),"?"))</f>
        <v/>
      </c>
      <c r="D903" s="4" t="n"/>
      <c r="E903" s="4" t="n"/>
      <c r="F903" s="5" t="n"/>
      <c r="G903" s="13" t="n"/>
      <c r="H903" s="13" t="n"/>
      <c r="I903" s="4" t="n"/>
      <c r="J903" s="4" t="n"/>
      <c r="K903" s="17">
        <f>IF($A903="","",DATE(YEAR($A903),MONTH($A903),1))</f>
        <v/>
      </c>
    </row>
    <row r="904">
      <c r="A904" s="5" t="n"/>
      <c r="B904" s="4" t="n"/>
      <c r="C904" s="8">
        <f>IF($B904="","",IFERROR(INDEX('Balances'!$B$3:$B$1002,MATCH($B904,'Balances'!$E$3:$E$1002,0)),"?"))</f>
        <v/>
      </c>
      <c r="D904" s="4" t="n"/>
      <c r="E904" s="4" t="n"/>
      <c r="F904" s="5" t="n"/>
      <c r="G904" s="13" t="n"/>
      <c r="H904" s="13" t="n"/>
      <c r="I904" s="4" t="n"/>
      <c r="J904" s="4" t="n"/>
      <c r="K904" s="17">
        <f>IF($A904="","",DATE(YEAR($A904),MONTH($A904),1))</f>
        <v/>
      </c>
    </row>
    <row r="905">
      <c r="A905" s="5" t="n"/>
      <c r="B905" s="4" t="n"/>
      <c r="C905" s="8">
        <f>IF($B905="","",IFERROR(INDEX('Balances'!$B$3:$B$1002,MATCH($B905,'Balances'!$E$3:$E$1002,0)),"?"))</f>
        <v/>
      </c>
      <c r="D905" s="4" t="n"/>
      <c r="E905" s="4" t="n"/>
      <c r="F905" s="5" t="n"/>
      <c r="G905" s="13" t="n"/>
      <c r="H905" s="13" t="n"/>
      <c r="I905" s="4" t="n"/>
      <c r="J905" s="4" t="n"/>
      <c r="K905" s="17">
        <f>IF($A905="","",DATE(YEAR($A905),MONTH($A905),1))</f>
        <v/>
      </c>
    </row>
    <row r="906">
      <c r="A906" s="5" t="n"/>
      <c r="B906" s="4" t="n"/>
      <c r="C906" s="8">
        <f>IF($B906="","",IFERROR(INDEX('Balances'!$B$3:$B$1002,MATCH($B906,'Balances'!$E$3:$E$1002,0)),"?"))</f>
        <v/>
      </c>
      <c r="D906" s="4" t="n"/>
      <c r="E906" s="4" t="n"/>
      <c r="F906" s="5" t="n"/>
      <c r="G906" s="13" t="n"/>
      <c r="H906" s="13" t="n"/>
      <c r="I906" s="4" t="n"/>
      <c r="J906" s="4" t="n"/>
      <c r="K906" s="17">
        <f>IF($A906="","",DATE(YEAR($A906),MONTH($A906),1))</f>
        <v/>
      </c>
    </row>
    <row r="907">
      <c r="A907" s="5" t="n"/>
      <c r="B907" s="4" t="n"/>
      <c r="C907" s="8">
        <f>IF($B907="","",IFERROR(INDEX('Balances'!$B$3:$B$1002,MATCH($B907,'Balances'!$E$3:$E$1002,0)),"?"))</f>
        <v/>
      </c>
      <c r="D907" s="4" t="n"/>
      <c r="E907" s="4" t="n"/>
      <c r="F907" s="5" t="n"/>
      <c r="G907" s="13" t="n"/>
      <c r="H907" s="13" t="n"/>
      <c r="I907" s="4" t="n"/>
      <c r="J907" s="4" t="n"/>
      <c r="K907" s="17">
        <f>IF($A907="","",DATE(YEAR($A907),MONTH($A907),1))</f>
        <v/>
      </c>
    </row>
    <row r="908">
      <c r="A908" s="5" t="n"/>
      <c r="B908" s="4" t="n"/>
      <c r="C908" s="8">
        <f>IF($B908="","",IFERROR(INDEX('Balances'!$B$3:$B$1002,MATCH($B908,'Balances'!$E$3:$E$1002,0)),"?"))</f>
        <v/>
      </c>
      <c r="D908" s="4" t="n"/>
      <c r="E908" s="4" t="n"/>
      <c r="F908" s="5" t="n"/>
      <c r="G908" s="13" t="n"/>
      <c r="H908" s="13" t="n"/>
      <c r="I908" s="4" t="n"/>
      <c r="J908" s="4" t="n"/>
      <c r="K908" s="17">
        <f>IF($A908="","",DATE(YEAR($A908),MONTH($A908),1))</f>
        <v/>
      </c>
    </row>
    <row r="909">
      <c r="A909" s="5" t="n"/>
      <c r="B909" s="4" t="n"/>
      <c r="C909" s="8">
        <f>IF($B909="","",IFERROR(INDEX('Balances'!$B$3:$B$1002,MATCH($B909,'Balances'!$E$3:$E$1002,0)),"?"))</f>
        <v/>
      </c>
      <c r="D909" s="4" t="n"/>
      <c r="E909" s="4" t="n"/>
      <c r="F909" s="5" t="n"/>
      <c r="G909" s="13" t="n"/>
      <c r="H909" s="13" t="n"/>
      <c r="I909" s="4" t="n"/>
      <c r="J909" s="4" t="n"/>
      <c r="K909" s="17">
        <f>IF($A909="","",DATE(YEAR($A909),MONTH($A909),1))</f>
        <v/>
      </c>
    </row>
    <row r="910">
      <c r="A910" s="5" t="n"/>
      <c r="B910" s="4" t="n"/>
      <c r="C910" s="8">
        <f>IF($B910="","",IFERROR(INDEX('Balances'!$B$3:$B$1002,MATCH($B910,'Balances'!$E$3:$E$1002,0)),"?"))</f>
        <v/>
      </c>
      <c r="D910" s="4" t="n"/>
      <c r="E910" s="4" t="n"/>
      <c r="F910" s="5" t="n"/>
      <c r="G910" s="13" t="n"/>
      <c r="H910" s="13" t="n"/>
      <c r="I910" s="4" t="n"/>
      <c r="J910" s="4" t="n"/>
      <c r="K910" s="17">
        <f>IF($A910="","",DATE(YEAR($A910),MONTH($A910),1))</f>
        <v/>
      </c>
    </row>
    <row r="911">
      <c r="A911" s="5" t="n"/>
      <c r="B911" s="4" t="n"/>
      <c r="C911" s="8">
        <f>IF($B911="","",IFERROR(INDEX('Balances'!$B$3:$B$1002,MATCH($B911,'Balances'!$E$3:$E$1002,0)),"?"))</f>
        <v/>
      </c>
      <c r="D911" s="4" t="n"/>
      <c r="E911" s="4" t="n"/>
      <c r="F911" s="5" t="n"/>
      <c r="G911" s="13" t="n"/>
      <c r="H911" s="13" t="n"/>
      <c r="I911" s="4" t="n"/>
      <c r="J911" s="4" t="n"/>
      <c r="K911" s="17">
        <f>IF($A911="","",DATE(YEAR($A911),MONTH($A911),1))</f>
        <v/>
      </c>
    </row>
    <row r="912">
      <c r="A912" s="5" t="n"/>
      <c r="B912" s="4" t="n"/>
      <c r="C912" s="8">
        <f>IF($B912="","",IFERROR(INDEX('Balances'!$B$3:$B$1002,MATCH($B912,'Balances'!$E$3:$E$1002,0)),"?"))</f>
        <v/>
      </c>
      <c r="D912" s="4" t="n"/>
      <c r="E912" s="4" t="n"/>
      <c r="F912" s="5" t="n"/>
      <c r="G912" s="13" t="n"/>
      <c r="H912" s="13" t="n"/>
      <c r="I912" s="4" t="n"/>
      <c r="J912" s="4" t="n"/>
      <c r="K912" s="17">
        <f>IF($A912="","",DATE(YEAR($A912),MONTH($A912),1))</f>
        <v/>
      </c>
    </row>
    <row r="913">
      <c r="A913" s="5" t="n"/>
      <c r="B913" s="4" t="n"/>
      <c r="C913" s="8">
        <f>IF($B913="","",IFERROR(INDEX('Balances'!$B$3:$B$1002,MATCH($B913,'Balances'!$E$3:$E$1002,0)),"?"))</f>
        <v/>
      </c>
      <c r="D913" s="4" t="n"/>
      <c r="E913" s="4" t="n"/>
      <c r="F913" s="5" t="n"/>
      <c r="G913" s="13" t="n"/>
      <c r="H913" s="13" t="n"/>
      <c r="I913" s="4" t="n"/>
      <c r="J913" s="4" t="n"/>
      <c r="K913" s="17">
        <f>IF($A913="","",DATE(YEAR($A913),MONTH($A913),1))</f>
        <v/>
      </c>
    </row>
    <row r="914">
      <c r="A914" s="5" t="n"/>
      <c r="B914" s="4" t="n"/>
      <c r="C914" s="8">
        <f>IF($B914="","",IFERROR(INDEX('Balances'!$B$3:$B$1002,MATCH($B914,'Balances'!$E$3:$E$1002,0)),"?"))</f>
        <v/>
      </c>
      <c r="D914" s="4" t="n"/>
      <c r="E914" s="4" t="n"/>
      <c r="F914" s="5" t="n"/>
      <c r="G914" s="13" t="n"/>
      <c r="H914" s="13" t="n"/>
      <c r="I914" s="4" t="n"/>
      <c r="J914" s="4" t="n"/>
      <c r="K914" s="17">
        <f>IF($A914="","",DATE(YEAR($A914),MONTH($A914),1))</f>
        <v/>
      </c>
    </row>
    <row r="915">
      <c r="A915" s="5" t="n"/>
      <c r="B915" s="4" t="n"/>
      <c r="C915" s="8">
        <f>IF($B915="","",IFERROR(INDEX('Balances'!$B$3:$B$1002,MATCH($B915,'Balances'!$E$3:$E$1002,0)),"?"))</f>
        <v/>
      </c>
      <c r="D915" s="4" t="n"/>
      <c r="E915" s="4" t="n"/>
      <c r="F915" s="5" t="n"/>
      <c r="G915" s="13" t="n"/>
      <c r="H915" s="13" t="n"/>
      <c r="I915" s="4" t="n"/>
      <c r="J915" s="4" t="n"/>
      <c r="K915" s="17">
        <f>IF($A915="","",DATE(YEAR($A915),MONTH($A915),1))</f>
        <v/>
      </c>
    </row>
    <row r="916">
      <c r="A916" s="5" t="n"/>
      <c r="B916" s="4" t="n"/>
      <c r="C916" s="8">
        <f>IF($B916="","",IFERROR(INDEX('Balances'!$B$3:$B$1002,MATCH($B916,'Balances'!$E$3:$E$1002,0)),"?"))</f>
        <v/>
      </c>
      <c r="D916" s="4" t="n"/>
      <c r="E916" s="4" t="n"/>
      <c r="F916" s="5" t="n"/>
      <c r="G916" s="13" t="n"/>
      <c r="H916" s="13" t="n"/>
      <c r="I916" s="4" t="n"/>
      <c r="J916" s="4" t="n"/>
      <c r="K916" s="17">
        <f>IF($A916="","",DATE(YEAR($A916),MONTH($A916),1))</f>
        <v/>
      </c>
    </row>
    <row r="917">
      <c r="A917" s="5" t="n"/>
      <c r="B917" s="4" t="n"/>
      <c r="C917" s="8">
        <f>IF($B917="","",IFERROR(INDEX('Balances'!$B$3:$B$1002,MATCH($B917,'Balances'!$E$3:$E$1002,0)),"?"))</f>
        <v/>
      </c>
      <c r="D917" s="4" t="n"/>
      <c r="E917" s="4" t="n"/>
      <c r="F917" s="5" t="n"/>
      <c r="G917" s="13" t="n"/>
      <c r="H917" s="13" t="n"/>
      <c r="I917" s="4" t="n"/>
      <c r="J917" s="4" t="n"/>
      <c r="K917" s="17">
        <f>IF($A917="","",DATE(YEAR($A917),MONTH($A917),1))</f>
        <v/>
      </c>
    </row>
    <row r="918">
      <c r="A918" s="5" t="n"/>
      <c r="B918" s="4" t="n"/>
      <c r="C918" s="8">
        <f>IF($B918="","",IFERROR(INDEX('Balances'!$B$3:$B$1002,MATCH($B918,'Balances'!$E$3:$E$1002,0)),"?"))</f>
        <v/>
      </c>
      <c r="D918" s="4" t="n"/>
      <c r="E918" s="4" t="n"/>
      <c r="F918" s="5" t="n"/>
      <c r="G918" s="13" t="n"/>
      <c r="H918" s="13" t="n"/>
      <c r="I918" s="4" t="n"/>
      <c r="J918" s="4" t="n"/>
      <c r="K918" s="17">
        <f>IF($A918="","",DATE(YEAR($A918),MONTH($A918),1))</f>
        <v/>
      </c>
    </row>
    <row r="919">
      <c r="A919" s="5" t="n"/>
      <c r="B919" s="4" t="n"/>
      <c r="C919" s="8">
        <f>IF($B919="","",IFERROR(INDEX('Balances'!$B$3:$B$1002,MATCH($B919,'Balances'!$E$3:$E$1002,0)),"?"))</f>
        <v/>
      </c>
      <c r="D919" s="4" t="n"/>
      <c r="E919" s="4" t="n"/>
      <c r="F919" s="5" t="n"/>
      <c r="G919" s="13" t="n"/>
      <c r="H919" s="13" t="n"/>
      <c r="I919" s="4" t="n"/>
      <c r="J919" s="4" t="n"/>
      <c r="K919" s="17">
        <f>IF($A919="","",DATE(YEAR($A919),MONTH($A919),1))</f>
        <v/>
      </c>
    </row>
    <row r="920">
      <c r="A920" s="5" t="n"/>
      <c r="B920" s="4" t="n"/>
      <c r="C920" s="8">
        <f>IF($B920="","",IFERROR(INDEX('Balances'!$B$3:$B$1002,MATCH($B920,'Balances'!$E$3:$E$1002,0)),"?"))</f>
        <v/>
      </c>
      <c r="D920" s="4" t="n"/>
      <c r="E920" s="4" t="n"/>
      <c r="F920" s="5" t="n"/>
      <c r="G920" s="13" t="n"/>
      <c r="H920" s="13" t="n"/>
      <c r="I920" s="4" t="n"/>
      <c r="J920" s="4" t="n"/>
      <c r="K920" s="17">
        <f>IF($A920="","",DATE(YEAR($A920),MONTH($A920),1))</f>
        <v/>
      </c>
    </row>
    <row r="921">
      <c r="A921" s="5" t="n"/>
      <c r="B921" s="4" t="n"/>
      <c r="C921" s="8">
        <f>IF($B921="","",IFERROR(INDEX('Balances'!$B$3:$B$1002,MATCH($B921,'Balances'!$E$3:$E$1002,0)),"?"))</f>
        <v/>
      </c>
      <c r="D921" s="4" t="n"/>
      <c r="E921" s="4" t="n"/>
      <c r="F921" s="5" t="n"/>
      <c r="G921" s="13" t="n"/>
      <c r="H921" s="13" t="n"/>
      <c r="I921" s="4" t="n"/>
      <c r="J921" s="4" t="n"/>
      <c r="K921" s="17">
        <f>IF($A921="","",DATE(YEAR($A921),MONTH($A921),1))</f>
        <v/>
      </c>
    </row>
    <row r="922">
      <c r="A922" s="5" t="n"/>
      <c r="B922" s="4" t="n"/>
      <c r="C922" s="8">
        <f>IF($B922="","",IFERROR(INDEX('Balances'!$B$3:$B$1002,MATCH($B922,'Balances'!$E$3:$E$1002,0)),"?"))</f>
        <v/>
      </c>
      <c r="D922" s="4" t="n"/>
      <c r="E922" s="4" t="n"/>
      <c r="F922" s="5" t="n"/>
      <c r="G922" s="13" t="n"/>
      <c r="H922" s="13" t="n"/>
      <c r="I922" s="4" t="n"/>
      <c r="J922" s="4" t="n"/>
      <c r="K922" s="17">
        <f>IF($A922="","",DATE(YEAR($A922),MONTH($A922),1))</f>
        <v/>
      </c>
    </row>
    <row r="923">
      <c r="A923" s="5" t="n"/>
      <c r="B923" s="4" t="n"/>
      <c r="C923" s="8">
        <f>IF($B923="","",IFERROR(INDEX('Balances'!$B$3:$B$1002,MATCH($B923,'Balances'!$E$3:$E$1002,0)),"?"))</f>
        <v/>
      </c>
      <c r="D923" s="4" t="n"/>
      <c r="E923" s="4" t="n"/>
      <c r="F923" s="5" t="n"/>
      <c r="G923" s="13" t="n"/>
      <c r="H923" s="13" t="n"/>
      <c r="I923" s="4" t="n"/>
      <c r="J923" s="4" t="n"/>
      <c r="K923" s="17">
        <f>IF($A923="","",DATE(YEAR($A923),MONTH($A923),1))</f>
        <v/>
      </c>
    </row>
    <row r="924">
      <c r="A924" s="5" t="n"/>
      <c r="B924" s="4" t="n"/>
      <c r="C924" s="8">
        <f>IF($B924="","",IFERROR(INDEX('Balances'!$B$3:$B$1002,MATCH($B924,'Balances'!$E$3:$E$1002,0)),"?"))</f>
        <v/>
      </c>
      <c r="D924" s="4" t="n"/>
      <c r="E924" s="4" t="n"/>
      <c r="F924" s="5" t="n"/>
      <c r="G924" s="13" t="n"/>
      <c r="H924" s="13" t="n"/>
      <c r="I924" s="4" t="n"/>
      <c r="J924" s="4" t="n"/>
      <c r="K924" s="17">
        <f>IF($A924="","",DATE(YEAR($A924),MONTH($A924),1))</f>
        <v/>
      </c>
    </row>
    <row r="925">
      <c r="A925" s="5" t="n"/>
      <c r="B925" s="4" t="n"/>
      <c r="C925" s="8">
        <f>IF($B925="","",IFERROR(INDEX('Balances'!$B$3:$B$1002,MATCH($B925,'Balances'!$E$3:$E$1002,0)),"?"))</f>
        <v/>
      </c>
      <c r="D925" s="4" t="n"/>
      <c r="E925" s="4" t="n"/>
      <c r="F925" s="5" t="n"/>
      <c r="G925" s="13" t="n"/>
      <c r="H925" s="13" t="n"/>
      <c r="I925" s="4" t="n"/>
      <c r="J925" s="4" t="n"/>
      <c r="K925" s="17">
        <f>IF($A925="","",DATE(YEAR($A925),MONTH($A925),1))</f>
        <v/>
      </c>
    </row>
    <row r="926">
      <c r="A926" s="5" t="n"/>
      <c r="B926" s="4" t="n"/>
      <c r="C926" s="8">
        <f>IF($B926="","",IFERROR(INDEX('Balances'!$B$3:$B$1002,MATCH($B926,'Balances'!$E$3:$E$1002,0)),"?"))</f>
        <v/>
      </c>
      <c r="D926" s="4" t="n"/>
      <c r="E926" s="4" t="n"/>
      <c r="F926" s="5" t="n"/>
      <c r="G926" s="13" t="n"/>
      <c r="H926" s="13" t="n"/>
      <c r="I926" s="4" t="n"/>
      <c r="J926" s="4" t="n"/>
      <c r="K926" s="17">
        <f>IF($A926="","",DATE(YEAR($A926),MONTH($A926),1))</f>
        <v/>
      </c>
    </row>
    <row r="927">
      <c r="A927" s="5" t="n"/>
      <c r="B927" s="4" t="n"/>
      <c r="C927" s="8">
        <f>IF($B927="","",IFERROR(INDEX('Balances'!$B$3:$B$1002,MATCH($B927,'Balances'!$E$3:$E$1002,0)),"?"))</f>
        <v/>
      </c>
      <c r="D927" s="4" t="n"/>
      <c r="E927" s="4" t="n"/>
      <c r="F927" s="5" t="n"/>
      <c r="G927" s="13" t="n"/>
      <c r="H927" s="13" t="n"/>
      <c r="I927" s="4" t="n"/>
      <c r="J927" s="4" t="n"/>
      <c r="K927" s="17">
        <f>IF($A927="","",DATE(YEAR($A927),MONTH($A927),1))</f>
        <v/>
      </c>
    </row>
    <row r="928">
      <c r="A928" s="5" t="n"/>
      <c r="B928" s="4" t="n"/>
      <c r="C928" s="8">
        <f>IF($B928="","",IFERROR(INDEX('Balances'!$B$3:$B$1002,MATCH($B928,'Balances'!$E$3:$E$1002,0)),"?"))</f>
        <v/>
      </c>
      <c r="D928" s="4" t="n"/>
      <c r="E928" s="4" t="n"/>
      <c r="F928" s="5" t="n"/>
      <c r="G928" s="13" t="n"/>
      <c r="H928" s="13" t="n"/>
      <c r="I928" s="4" t="n"/>
      <c r="J928" s="4" t="n"/>
      <c r="K928" s="17">
        <f>IF($A928="","",DATE(YEAR($A928),MONTH($A928),1))</f>
        <v/>
      </c>
    </row>
    <row r="929">
      <c r="A929" s="5" t="n"/>
      <c r="B929" s="4" t="n"/>
      <c r="C929" s="8">
        <f>IF($B929="","",IFERROR(INDEX('Balances'!$B$3:$B$1002,MATCH($B929,'Balances'!$E$3:$E$1002,0)),"?"))</f>
        <v/>
      </c>
      <c r="D929" s="4" t="n"/>
      <c r="E929" s="4" t="n"/>
      <c r="F929" s="5" t="n"/>
      <c r="G929" s="13" t="n"/>
      <c r="H929" s="13" t="n"/>
      <c r="I929" s="4" t="n"/>
      <c r="J929" s="4" t="n"/>
      <c r="K929" s="17">
        <f>IF($A929="","",DATE(YEAR($A929),MONTH($A929),1))</f>
        <v/>
      </c>
    </row>
    <row r="930">
      <c r="A930" s="5" t="n"/>
      <c r="B930" s="4" t="n"/>
      <c r="C930" s="8">
        <f>IF($B930="","",IFERROR(INDEX('Balances'!$B$3:$B$1002,MATCH($B930,'Balances'!$E$3:$E$1002,0)),"?"))</f>
        <v/>
      </c>
      <c r="D930" s="4" t="n"/>
      <c r="E930" s="4" t="n"/>
      <c r="F930" s="5" t="n"/>
      <c r="G930" s="13" t="n"/>
      <c r="H930" s="13" t="n"/>
      <c r="I930" s="4" t="n"/>
      <c r="J930" s="4" t="n"/>
      <c r="K930" s="17">
        <f>IF($A930="","",DATE(YEAR($A930),MONTH($A930),1))</f>
        <v/>
      </c>
    </row>
    <row r="931">
      <c r="A931" s="5" t="n"/>
      <c r="B931" s="4" t="n"/>
      <c r="C931" s="8">
        <f>IF($B931="","",IFERROR(INDEX('Balances'!$B$3:$B$1002,MATCH($B931,'Balances'!$E$3:$E$1002,0)),"?"))</f>
        <v/>
      </c>
      <c r="D931" s="4" t="n"/>
      <c r="E931" s="4" t="n"/>
      <c r="F931" s="5" t="n"/>
      <c r="G931" s="13" t="n"/>
      <c r="H931" s="13" t="n"/>
      <c r="I931" s="4" t="n"/>
      <c r="J931" s="4" t="n"/>
      <c r="K931" s="17">
        <f>IF($A931="","",DATE(YEAR($A931),MONTH($A931),1))</f>
        <v/>
      </c>
    </row>
    <row r="932">
      <c r="A932" s="5" t="n"/>
      <c r="B932" s="4" t="n"/>
      <c r="C932" s="8">
        <f>IF($B932="","",IFERROR(INDEX('Balances'!$B$3:$B$1002,MATCH($B932,'Balances'!$E$3:$E$1002,0)),"?"))</f>
        <v/>
      </c>
      <c r="D932" s="4" t="n"/>
      <c r="E932" s="4" t="n"/>
      <c r="F932" s="5" t="n"/>
      <c r="G932" s="13" t="n"/>
      <c r="H932" s="13" t="n"/>
      <c r="I932" s="4" t="n"/>
      <c r="J932" s="4" t="n"/>
      <c r="K932" s="17">
        <f>IF($A932="","",DATE(YEAR($A932),MONTH($A932),1))</f>
        <v/>
      </c>
    </row>
    <row r="933">
      <c r="A933" s="5" t="n"/>
      <c r="B933" s="4" t="n"/>
      <c r="C933" s="8">
        <f>IF($B933="","",IFERROR(INDEX('Balances'!$B$3:$B$1002,MATCH($B933,'Balances'!$E$3:$E$1002,0)),"?"))</f>
        <v/>
      </c>
      <c r="D933" s="4" t="n"/>
      <c r="E933" s="4" t="n"/>
      <c r="F933" s="5" t="n"/>
      <c r="G933" s="13" t="n"/>
      <c r="H933" s="13" t="n"/>
      <c r="I933" s="4" t="n"/>
      <c r="J933" s="4" t="n"/>
      <c r="K933" s="17">
        <f>IF($A933="","",DATE(YEAR($A933),MONTH($A933),1))</f>
        <v/>
      </c>
    </row>
    <row r="934">
      <c r="A934" s="5" t="n"/>
      <c r="B934" s="4" t="n"/>
      <c r="C934" s="8">
        <f>IF($B934="","",IFERROR(INDEX('Balances'!$B$3:$B$1002,MATCH($B934,'Balances'!$E$3:$E$1002,0)),"?"))</f>
        <v/>
      </c>
      <c r="D934" s="4" t="n"/>
      <c r="E934" s="4" t="n"/>
      <c r="F934" s="5" t="n"/>
      <c r="G934" s="13" t="n"/>
      <c r="H934" s="13" t="n"/>
      <c r="I934" s="4" t="n"/>
      <c r="J934" s="4" t="n"/>
      <c r="K934" s="17">
        <f>IF($A934="","",DATE(YEAR($A934),MONTH($A934),1))</f>
        <v/>
      </c>
    </row>
    <row r="935">
      <c r="A935" s="5" t="n"/>
      <c r="B935" s="4" t="n"/>
      <c r="C935" s="8">
        <f>IF($B935="","",IFERROR(INDEX('Balances'!$B$3:$B$1002,MATCH($B935,'Balances'!$E$3:$E$1002,0)),"?"))</f>
        <v/>
      </c>
      <c r="D935" s="4" t="n"/>
      <c r="E935" s="4" t="n"/>
      <c r="F935" s="5" t="n"/>
      <c r="G935" s="13" t="n"/>
      <c r="H935" s="13" t="n"/>
      <c r="I935" s="4" t="n"/>
      <c r="J935" s="4" t="n"/>
      <c r="K935" s="17">
        <f>IF($A935="","",DATE(YEAR($A935),MONTH($A935),1))</f>
        <v/>
      </c>
    </row>
    <row r="936">
      <c r="A936" s="5" t="n"/>
      <c r="B936" s="4" t="n"/>
      <c r="C936" s="8">
        <f>IF($B936="","",IFERROR(INDEX('Balances'!$B$3:$B$1002,MATCH($B936,'Balances'!$E$3:$E$1002,0)),"?"))</f>
        <v/>
      </c>
      <c r="D936" s="4" t="n"/>
      <c r="E936" s="4" t="n"/>
      <c r="F936" s="5" t="n"/>
      <c r="G936" s="13" t="n"/>
      <c r="H936" s="13" t="n"/>
      <c r="I936" s="4" t="n"/>
      <c r="J936" s="4" t="n"/>
      <c r="K936" s="17">
        <f>IF($A936="","",DATE(YEAR($A936),MONTH($A936),1))</f>
        <v/>
      </c>
    </row>
    <row r="937">
      <c r="A937" s="5" t="n"/>
      <c r="B937" s="4" t="n"/>
      <c r="C937" s="8">
        <f>IF($B937="","",IFERROR(INDEX('Balances'!$B$3:$B$1002,MATCH($B937,'Balances'!$E$3:$E$1002,0)),"?"))</f>
        <v/>
      </c>
      <c r="D937" s="4" t="n"/>
      <c r="E937" s="4" t="n"/>
      <c r="F937" s="5" t="n"/>
      <c r="G937" s="13" t="n"/>
      <c r="H937" s="13" t="n"/>
      <c r="I937" s="4" t="n"/>
      <c r="J937" s="4" t="n"/>
      <c r="K937" s="17">
        <f>IF($A937="","",DATE(YEAR($A937),MONTH($A937),1))</f>
        <v/>
      </c>
    </row>
    <row r="938">
      <c r="A938" s="5" t="n"/>
      <c r="B938" s="4" t="n"/>
      <c r="C938" s="8">
        <f>IF($B938="","",IFERROR(INDEX('Balances'!$B$3:$B$1002,MATCH($B938,'Balances'!$E$3:$E$1002,0)),"?"))</f>
        <v/>
      </c>
      <c r="D938" s="4" t="n"/>
      <c r="E938" s="4" t="n"/>
      <c r="F938" s="5" t="n"/>
      <c r="G938" s="13" t="n"/>
      <c r="H938" s="13" t="n"/>
      <c r="I938" s="4" t="n"/>
      <c r="J938" s="4" t="n"/>
      <c r="K938" s="17">
        <f>IF($A938="","",DATE(YEAR($A938),MONTH($A938),1))</f>
        <v/>
      </c>
    </row>
    <row r="939">
      <c r="A939" s="5" t="n"/>
      <c r="B939" s="4" t="n"/>
      <c r="C939" s="8">
        <f>IF($B939="","",IFERROR(INDEX('Balances'!$B$3:$B$1002,MATCH($B939,'Balances'!$E$3:$E$1002,0)),"?"))</f>
        <v/>
      </c>
      <c r="D939" s="4" t="n"/>
      <c r="E939" s="4" t="n"/>
      <c r="F939" s="5" t="n"/>
      <c r="G939" s="13" t="n"/>
      <c r="H939" s="13" t="n"/>
      <c r="I939" s="4" t="n"/>
      <c r="J939" s="4" t="n"/>
      <c r="K939" s="17">
        <f>IF($A939="","",DATE(YEAR($A939),MONTH($A939),1))</f>
        <v/>
      </c>
    </row>
    <row r="940">
      <c r="A940" s="5" t="n"/>
      <c r="B940" s="4" t="n"/>
      <c r="C940" s="8">
        <f>IF($B940="","",IFERROR(INDEX('Balances'!$B$3:$B$1002,MATCH($B940,'Balances'!$E$3:$E$1002,0)),"?"))</f>
        <v/>
      </c>
      <c r="D940" s="4" t="n"/>
      <c r="E940" s="4" t="n"/>
      <c r="F940" s="5" t="n"/>
      <c r="G940" s="13" t="n"/>
      <c r="H940" s="13" t="n"/>
      <c r="I940" s="4" t="n"/>
      <c r="J940" s="4" t="n"/>
      <c r="K940" s="17">
        <f>IF($A940="","",DATE(YEAR($A940),MONTH($A940),1))</f>
        <v/>
      </c>
    </row>
    <row r="941">
      <c r="A941" s="5" t="n"/>
      <c r="B941" s="4" t="n"/>
      <c r="C941" s="8">
        <f>IF($B941="","",IFERROR(INDEX('Balances'!$B$3:$B$1002,MATCH($B941,'Balances'!$E$3:$E$1002,0)),"?"))</f>
        <v/>
      </c>
      <c r="D941" s="4" t="n"/>
      <c r="E941" s="4" t="n"/>
      <c r="F941" s="5" t="n"/>
      <c r="G941" s="13" t="n"/>
      <c r="H941" s="13" t="n"/>
      <c r="I941" s="4" t="n"/>
      <c r="J941" s="4" t="n"/>
      <c r="K941" s="17">
        <f>IF($A941="","",DATE(YEAR($A941),MONTH($A941),1))</f>
        <v/>
      </c>
    </row>
    <row r="942">
      <c r="A942" s="5" t="n"/>
      <c r="B942" s="4" t="n"/>
      <c r="C942" s="8">
        <f>IF($B942="","",IFERROR(INDEX('Balances'!$B$3:$B$1002,MATCH($B942,'Balances'!$E$3:$E$1002,0)),"?"))</f>
        <v/>
      </c>
      <c r="D942" s="4" t="n"/>
      <c r="E942" s="4" t="n"/>
      <c r="F942" s="5" t="n"/>
      <c r="G942" s="13" t="n"/>
      <c r="H942" s="13" t="n"/>
      <c r="I942" s="4" t="n"/>
      <c r="J942" s="4" t="n"/>
      <c r="K942" s="17">
        <f>IF($A942="","",DATE(YEAR($A942),MONTH($A942),1))</f>
        <v/>
      </c>
    </row>
    <row r="943">
      <c r="A943" s="5" t="n"/>
      <c r="B943" s="4" t="n"/>
      <c r="C943" s="8">
        <f>IF($B943="","",IFERROR(INDEX('Balances'!$B$3:$B$1002,MATCH($B943,'Balances'!$E$3:$E$1002,0)),"?"))</f>
        <v/>
      </c>
      <c r="D943" s="4" t="n"/>
      <c r="E943" s="4" t="n"/>
      <c r="F943" s="5" t="n"/>
      <c r="G943" s="13" t="n"/>
      <c r="H943" s="13" t="n"/>
      <c r="I943" s="4" t="n"/>
      <c r="J943" s="4" t="n"/>
      <c r="K943" s="17">
        <f>IF($A943="","",DATE(YEAR($A943),MONTH($A943),1))</f>
        <v/>
      </c>
    </row>
    <row r="944">
      <c r="A944" s="5" t="n"/>
      <c r="B944" s="4" t="n"/>
      <c r="C944" s="8">
        <f>IF($B944="","",IFERROR(INDEX('Balances'!$B$3:$B$1002,MATCH($B944,'Balances'!$E$3:$E$1002,0)),"?"))</f>
        <v/>
      </c>
      <c r="D944" s="4" t="n"/>
      <c r="E944" s="4" t="n"/>
      <c r="F944" s="5" t="n"/>
      <c r="G944" s="13" t="n"/>
      <c r="H944" s="13" t="n"/>
      <c r="I944" s="4" t="n"/>
      <c r="J944" s="4" t="n"/>
      <c r="K944" s="17">
        <f>IF($A944="","",DATE(YEAR($A944),MONTH($A944),1))</f>
        <v/>
      </c>
    </row>
    <row r="945">
      <c r="A945" s="5" t="n"/>
      <c r="B945" s="4" t="n"/>
      <c r="C945" s="8">
        <f>IF($B945="","",IFERROR(INDEX('Balances'!$B$3:$B$1002,MATCH($B945,'Balances'!$E$3:$E$1002,0)),"?"))</f>
        <v/>
      </c>
      <c r="D945" s="4" t="n"/>
      <c r="E945" s="4" t="n"/>
      <c r="F945" s="5" t="n"/>
      <c r="G945" s="13" t="n"/>
      <c r="H945" s="13" t="n"/>
      <c r="I945" s="4" t="n"/>
      <c r="J945" s="4" t="n"/>
      <c r="K945" s="17">
        <f>IF($A945="","",DATE(YEAR($A945),MONTH($A945),1))</f>
        <v/>
      </c>
    </row>
    <row r="946">
      <c r="A946" s="5" t="n"/>
      <c r="B946" s="4" t="n"/>
      <c r="C946" s="8">
        <f>IF($B946="","",IFERROR(INDEX('Balances'!$B$3:$B$1002,MATCH($B946,'Balances'!$E$3:$E$1002,0)),"?"))</f>
        <v/>
      </c>
      <c r="D946" s="4" t="n"/>
      <c r="E946" s="4" t="n"/>
      <c r="F946" s="5" t="n"/>
      <c r="G946" s="13" t="n"/>
      <c r="H946" s="13" t="n"/>
      <c r="I946" s="4" t="n"/>
      <c r="J946" s="4" t="n"/>
      <c r="K946" s="17">
        <f>IF($A946="","",DATE(YEAR($A946),MONTH($A946),1))</f>
        <v/>
      </c>
    </row>
    <row r="947">
      <c r="A947" s="5" t="n"/>
      <c r="B947" s="4" t="n"/>
      <c r="C947" s="8">
        <f>IF($B947="","",IFERROR(INDEX('Balances'!$B$3:$B$1002,MATCH($B947,'Balances'!$E$3:$E$1002,0)),"?"))</f>
        <v/>
      </c>
      <c r="D947" s="4" t="n"/>
      <c r="E947" s="4" t="n"/>
      <c r="F947" s="5" t="n"/>
      <c r="G947" s="13" t="n"/>
      <c r="H947" s="13" t="n"/>
      <c r="I947" s="4" t="n"/>
      <c r="J947" s="4" t="n"/>
      <c r="K947" s="17">
        <f>IF($A947="","",DATE(YEAR($A947),MONTH($A947),1))</f>
        <v/>
      </c>
    </row>
    <row r="948">
      <c r="A948" s="5" t="n"/>
      <c r="B948" s="4" t="n"/>
      <c r="C948" s="8">
        <f>IF($B948="","",IFERROR(INDEX('Balances'!$B$3:$B$1002,MATCH($B948,'Balances'!$E$3:$E$1002,0)),"?"))</f>
        <v/>
      </c>
      <c r="D948" s="4" t="n"/>
      <c r="E948" s="4" t="n"/>
      <c r="F948" s="5" t="n"/>
      <c r="G948" s="13" t="n"/>
      <c r="H948" s="13" t="n"/>
      <c r="I948" s="4" t="n"/>
      <c r="J948" s="4" t="n"/>
      <c r="K948" s="17">
        <f>IF($A948="","",DATE(YEAR($A948),MONTH($A948),1))</f>
        <v/>
      </c>
    </row>
    <row r="949">
      <c r="A949" s="5" t="n"/>
      <c r="B949" s="4" t="n"/>
      <c r="C949" s="8">
        <f>IF($B949="","",IFERROR(INDEX('Balances'!$B$3:$B$1002,MATCH($B949,'Balances'!$E$3:$E$1002,0)),"?"))</f>
        <v/>
      </c>
      <c r="D949" s="4" t="n"/>
      <c r="E949" s="4" t="n"/>
      <c r="F949" s="5" t="n"/>
      <c r="G949" s="13" t="n"/>
      <c r="H949" s="13" t="n"/>
      <c r="I949" s="4" t="n"/>
      <c r="J949" s="4" t="n"/>
      <c r="K949" s="17">
        <f>IF($A949="","",DATE(YEAR($A949),MONTH($A949),1))</f>
        <v/>
      </c>
    </row>
    <row r="950">
      <c r="A950" s="5" t="n"/>
      <c r="B950" s="4" t="n"/>
      <c r="C950" s="8">
        <f>IF($B950="","",IFERROR(INDEX('Balances'!$B$3:$B$1002,MATCH($B950,'Balances'!$E$3:$E$1002,0)),"?"))</f>
        <v/>
      </c>
      <c r="D950" s="4" t="n"/>
      <c r="E950" s="4" t="n"/>
      <c r="F950" s="5" t="n"/>
      <c r="G950" s="13" t="n"/>
      <c r="H950" s="13" t="n"/>
      <c r="I950" s="4" t="n"/>
      <c r="J950" s="4" t="n"/>
      <c r="K950" s="17">
        <f>IF($A950="","",DATE(YEAR($A950),MONTH($A950),1))</f>
        <v/>
      </c>
    </row>
    <row r="951">
      <c r="A951" s="5" t="n"/>
      <c r="B951" s="4" t="n"/>
      <c r="C951" s="8">
        <f>IF($B951="","",IFERROR(INDEX('Balances'!$B$3:$B$1002,MATCH($B951,'Balances'!$E$3:$E$1002,0)),"?"))</f>
        <v/>
      </c>
      <c r="D951" s="4" t="n"/>
      <c r="E951" s="4" t="n"/>
      <c r="F951" s="5" t="n"/>
      <c r="G951" s="13" t="n"/>
      <c r="H951" s="13" t="n"/>
      <c r="I951" s="4" t="n"/>
      <c r="J951" s="4" t="n"/>
      <c r="K951" s="17">
        <f>IF($A951="","",DATE(YEAR($A951),MONTH($A951),1))</f>
        <v/>
      </c>
    </row>
    <row r="952">
      <c r="A952" s="5" t="n"/>
      <c r="B952" s="4" t="n"/>
      <c r="C952" s="8">
        <f>IF($B952="","",IFERROR(INDEX('Balances'!$B$3:$B$1002,MATCH($B952,'Balances'!$E$3:$E$1002,0)),"?"))</f>
        <v/>
      </c>
      <c r="D952" s="4" t="n"/>
      <c r="E952" s="4" t="n"/>
      <c r="F952" s="5" t="n"/>
      <c r="G952" s="13" t="n"/>
      <c r="H952" s="13" t="n"/>
      <c r="I952" s="4" t="n"/>
      <c r="J952" s="4" t="n"/>
      <c r="K952" s="17">
        <f>IF($A952="","",DATE(YEAR($A952),MONTH($A952),1))</f>
        <v/>
      </c>
    </row>
    <row r="953">
      <c r="A953" s="5" t="n"/>
      <c r="B953" s="4" t="n"/>
      <c r="C953" s="8">
        <f>IF($B953="","",IFERROR(INDEX('Balances'!$B$3:$B$1002,MATCH($B953,'Balances'!$E$3:$E$1002,0)),"?"))</f>
        <v/>
      </c>
      <c r="D953" s="4" t="n"/>
      <c r="E953" s="4" t="n"/>
      <c r="F953" s="5" t="n"/>
      <c r="G953" s="13" t="n"/>
      <c r="H953" s="13" t="n"/>
      <c r="I953" s="4" t="n"/>
      <c r="J953" s="4" t="n"/>
      <c r="K953" s="17">
        <f>IF($A953="","",DATE(YEAR($A953),MONTH($A953),1))</f>
        <v/>
      </c>
    </row>
    <row r="954">
      <c r="A954" s="5" t="n"/>
      <c r="B954" s="4" t="n"/>
      <c r="C954" s="8">
        <f>IF($B954="","",IFERROR(INDEX('Balances'!$B$3:$B$1002,MATCH($B954,'Balances'!$E$3:$E$1002,0)),"?"))</f>
        <v/>
      </c>
      <c r="D954" s="4" t="n"/>
      <c r="E954" s="4" t="n"/>
      <c r="F954" s="5" t="n"/>
      <c r="G954" s="13" t="n"/>
      <c r="H954" s="13" t="n"/>
      <c r="I954" s="4" t="n"/>
      <c r="J954" s="4" t="n"/>
      <c r="K954" s="17">
        <f>IF($A954="","",DATE(YEAR($A954),MONTH($A954),1))</f>
        <v/>
      </c>
    </row>
    <row r="955">
      <c r="A955" s="5" t="n"/>
      <c r="B955" s="4" t="n"/>
      <c r="C955" s="8">
        <f>IF($B955="","",IFERROR(INDEX('Balances'!$B$3:$B$1002,MATCH($B955,'Balances'!$E$3:$E$1002,0)),"?"))</f>
        <v/>
      </c>
      <c r="D955" s="4" t="n"/>
      <c r="E955" s="4" t="n"/>
      <c r="F955" s="5" t="n"/>
      <c r="G955" s="13" t="n"/>
      <c r="H955" s="13" t="n"/>
      <c r="I955" s="4" t="n"/>
      <c r="J955" s="4" t="n"/>
      <c r="K955" s="17">
        <f>IF($A955="","",DATE(YEAR($A955),MONTH($A955),1))</f>
        <v/>
      </c>
    </row>
    <row r="956">
      <c r="A956" s="5" t="n"/>
      <c r="B956" s="4" t="n"/>
      <c r="C956" s="8">
        <f>IF($B956="","",IFERROR(INDEX('Balances'!$B$3:$B$1002,MATCH($B956,'Balances'!$E$3:$E$1002,0)),"?"))</f>
        <v/>
      </c>
      <c r="D956" s="4" t="n"/>
      <c r="E956" s="4" t="n"/>
      <c r="F956" s="5" t="n"/>
      <c r="G956" s="13" t="n"/>
      <c r="H956" s="13" t="n"/>
      <c r="I956" s="4" t="n"/>
      <c r="J956" s="4" t="n"/>
      <c r="K956" s="17">
        <f>IF($A956="","",DATE(YEAR($A956),MONTH($A956),1))</f>
        <v/>
      </c>
    </row>
    <row r="957">
      <c r="A957" s="5" t="n"/>
      <c r="B957" s="4" t="n"/>
      <c r="C957" s="8">
        <f>IF($B957="","",IFERROR(INDEX('Balances'!$B$3:$B$1002,MATCH($B957,'Balances'!$E$3:$E$1002,0)),"?"))</f>
        <v/>
      </c>
      <c r="D957" s="4" t="n"/>
      <c r="E957" s="4" t="n"/>
      <c r="F957" s="5" t="n"/>
      <c r="G957" s="13" t="n"/>
      <c r="H957" s="13" t="n"/>
      <c r="I957" s="4" t="n"/>
      <c r="J957" s="4" t="n"/>
      <c r="K957" s="17">
        <f>IF($A957="","",DATE(YEAR($A957),MONTH($A957),1))</f>
        <v/>
      </c>
    </row>
    <row r="958">
      <c r="A958" s="5" t="n"/>
      <c r="B958" s="4" t="n"/>
      <c r="C958" s="8">
        <f>IF($B958="","",IFERROR(INDEX('Balances'!$B$3:$B$1002,MATCH($B958,'Balances'!$E$3:$E$1002,0)),"?"))</f>
        <v/>
      </c>
      <c r="D958" s="4" t="n"/>
      <c r="E958" s="4" t="n"/>
      <c r="F958" s="5" t="n"/>
      <c r="G958" s="13" t="n"/>
      <c r="H958" s="13" t="n"/>
      <c r="I958" s="4" t="n"/>
      <c r="J958" s="4" t="n"/>
      <c r="K958" s="17">
        <f>IF($A958="","",DATE(YEAR($A958),MONTH($A958),1))</f>
        <v/>
      </c>
    </row>
    <row r="959">
      <c r="A959" s="5" t="n"/>
      <c r="B959" s="4" t="n"/>
      <c r="C959" s="8">
        <f>IF($B959="","",IFERROR(INDEX('Balances'!$B$3:$B$1002,MATCH($B959,'Balances'!$E$3:$E$1002,0)),"?"))</f>
        <v/>
      </c>
      <c r="D959" s="4" t="n"/>
      <c r="E959" s="4" t="n"/>
      <c r="F959" s="5" t="n"/>
      <c r="G959" s="13" t="n"/>
      <c r="H959" s="13" t="n"/>
      <c r="I959" s="4" t="n"/>
      <c r="J959" s="4" t="n"/>
      <c r="K959" s="17">
        <f>IF($A959="","",DATE(YEAR($A959),MONTH($A959),1))</f>
        <v/>
      </c>
    </row>
    <row r="960">
      <c r="A960" s="5" t="n"/>
      <c r="B960" s="4" t="n"/>
      <c r="C960" s="8">
        <f>IF($B960="","",IFERROR(INDEX('Balances'!$B$3:$B$1002,MATCH($B960,'Balances'!$E$3:$E$1002,0)),"?"))</f>
        <v/>
      </c>
      <c r="D960" s="4" t="n"/>
      <c r="E960" s="4" t="n"/>
      <c r="F960" s="5" t="n"/>
      <c r="G960" s="13" t="n"/>
      <c r="H960" s="13" t="n"/>
      <c r="I960" s="4" t="n"/>
      <c r="J960" s="4" t="n"/>
      <c r="K960" s="17">
        <f>IF($A960="","",DATE(YEAR($A960),MONTH($A960),1))</f>
        <v/>
      </c>
    </row>
    <row r="961">
      <c r="A961" s="5" t="n"/>
      <c r="B961" s="4" t="n"/>
      <c r="C961" s="8">
        <f>IF($B961="","",IFERROR(INDEX('Balances'!$B$3:$B$1002,MATCH($B961,'Balances'!$E$3:$E$1002,0)),"?"))</f>
        <v/>
      </c>
      <c r="D961" s="4" t="n"/>
      <c r="E961" s="4" t="n"/>
      <c r="F961" s="5" t="n"/>
      <c r="G961" s="13" t="n"/>
      <c r="H961" s="13" t="n"/>
      <c r="I961" s="4" t="n"/>
      <c r="J961" s="4" t="n"/>
      <c r="K961" s="17">
        <f>IF($A961="","",DATE(YEAR($A961),MONTH($A961),1))</f>
        <v/>
      </c>
    </row>
    <row r="962">
      <c r="A962" s="5" t="n"/>
      <c r="B962" s="4" t="n"/>
      <c r="C962" s="8">
        <f>IF($B962="","",IFERROR(INDEX('Balances'!$B$3:$B$1002,MATCH($B962,'Balances'!$E$3:$E$1002,0)),"?"))</f>
        <v/>
      </c>
      <c r="D962" s="4" t="n"/>
      <c r="E962" s="4" t="n"/>
      <c r="F962" s="5" t="n"/>
      <c r="G962" s="13" t="n"/>
      <c r="H962" s="13" t="n"/>
      <c r="I962" s="4" t="n"/>
      <c r="J962" s="4" t="n"/>
      <c r="K962" s="17">
        <f>IF($A962="","",DATE(YEAR($A962),MONTH($A962),1))</f>
        <v/>
      </c>
    </row>
    <row r="963">
      <c r="A963" s="5" t="n"/>
      <c r="B963" s="4" t="n"/>
      <c r="C963" s="8">
        <f>IF($B963="","",IFERROR(INDEX('Balances'!$B$3:$B$1002,MATCH($B963,'Balances'!$E$3:$E$1002,0)),"?"))</f>
        <v/>
      </c>
      <c r="D963" s="4" t="n"/>
      <c r="E963" s="4" t="n"/>
      <c r="F963" s="5" t="n"/>
      <c r="G963" s="13" t="n"/>
      <c r="H963" s="13" t="n"/>
      <c r="I963" s="4" t="n"/>
      <c r="J963" s="4" t="n"/>
      <c r="K963" s="17">
        <f>IF($A963="","",DATE(YEAR($A963),MONTH($A963),1))</f>
        <v/>
      </c>
    </row>
    <row r="964">
      <c r="A964" s="5" t="n"/>
      <c r="B964" s="4" t="n"/>
      <c r="C964" s="8">
        <f>IF($B964="","",IFERROR(INDEX('Balances'!$B$3:$B$1002,MATCH($B964,'Balances'!$E$3:$E$1002,0)),"?"))</f>
        <v/>
      </c>
      <c r="D964" s="4" t="n"/>
      <c r="E964" s="4" t="n"/>
      <c r="F964" s="5" t="n"/>
      <c r="G964" s="13" t="n"/>
      <c r="H964" s="13" t="n"/>
      <c r="I964" s="4" t="n"/>
      <c r="J964" s="4" t="n"/>
      <c r="K964" s="17">
        <f>IF($A964="","",DATE(YEAR($A964),MONTH($A964),1))</f>
        <v/>
      </c>
    </row>
    <row r="965">
      <c r="A965" s="5" t="n"/>
      <c r="B965" s="4" t="n"/>
      <c r="C965" s="8">
        <f>IF($B965="","",IFERROR(INDEX('Balances'!$B$3:$B$1002,MATCH($B965,'Balances'!$E$3:$E$1002,0)),"?"))</f>
        <v/>
      </c>
      <c r="D965" s="4" t="n"/>
      <c r="E965" s="4" t="n"/>
      <c r="F965" s="5" t="n"/>
      <c r="G965" s="13" t="n"/>
      <c r="H965" s="13" t="n"/>
      <c r="I965" s="4" t="n"/>
      <c r="J965" s="4" t="n"/>
      <c r="K965" s="17">
        <f>IF($A965="","",DATE(YEAR($A965),MONTH($A965),1))</f>
        <v/>
      </c>
    </row>
    <row r="966">
      <c r="A966" s="5" t="n"/>
      <c r="B966" s="4" t="n"/>
      <c r="C966" s="8">
        <f>IF($B966="","",IFERROR(INDEX('Balances'!$B$3:$B$1002,MATCH($B966,'Balances'!$E$3:$E$1002,0)),"?"))</f>
        <v/>
      </c>
      <c r="D966" s="4" t="n"/>
      <c r="E966" s="4" t="n"/>
      <c r="F966" s="5" t="n"/>
      <c r="G966" s="13" t="n"/>
      <c r="H966" s="13" t="n"/>
      <c r="I966" s="4" t="n"/>
      <c r="J966" s="4" t="n"/>
      <c r="K966" s="17">
        <f>IF($A966="","",DATE(YEAR($A966),MONTH($A966),1))</f>
        <v/>
      </c>
    </row>
    <row r="967">
      <c r="A967" s="5" t="n"/>
      <c r="B967" s="4" t="n"/>
      <c r="C967" s="8">
        <f>IF($B967="","",IFERROR(INDEX('Balances'!$B$3:$B$1002,MATCH($B967,'Balances'!$E$3:$E$1002,0)),"?"))</f>
        <v/>
      </c>
      <c r="D967" s="4" t="n"/>
      <c r="E967" s="4" t="n"/>
      <c r="F967" s="5" t="n"/>
      <c r="G967" s="13" t="n"/>
      <c r="H967" s="13" t="n"/>
      <c r="I967" s="4" t="n"/>
      <c r="J967" s="4" t="n"/>
      <c r="K967" s="17">
        <f>IF($A967="","",DATE(YEAR($A967),MONTH($A967),1))</f>
        <v/>
      </c>
    </row>
    <row r="968">
      <c r="A968" s="5" t="n"/>
      <c r="B968" s="4" t="n"/>
      <c r="C968" s="8">
        <f>IF($B968="","",IFERROR(INDEX('Balances'!$B$3:$B$1002,MATCH($B968,'Balances'!$E$3:$E$1002,0)),"?"))</f>
        <v/>
      </c>
      <c r="D968" s="4" t="n"/>
      <c r="E968" s="4" t="n"/>
      <c r="F968" s="5" t="n"/>
      <c r="G968" s="13" t="n"/>
      <c r="H968" s="13" t="n"/>
      <c r="I968" s="4" t="n"/>
      <c r="J968" s="4" t="n"/>
      <c r="K968" s="17">
        <f>IF($A968="","",DATE(YEAR($A968),MONTH($A968),1))</f>
        <v/>
      </c>
    </row>
    <row r="969">
      <c r="A969" s="5" t="n"/>
      <c r="B969" s="4" t="n"/>
      <c r="C969" s="8">
        <f>IF($B969="","",IFERROR(INDEX('Balances'!$B$3:$B$1002,MATCH($B969,'Balances'!$E$3:$E$1002,0)),"?"))</f>
        <v/>
      </c>
      <c r="D969" s="4" t="n"/>
      <c r="E969" s="4" t="n"/>
      <c r="F969" s="5" t="n"/>
      <c r="G969" s="13" t="n"/>
      <c r="H969" s="13" t="n"/>
      <c r="I969" s="4" t="n"/>
      <c r="J969" s="4" t="n"/>
      <c r="K969" s="17">
        <f>IF($A969="","",DATE(YEAR($A969),MONTH($A969),1))</f>
        <v/>
      </c>
    </row>
    <row r="970">
      <c r="A970" s="5" t="n"/>
      <c r="B970" s="4" t="n"/>
      <c r="C970" s="8">
        <f>IF($B970="","",IFERROR(INDEX('Balances'!$B$3:$B$1002,MATCH($B970,'Balances'!$E$3:$E$1002,0)),"?"))</f>
        <v/>
      </c>
      <c r="D970" s="4" t="n"/>
      <c r="E970" s="4" t="n"/>
      <c r="F970" s="5" t="n"/>
      <c r="G970" s="13" t="n"/>
      <c r="H970" s="13" t="n"/>
      <c r="I970" s="4" t="n"/>
      <c r="J970" s="4" t="n"/>
      <c r="K970" s="17">
        <f>IF($A970="","",DATE(YEAR($A970),MONTH($A970),1))</f>
        <v/>
      </c>
    </row>
    <row r="971">
      <c r="A971" s="5" t="n"/>
      <c r="B971" s="4" t="n"/>
      <c r="C971" s="8">
        <f>IF($B971="","",IFERROR(INDEX('Balances'!$B$3:$B$1002,MATCH($B971,'Balances'!$E$3:$E$1002,0)),"?"))</f>
        <v/>
      </c>
      <c r="D971" s="4" t="n"/>
      <c r="E971" s="4" t="n"/>
      <c r="F971" s="5" t="n"/>
      <c r="G971" s="13" t="n"/>
      <c r="H971" s="13" t="n"/>
      <c r="I971" s="4" t="n"/>
      <c r="J971" s="4" t="n"/>
      <c r="K971" s="17">
        <f>IF($A971="","",DATE(YEAR($A971),MONTH($A971),1))</f>
        <v/>
      </c>
    </row>
    <row r="972">
      <c r="A972" s="5" t="n"/>
      <c r="B972" s="4" t="n"/>
      <c r="C972" s="8">
        <f>IF($B972="","",IFERROR(INDEX('Balances'!$B$3:$B$1002,MATCH($B972,'Balances'!$E$3:$E$1002,0)),"?"))</f>
        <v/>
      </c>
      <c r="D972" s="4" t="n"/>
      <c r="E972" s="4" t="n"/>
      <c r="F972" s="5" t="n"/>
      <c r="G972" s="13" t="n"/>
      <c r="H972" s="13" t="n"/>
      <c r="I972" s="4" t="n"/>
      <c r="J972" s="4" t="n"/>
      <c r="K972" s="17">
        <f>IF($A972="","",DATE(YEAR($A972),MONTH($A972),1))</f>
        <v/>
      </c>
    </row>
    <row r="973">
      <c r="A973" s="5" t="n"/>
      <c r="B973" s="4" t="n"/>
      <c r="C973" s="8">
        <f>IF($B973="","",IFERROR(INDEX('Balances'!$B$3:$B$1002,MATCH($B973,'Balances'!$E$3:$E$1002,0)),"?"))</f>
        <v/>
      </c>
      <c r="D973" s="4" t="n"/>
      <c r="E973" s="4" t="n"/>
      <c r="F973" s="5" t="n"/>
      <c r="G973" s="13" t="n"/>
      <c r="H973" s="13" t="n"/>
      <c r="I973" s="4" t="n"/>
      <c r="J973" s="4" t="n"/>
      <c r="K973" s="17">
        <f>IF($A973="","",DATE(YEAR($A973),MONTH($A973),1))</f>
        <v/>
      </c>
    </row>
    <row r="974">
      <c r="A974" s="5" t="n"/>
      <c r="B974" s="4" t="n"/>
      <c r="C974" s="8">
        <f>IF($B974="","",IFERROR(INDEX('Balances'!$B$3:$B$1002,MATCH($B974,'Balances'!$E$3:$E$1002,0)),"?"))</f>
        <v/>
      </c>
      <c r="D974" s="4" t="n"/>
      <c r="E974" s="4" t="n"/>
      <c r="F974" s="5" t="n"/>
      <c r="G974" s="13" t="n"/>
      <c r="H974" s="13" t="n"/>
      <c r="I974" s="4" t="n"/>
      <c r="J974" s="4" t="n"/>
      <c r="K974" s="17">
        <f>IF($A974="","",DATE(YEAR($A974),MONTH($A974),1))</f>
        <v/>
      </c>
    </row>
    <row r="975">
      <c r="A975" s="5" t="n"/>
      <c r="B975" s="4" t="n"/>
      <c r="C975" s="8">
        <f>IF($B975="","",IFERROR(INDEX('Balances'!$B$3:$B$1002,MATCH($B975,'Balances'!$E$3:$E$1002,0)),"?"))</f>
        <v/>
      </c>
      <c r="D975" s="4" t="n"/>
      <c r="E975" s="4" t="n"/>
      <c r="F975" s="5" t="n"/>
      <c r="G975" s="13" t="n"/>
      <c r="H975" s="13" t="n"/>
      <c r="I975" s="4" t="n"/>
      <c r="J975" s="4" t="n"/>
      <c r="K975" s="17">
        <f>IF($A975="","",DATE(YEAR($A975),MONTH($A975),1))</f>
        <v/>
      </c>
    </row>
    <row r="976">
      <c r="A976" s="5" t="n"/>
      <c r="B976" s="4" t="n"/>
      <c r="C976" s="8">
        <f>IF($B976="","",IFERROR(INDEX('Balances'!$B$3:$B$1002,MATCH($B976,'Balances'!$E$3:$E$1002,0)),"?"))</f>
        <v/>
      </c>
      <c r="D976" s="4" t="n"/>
      <c r="E976" s="4" t="n"/>
      <c r="F976" s="5" t="n"/>
      <c r="G976" s="13" t="n"/>
      <c r="H976" s="13" t="n"/>
      <c r="I976" s="4" t="n"/>
      <c r="J976" s="4" t="n"/>
      <c r="K976" s="17">
        <f>IF($A976="","",DATE(YEAR($A976),MONTH($A976),1))</f>
        <v/>
      </c>
    </row>
    <row r="977">
      <c r="A977" s="5" t="n"/>
      <c r="B977" s="4" t="n"/>
      <c r="C977" s="8">
        <f>IF($B977="","",IFERROR(INDEX('Balances'!$B$3:$B$1002,MATCH($B977,'Balances'!$E$3:$E$1002,0)),"?"))</f>
        <v/>
      </c>
      <c r="D977" s="4" t="n"/>
      <c r="E977" s="4" t="n"/>
      <c r="F977" s="5" t="n"/>
      <c r="G977" s="13" t="n"/>
      <c r="H977" s="13" t="n"/>
      <c r="I977" s="4" t="n"/>
      <c r="J977" s="4" t="n"/>
      <c r="K977" s="17">
        <f>IF($A977="","",DATE(YEAR($A977),MONTH($A977),1))</f>
        <v/>
      </c>
    </row>
    <row r="978">
      <c r="A978" s="5" t="n"/>
      <c r="B978" s="4" t="n"/>
      <c r="C978" s="8">
        <f>IF($B978="","",IFERROR(INDEX('Balances'!$B$3:$B$1002,MATCH($B978,'Balances'!$E$3:$E$1002,0)),"?"))</f>
        <v/>
      </c>
      <c r="D978" s="4" t="n"/>
      <c r="E978" s="4" t="n"/>
      <c r="F978" s="5" t="n"/>
      <c r="G978" s="13" t="n"/>
      <c r="H978" s="13" t="n"/>
      <c r="I978" s="4" t="n"/>
      <c r="J978" s="4" t="n"/>
      <c r="K978" s="17">
        <f>IF($A978="","",DATE(YEAR($A978),MONTH($A978),1))</f>
        <v/>
      </c>
    </row>
    <row r="979">
      <c r="A979" s="5" t="n"/>
      <c r="B979" s="4" t="n"/>
      <c r="C979" s="8">
        <f>IF($B979="","",IFERROR(INDEX('Balances'!$B$3:$B$1002,MATCH($B979,'Balances'!$E$3:$E$1002,0)),"?"))</f>
        <v/>
      </c>
      <c r="D979" s="4" t="n"/>
      <c r="E979" s="4" t="n"/>
      <c r="F979" s="5" t="n"/>
      <c r="G979" s="13" t="n"/>
      <c r="H979" s="13" t="n"/>
      <c r="I979" s="4" t="n"/>
      <c r="J979" s="4" t="n"/>
      <c r="K979" s="17">
        <f>IF($A979="","",DATE(YEAR($A979),MONTH($A979),1))</f>
        <v/>
      </c>
    </row>
    <row r="980">
      <c r="A980" s="5" t="n"/>
      <c r="B980" s="4" t="n"/>
      <c r="C980" s="8">
        <f>IF($B980="","",IFERROR(INDEX('Balances'!$B$3:$B$1002,MATCH($B980,'Balances'!$E$3:$E$1002,0)),"?"))</f>
        <v/>
      </c>
      <c r="D980" s="4" t="n"/>
      <c r="E980" s="4" t="n"/>
      <c r="F980" s="5" t="n"/>
      <c r="G980" s="13" t="n"/>
      <c r="H980" s="13" t="n"/>
      <c r="I980" s="4" t="n"/>
      <c r="J980" s="4" t="n"/>
      <c r="K980" s="17">
        <f>IF($A980="","",DATE(YEAR($A980),MONTH($A980),1))</f>
        <v/>
      </c>
    </row>
    <row r="981">
      <c r="A981" s="5" t="n"/>
      <c r="B981" s="4" t="n"/>
      <c r="C981" s="8">
        <f>IF($B981="","",IFERROR(INDEX('Balances'!$B$3:$B$1002,MATCH($B981,'Balances'!$E$3:$E$1002,0)),"?"))</f>
        <v/>
      </c>
      <c r="D981" s="4" t="n"/>
      <c r="E981" s="4" t="n"/>
      <c r="F981" s="5" t="n"/>
      <c r="G981" s="13" t="n"/>
      <c r="H981" s="13" t="n"/>
      <c r="I981" s="4" t="n"/>
      <c r="J981" s="4" t="n"/>
      <c r="K981" s="17">
        <f>IF($A981="","",DATE(YEAR($A981),MONTH($A981),1))</f>
        <v/>
      </c>
    </row>
    <row r="982">
      <c r="A982" s="5" t="n"/>
      <c r="B982" s="4" t="n"/>
      <c r="C982" s="8">
        <f>IF($B982="","",IFERROR(INDEX('Balances'!$B$3:$B$1002,MATCH($B982,'Balances'!$E$3:$E$1002,0)),"?"))</f>
        <v/>
      </c>
      <c r="D982" s="4" t="n"/>
      <c r="E982" s="4" t="n"/>
      <c r="F982" s="5" t="n"/>
      <c r="G982" s="13" t="n"/>
      <c r="H982" s="13" t="n"/>
      <c r="I982" s="4" t="n"/>
      <c r="J982" s="4" t="n"/>
      <c r="K982" s="17">
        <f>IF($A982="","",DATE(YEAR($A982),MONTH($A982),1))</f>
        <v/>
      </c>
    </row>
    <row r="983">
      <c r="A983" s="5" t="n"/>
      <c r="B983" s="4" t="n"/>
      <c r="C983" s="8">
        <f>IF($B983="","",IFERROR(INDEX('Balances'!$B$3:$B$1002,MATCH($B983,'Balances'!$E$3:$E$1002,0)),"?"))</f>
        <v/>
      </c>
      <c r="D983" s="4" t="n"/>
      <c r="E983" s="4" t="n"/>
      <c r="F983" s="5" t="n"/>
      <c r="G983" s="13" t="n"/>
      <c r="H983" s="13" t="n"/>
      <c r="I983" s="4" t="n"/>
      <c r="J983" s="4" t="n"/>
      <c r="K983" s="17">
        <f>IF($A983="","",DATE(YEAR($A983),MONTH($A983),1))</f>
        <v/>
      </c>
    </row>
    <row r="984">
      <c r="A984" s="5" t="n"/>
      <c r="B984" s="4" t="n"/>
      <c r="C984" s="8">
        <f>IF($B984="","",IFERROR(INDEX('Balances'!$B$3:$B$1002,MATCH($B984,'Balances'!$E$3:$E$1002,0)),"?"))</f>
        <v/>
      </c>
      <c r="D984" s="4" t="n"/>
      <c r="E984" s="4" t="n"/>
      <c r="F984" s="5" t="n"/>
      <c r="G984" s="13" t="n"/>
      <c r="H984" s="13" t="n"/>
      <c r="I984" s="4" t="n"/>
      <c r="J984" s="4" t="n"/>
      <c r="K984" s="17">
        <f>IF($A984="","",DATE(YEAR($A984),MONTH($A984),1))</f>
        <v/>
      </c>
    </row>
    <row r="985">
      <c r="A985" s="5" t="n"/>
      <c r="B985" s="4" t="n"/>
      <c r="C985" s="8">
        <f>IF($B985="","",IFERROR(INDEX('Balances'!$B$3:$B$1002,MATCH($B985,'Balances'!$E$3:$E$1002,0)),"?"))</f>
        <v/>
      </c>
      <c r="D985" s="4" t="n"/>
      <c r="E985" s="4" t="n"/>
      <c r="F985" s="5" t="n"/>
      <c r="G985" s="13" t="n"/>
      <c r="H985" s="13" t="n"/>
      <c r="I985" s="4" t="n"/>
      <c r="J985" s="4" t="n"/>
      <c r="K985" s="17">
        <f>IF($A985="","",DATE(YEAR($A985),MONTH($A985),1))</f>
        <v/>
      </c>
    </row>
    <row r="986">
      <c r="A986" s="5" t="n"/>
      <c r="B986" s="4" t="n"/>
      <c r="C986" s="8">
        <f>IF($B986="","",IFERROR(INDEX('Balances'!$B$3:$B$1002,MATCH($B986,'Balances'!$E$3:$E$1002,0)),"?"))</f>
        <v/>
      </c>
      <c r="D986" s="4" t="n"/>
      <c r="E986" s="4" t="n"/>
      <c r="F986" s="5" t="n"/>
      <c r="G986" s="13" t="n"/>
      <c r="H986" s="13" t="n"/>
      <c r="I986" s="4" t="n"/>
      <c r="J986" s="4" t="n"/>
      <c r="K986" s="17">
        <f>IF($A986="","",DATE(YEAR($A986),MONTH($A986),1))</f>
        <v/>
      </c>
    </row>
    <row r="987">
      <c r="A987" s="5" t="n"/>
      <c r="B987" s="4" t="n"/>
      <c r="C987" s="8">
        <f>IF($B987="","",IFERROR(INDEX('Balances'!$B$3:$B$1002,MATCH($B987,'Balances'!$E$3:$E$1002,0)),"?"))</f>
        <v/>
      </c>
      <c r="D987" s="4" t="n"/>
      <c r="E987" s="4" t="n"/>
      <c r="F987" s="5" t="n"/>
      <c r="G987" s="13" t="n"/>
      <c r="H987" s="13" t="n"/>
      <c r="I987" s="4" t="n"/>
      <c r="J987" s="4" t="n"/>
      <c r="K987" s="17">
        <f>IF($A987="","",DATE(YEAR($A987),MONTH($A987),1))</f>
        <v/>
      </c>
    </row>
    <row r="988">
      <c r="A988" s="5" t="n"/>
      <c r="B988" s="4" t="n"/>
      <c r="C988" s="8">
        <f>IF($B988="","",IFERROR(INDEX('Balances'!$B$3:$B$1002,MATCH($B988,'Balances'!$E$3:$E$1002,0)),"?"))</f>
        <v/>
      </c>
      <c r="D988" s="4" t="n"/>
      <c r="E988" s="4" t="n"/>
      <c r="F988" s="5" t="n"/>
      <c r="G988" s="13" t="n"/>
      <c r="H988" s="13" t="n"/>
      <c r="I988" s="4" t="n"/>
      <c r="J988" s="4" t="n"/>
      <c r="K988" s="17">
        <f>IF($A988="","",DATE(YEAR($A988),MONTH($A988),1))</f>
        <v/>
      </c>
    </row>
    <row r="989">
      <c r="A989" s="5" t="n"/>
      <c r="B989" s="4" t="n"/>
      <c r="C989" s="8">
        <f>IF($B989="","",IFERROR(INDEX('Balances'!$B$3:$B$1002,MATCH($B989,'Balances'!$E$3:$E$1002,0)),"?"))</f>
        <v/>
      </c>
      <c r="D989" s="4" t="n"/>
      <c r="E989" s="4" t="n"/>
      <c r="F989" s="5" t="n"/>
      <c r="G989" s="13" t="n"/>
      <c r="H989" s="13" t="n"/>
      <c r="I989" s="4" t="n"/>
      <c r="J989" s="4" t="n"/>
      <c r="K989" s="17">
        <f>IF($A989="","",DATE(YEAR($A989),MONTH($A989),1))</f>
        <v/>
      </c>
    </row>
    <row r="990">
      <c r="A990" s="5" t="n"/>
      <c r="B990" s="4" t="n"/>
      <c r="C990" s="8">
        <f>IF($B990="","",IFERROR(INDEX('Balances'!$B$3:$B$1002,MATCH($B990,'Balances'!$E$3:$E$1002,0)),"?"))</f>
        <v/>
      </c>
      <c r="D990" s="4" t="n"/>
      <c r="E990" s="4" t="n"/>
      <c r="F990" s="5" t="n"/>
      <c r="G990" s="13" t="n"/>
      <c r="H990" s="13" t="n"/>
      <c r="I990" s="4" t="n"/>
      <c r="J990" s="4" t="n"/>
      <c r="K990" s="17">
        <f>IF($A990="","",DATE(YEAR($A990),MONTH($A990),1))</f>
        <v/>
      </c>
    </row>
    <row r="991">
      <c r="A991" s="5" t="n"/>
      <c r="B991" s="4" t="n"/>
      <c r="C991" s="8">
        <f>IF($B991="","",IFERROR(INDEX('Balances'!$B$3:$B$1002,MATCH($B991,'Balances'!$E$3:$E$1002,0)),"?"))</f>
        <v/>
      </c>
      <c r="D991" s="4" t="n"/>
      <c r="E991" s="4" t="n"/>
      <c r="F991" s="5" t="n"/>
      <c r="G991" s="13" t="n"/>
      <c r="H991" s="13" t="n"/>
      <c r="I991" s="4" t="n"/>
      <c r="J991" s="4" t="n"/>
      <c r="K991" s="17">
        <f>IF($A991="","",DATE(YEAR($A991),MONTH($A991),1))</f>
        <v/>
      </c>
    </row>
    <row r="992">
      <c r="A992" s="5" t="n"/>
      <c r="B992" s="4" t="n"/>
      <c r="C992" s="8">
        <f>IF($B992="","",IFERROR(INDEX('Balances'!$B$3:$B$1002,MATCH($B992,'Balances'!$E$3:$E$1002,0)),"?"))</f>
        <v/>
      </c>
      <c r="D992" s="4" t="n"/>
      <c r="E992" s="4" t="n"/>
      <c r="F992" s="5" t="n"/>
      <c r="G992" s="13" t="n"/>
      <c r="H992" s="13" t="n"/>
      <c r="I992" s="4" t="n"/>
      <c r="J992" s="4" t="n"/>
      <c r="K992" s="17">
        <f>IF($A992="","",DATE(YEAR($A992),MONTH($A992),1))</f>
        <v/>
      </c>
    </row>
    <row r="993">
      <c r="A993" s="5" t="n"/>
      <c r="B993" s="4" t="n"/>
      <c r="C993" s="8">
        <f>IF($B993="","",IFERROR(INDEX('Balances'!$B$3:$B$1002,MATCH($B993,'Balances'!$E$3:$E$1002,0)),"?"))</f>
        <v/>
      </c>
      <c r="D993" s="4" t="n"/>
      <c r="E993" s="4" t="n"/>
      <c r="F993" s="5" t="n"/>
      <c r="G993" s="13" t="n"/>
      <c r="H993" s="13" t="n"/>
      <c r="I993" s="4" t="n"/>
      <c r="J993" s="4" t="n"/>
      <c r="K993" s="17">
        <f>IF($A993="","",DATE(YEAR($A993),MONTH($A993),1))</f>
        <v/>
      </c>
    </row>
    <row r="994">
      <c r="A994" s="5" t="n"/>
      <c r="B994" s="4" t="n"/>
      <c r="C994" s="8">
        <f>IF($B994="","",IFERROR(INDEX('Balances'!$B$3:$B$1002,MATCH($B994,'Balances'!$E$3:$E$1002,0)),"?"))</f>
        <v/>
      </c>
      <c r="D994" s="4" t="n"/>
      <c r="E994" s="4" t="n"/>
      <c r="F994" s="5" t="n"/>
      <c r="G994" s="13" t="n"/>
      <c r="H994" s="13" t="n"/>
      <c r="I994" s="4" t="n"/>
      <c r="J994" s="4" t="n"/>
      <c r="K994" s="17">
        <f>IF($A994="","",DATE(YEAR($A994),MONTH($A994),1))</f>
        <v/>
      </c>
    </row>
    <row r="995">
      <c r="A995" s="5" t="n"/>
      <c r="B995" s="4" t="n"/>
      <c r="C995" s="8">
        <f>IF($B995="","",IFERROR(INDEX('Balances'!$B$3:$B$1002,MATCH($B995,'Balances'!$E$3:$E$1002,0)),"?"))</f>
        <v/>
      </c>
      <c r="D995" s="4" t="n"/>
      <c r="E995" s="4" t="n"/>
      <c r="F995" s="5" t="n"/>
      <c r="G995" s="13" t="n"/>
      <c r="H995" s="13" t="n"/>
      <c r="I995" s="4" t="n"/>
      <c r="J995" s="4" t="n"/>
      <c r="K995" s="17">
        <f>IF($A995="","",DATE(YEAR($A995),MONTH($A995),1))</f>
        <v/>
      </c>
    </row>
    <row r="996">
      <c r="A996" s="5" t="n"/>
      <c r="B996" s="4" t="n"/>
      <c r="C996" s="8">
        <f>IF($B996="","",IFERROR(INDEX('Balances'!$B$3:$B$1002,MATCH($B996,'Balances'!$E$3:$E$1002,0)),"?"))</f>
        <v/>
      </c>
      <c r="D996" s="4" t="n"/>
      <c r="E996" s="4" t="n"/>
      <c r="F996" s="5" t="n"/>
      <c r="G996" s="13" t="n"/>
      <c r="H996" s="13" t="n"/>
      <c r="I996" s="4" t="n"/>
      <c r="J996" s="4" t="n"/>
      <c r="K996" s="17">
        <f>IF($A996="","",DATE(YEAR($A996),MONTH($A996),1))</f>
        <v/>
      </c>
    </row>
    <row r="997">
      <c r="A997" s="5" t="n"/>
      <c r="B997" s="4" t="n"/>
      <c r="C997" s="8">
        <f>IF($B997="","",IFERROR(INDEX('Balances'!$B$3:$B$1002,MATCH($B997,'Balances'!$E$3:$E$1002,0)),"?"))</f>
        <v/>
      </c>
      <c r="D997" s="4" t="n"/>
      <c r="E997" s="4" t="n"/>
      <c r="F997" s="5" t="n"/>
      <c r="G997" s="13" t="n"/>
      <c r="H997" s="13" t="n"/>
      <c r="I997" s="4" t="n"/>
      <c r="J997" s="4" t="n"/>
      <c r="K997" s="17">
        <f>IF($A997="","",DATE(YEAR($A997),MONTH($A997),1))</f>
        <v/>
      </c>
    </row>
    <row r="998">
      <c r="A998" s="5" t="n"/>
      <c r="B998" s="4" t="n"/>
      <c r="C998" s="8">
        <f>IF($B998="","",IFERROR(INDEX('Balances'!$B$3:$B$1002,MATCH($B998,'Balances'!$E$3:$E$1002,0)),"?"))</f>
        <v/>
      </c>
      <c r="D998" s="4" t="n"/>
      <c r="E998" s="4" t="n"/>
      <c r="F998" s="5" t="n"/>
      <c r="G998" s="13" t="n"/>
      <c r="H998" s="13" t="n"/>
      <c r="I998" s="4" t="n"/>
      <c r="J998" s="4" t="n"/>
      <c r="K998" s="17">
        <f>IF($A998="","",DATE(YEAR($A998),MONTH($A998),1))</f>
        <v/>
      </c>
    </row>
    <row r="999">
      <c r="A999" s="5" t="n"/>
      <c r="B999" s="4" t="n"/>
      <c r="C999" s="8">
        <f>IF($B999="","",IFERROR(INDEX('Balances'!$B$3:$B$1002,MATCH($B999,'Balances'!$E$3:$E$1002,0)),"?"))</f>
        <v/>
      </c>
      <c r="D999" s="4" t="n"/>
      <c r="E999" s="4" t="n"/>
      <c r="F999" s="5" t="n"/>
      <c r="G999" s="13" t="n"/>
      <c r="H999" s="13" t="n"/>
      <c r="I999" s="4" t="n"/>
      <c r="J999" s="4" t="n"/>
      <c r="K999" s="17">
        <f>IF($A999="","",DATE(YEAR($A999),MONTH($A999),1))</f>
        <v/>
      </c>
    </row>
    <row r="1000">
      <c r="A1000" s="5" t="n"/>
      <c r="B1000" s="4" t="n"/>
      <c r="C1000" s="8">
        <f>IF($B1000="","",IFERROR(INDEX('Balances'!$B$3:$B$1002,MATCH($B1000,'Balances'!$E$3:$E$1002,0)),"?"))</f>
        <v/>
      </c>
      <c r="D1000" s="4" t="n"/>
      <c r="E1000" s="4" t="n"/>
      <c r="F1000" s="5" t="n"/>
      <c r="G1000" s="13" t="n"/>
      <c r="H1000" s="13" t="n"/>
      <c r="I1000" s="4" t="n"/>
      <c r="J1000" s="4" t="n"/>
      <c r="K1000" s="17">
        <f>IF($A1000="","",DATE(YEAR($A1000),MONTH($A1000),1))</f>
        <v/>
      </c>
    </row>
    <row r="1001">
      <c r="A1001" s="5" t="n"/>
      <c r="B1001" s="4" t="n"/>
      <c r="C1001" s="8">
        <f>IF($B1001="","",IFERROR(INDEX('Balances'!$B$3:$B$1002,MATCH($B1001,'Balances'!$E$3:$E$1002,0)),"?"))</f>
        <v/>
      </c>
      <c r="D1001" s="4" t="n"/>
      <c r="E1001" s="4" t="n"/>
      <c r="F1001" s="5" t="n"/>
      <c r="G1001" s="13" t="n"/>
      <c r="H1001" s="13" t="n"/>
      <c r="I1001" s="4" t="n"/>
      <c r="J1001" s="4" t="n"/>
      <c r="K1001" s="17">
        <f>IF($A1001="","",DATE(YEAR($A1001),MONTH($A1001),1))</f>
        <v/>
      </c>
    </row>
    <row r="1002">
      <c r="A1002" s="5" t="n"/>
      <c r="B1002" s="4" t="n"/>
      <c r="C1002" s="8">
        <f>IF($B1002="","",IFERROR(INDEX('Balances'!$B$3:$B$1002,MATCH($B1002,'Balances'!$E$3:$E$1002,0)),"?"))</f>
        <v/>
      </c>
      <c r="D1002" s="4" t="n"/>
      <c r="E1002" s="4" t="n"/>
      <c r="F1002" s="5" t="n"/>
      <c r="G1002" s="13" t="n"/>
      <c r="H1002" s="13" t="n"/>
      <c r="I1002" s="4" t="n"/>
      <c r="J1002" s="4" t="n"/>
      <c r="K1002" s="17">
        <f>IF($A1002="","",DATE(YEAR($A1002),MONTH($A1002),1))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1:K1"/>
  </mergeCells>
  <dataValidations count="4">
    <dataValidation sqref="B3:B1002" showDropDown="0" showInputMessage="0" showErrorMessage="0" allowBlank="1" errorTitle="Not in the list" error="Pick from the list." type="list">
      <formula1>=Invoices</formula1>
    </dataValidation>
    <dataValidation sqref="D3:D1002" showDropDown="0" showInputMessage="0" showErrorMessage="0" allowBlank="1" errorTitle="Not in the list" error="Pick from the list." type="list">
      <formula1>=Channels</formula1>
    </dataValidation>
    <dataValidation sqref="E3:E1002" showDropDown="0" showInputMessage="0" showErrorMessage="0" allowBlank="1" errorTitle="Not in the list" error="Pick from the list." type="list">
      <formula1>=Outcomes</formula1>
    </dataValidation>
    <dataValidation sqref="I3:I1002" showDropDown="0" showInputMessage="0" showErrorMessage="0" allowBlank="1" errorTitle="Not in the list" error="Pick from the list." type="list">
      <formula1>=Owners</formula1>
    </dataValidation>
  </dataValidations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G64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14" customWidth="1" min="3" max="3"/>
    <col width="14" customWidth="1" min="4" max="4"/>
    <col width="13" customWidth="1" min="5" max="5"/>
    <col width="13" customWidth="1" min="6" max="6"/>
    <col width="16" customWidth="1" min="7" max="7"/>
    <col width="3" customWidth="1" min="8" max="8"/>
  </cols>
  <sheetData>
    <row r="1">
      <c r="A1" s="18">
        <f>'Settings'!B3</f>
        <v/>
      </c>
    </row>
    <row r="2">
      <c r="A2" s="19" t="inlineStr">
        <is>
          <t>Receivables summary</t>
        </is>
      </c>
    </row>
    <row r="3">
      <c r="A3" s="2">
        <f>"As of "&amp;TEXT('Settings'!$B$6,"yyyy-mm-dd")&amp;"   ·   Amounts in "&amp;'Settings'!$B$4</f>
        <v/>
      </c>
    </row>
    <row r="4">
      <c r="E4" s="10" t="inlineStr">
        <is>
          <t>Balances by branch</t>
        </is>
      </c>
    </row>
    <row r="5" ht="32" customHeight="1">
      <c r="A5" s="7" t="inlineStr">
        <is>
          <t>Bucket (days)</t>
        </is>
      </c>
      <c r="B5" s="7" t="inlineStr">
        <is>
          <t>Balances</t>
        </is>
      </c>
      <c r="C5" s="7" t="inlineStr">
        <is>
          <t>Amount</t>
        </is>
      </c>
      <c r="D5" s="7" t="inlineStr">
        <is>
          <t>Share</t>
        </is>
      </c>
      <c r="E5" s="7">
        <f>IF(INDEX(Branches,1)="","",INDEX(Branches,1))</f>
        <v/>
      </c>
      <c r="F5" s="7">
        <f>IF(INDEX(Branches,2)="","",INDEX(Branches,2))</f>
        <v/>
      </c>
      <c r="G5" s="7">
        <f>IF(INDEX(Branches,3)="","",INDEX(Branches,3))</f>
        <v/>
      </c>
    </row>
    <row r="6">
      <c r="A6" s="8" t="inlineStr">
        <is>
          <t>0–30</t>
        </is>
      </c>
      <c r="B6" s="15">
        <f>COUNTIFS('Balances'!$L$3:$L$1002,$A6)</f>
        <v/>
      </c>
      <c r="C6" s="14">
        <f>SUMIFS('Balances'!$J$3:$J$1002,'Balances'!$L$3:$L$1002,$A6)</f>
        <v/>
      </c>
      <c r="D6" s="20">
        <f>IFERROR(C6/$C$10,0)</f>
        <v/>
      </c>
      <c r="E6" s="15">
        <f>IF(E$5="","",COUNTIFS('Balances'!$L$3:$L$1002,$A6,'Balances'!$D$3:$D$1002,E$5))</f>
        <v/>
      </c>
      <c r="F6" s="15">
        <f>IF(F$5="","",COUNTIFS('Balances'!$L$3:$L$1002,$A6,'Balances'!$D$3:$D$1002,F$5))</f>
        <v/>
      </c>
      <c r="G6" s="15">
        <f>IF(G$5="","",COUNTIFS('Balances'!$L$3:$L$1002,$A6,'Balances'!$D$3:$D$1002,G$5))</f>
        <v/>
      </c>
    </row>
    <row r="7">
      <c r="A7" s="8" t="inlineStr">
        <is>
          <t>31–60</t>
        </is>
      </c>
      <c r="B7" s="15">
        <f>COUNTIFS('Balances'!$L$3:$L$1002,$A7)</f>
        <v/>
      </c>
      <c r="C7" s="14">
        <f>SUMIFS('Balances'!$J$3:$J$1002,'Balances'!$L$3:$L$1002,$A7)</f>
        <v/>
      </c>
      <c r="D7" s="20">
        <f>IFERROR(C7/$C$10,0)</f>
        <v/>
      </c>
      <c r="E7" s="15">
        <f>IF(E$5="","",COUNTIFS('Balances'!$L$3:$L$1002,$A7,'Balances'!$D$3:$D$1002,E$5))</f>
        <v/>
      </c>
      <c r="F7" s="15">
        <f>IF(F$5="","",COUNTIFS('Balances'!$L$3:$L$1002,$A7,'Balances'!$D$3:$D$1002,F$5))</f>
        <v/>
      </c>
      <c r="G7" s="15">
        <f>IF(G$5="","",COUNTIFS('Balances'!$L$3:$L$1002,$A7,'Balances'!$D$3:$D$1002,G$5))</f>
        <v/>
      </c>
    </row>
    <row r="8">
      <c r="A8" s="8" t="inlineStr">
        <is>
          <t>61–90</t>
        </is>
      </c>
      <c r="B8" s="15">
        <f>COUNTIFS('Balances'!$L$3:$L$1002,$A8)</f>
        <v/>
      </c>
      <c r="C8" s="14">
        <f>SUMIFS('Balances'!$J$3:$J$1002,'Balances'!$L$3:$L$1002,$A8)</f>
        <v/>
      </c>
      <c r="D8" s="20">
        <f>IFERROR(C8/$C$10,0)</f>
        <v/>
      </c>
      <c r="E8" s="15">
        <f>IF(E$5="","",COUNTIFS('Balances'!$L$3:$L$1002,$A8,'Balances'!$D$3:$D$1002,E$5))</f>
        <v/>
      </c>
      <c r="F8" s="15">
        <f>IF(F$5="","",COUNTIFS('Balances'!$L$3:$L$1002,$A8,'Balances'!$D$3:$D$1002,F$5))</f>
        <v/>
      </c>
      <c r="G8" s="15">
        <f>IF(G$5="","",COUNTIFS('Balances'!$L$3:$L$1002,$A8,'Balances'!$D$3:$D$1002,G$5))</f>
        <v/>
      </c>
    </row>
    <row r="9">
      <c r="A9" s="8" t="inlineStr">
        <is>
          <t>90+</t>
        </is>
      </c>
      <c r="B9" s="15">
        <f>COUNTIFS('Balances'!$L$3:$L$1002,$A9)</f>
        <v/>
      </c>
      <c r="C9" s="14">
        <f>SUMIFS('Balances'!$J$3:$J$1002,'Balances'!$L$3:$L$1002,$A9)</f>
        <v/>
      </c>
      <c r="D9" s="20">
        <f>IFERROR(C9/$C$10,0)</f>
        <v/>
      </c>
      <c r="E9" s="15">
        <f>IF(E$5="","",COUNTIFS('Balances'!$L$3:$L$1002,$A9,'Balances'!$D$3:$D$1002,E$5))</f>
        <v/>
      </c>
      <c r="F9" s="15">
        <f>IF(F$5="","",COUNTIFS('Balances'!$L$3:$L$1002,$A9,'Balances'!$D$3:$D$1002,F$5))</f>
        <v/>
      </c>
      <c r="G9" s="15">
        <f>IF(G$5="","",COUNTIFS('Balances'!$L$3:$L$1002,$A9,'Balances'!$D$3:$D$1002,G$5))</f>
        <v/>
      </c>
    </row>
    <row r="10">
      <c r="A10" s="3" t="inlineStr">
        <is>
          <t>Total open</t>
        </is>
      </c>
      <c r="B10" s="21">
        <f>SUM(B6:B9)</f>
        <v/>
      </c>
      <c r="C10" s="22">
        <f>SUM(C6:C9)</f>
        <v/>
      </c>
      <c r="D10" s="23">
        <f>SUM(D6:D9)</f>
        <v/>
      </c>
      <c r="E10" s="21">
        <f>IF(E$5="","",SUM(E6:E9))</f>
        <v/>
      </c>
      <c r="F10" s="21">
        <f>IF(F$5="","",SUM(F6:F9))</f>
        <v/>
      </c>
      <c r="G10" s="21">
        <f>IF(G$5="","",SUM(G6:G9))</f>
        <v/>
      </c>
    </row>
    <row r="11">
      <c r="A11" s="2" t="inlineStr">
        <is>
          <t>Written-off and settled balances sit outside the buckets. Red: balances past 90 days.</t>
        </is>
      </c>
    </row>
    <row r="13">
      <c r="A13" s="3" t="inlineStr">
        <is>
          <t>Collected this month through follow-ups</t>
        </is>
      </c>
      <c r="C13" s="22">
        <f>SUMIFS('Follow-ups'!$H$3:$H$1002,'Follow-ups'!$A$3:$A$1002,"&gt;="&amp;DATE(YEAR('Settings'!$B$6),MONTH('Settings'!$B$6),1),'Follow-ups'!$A$3:$A$1002,"&lt;="&amp;EOMONTH('Settings'!$B$6,0))</f>
        <v/>
      </c>
    </row>
    <row r="14">
      <c r="A14" s="3" t="inlineStr">
        <is>
          <t>Promised, not yet due</t>
        </is>
      </c>
      <c r="C14" s="22">
        <f>SUMIFS('Follow-ups'!$G$3:$G$1002,'Follow-ups'!$F$3:$F$1002,"&gt;="&amp;'Settings'!$B$6)</f>
        <v/>
      </c>
    </row>
    <row r="15">
      <c r="A15" s="3" t="inlineStr">
        <is>
          <t>Overdue follow-ups</t>
        </is>
      </c>
      <c r="C15" s="21">
        <f>COUNTIFS('Balances'!$P$3:$P$1002,"Overdue")</f>
        <v/>
      </c>
    </row>
    <row r="17">
      <c r="A17" s="10" t="inlineStr">
        <is>
          <t>Top 20 balances</t>
        </is>
      </c>
    </row>
    <row r="18" ht="32" customHeight="1">
      <c r="A18" s="7" t="inlineStr">
        <is>
          <t>Patient code</t>
        </is>
      </c>
      <c r="B18" s="7" t="inlineStr">
        <is>
          <t>Name</t>
        </is>
      </c>
      <c r="C18" s="7" t="inlineStr">
        <is>
          <t>Branch</t>
        </is>
      </c>
      <c r="D18" s="7" t="inlineStr">
        <is>
          <t>Balance</t>
        </is>
      </c>
      <c r="E18" s="7" t="inlineStr">
        <is>
          <t>Days outstanding</t>
        </is>
      </c>
      <c r="F18" s="7" t="inlineStr">
        <is>
          <t>Status</t>
        </is>
      </c>
      <c r="G18" s="7" t="inlineStr">
        <is>
          <t>Owner</t>
        </is>
      </c>
    </row>
    <row r="19">
      <c r="A19" s="8">
        <f>IF(LARGE('Balances'!$R$3:$R$1002,1)=0,"",INDEX('Balances'!$A$3:$A$1002,MATCH(LARGE('Balances'!$R$3:$R$1002,1),'Balances'!$R$3:$R$1002,0)))</f>
        <v/>
      </c>
      <c r="B19" s="8">
        <f>IF(LARGE('Balances'!$R$3:$R$1002,1)=0,"",INDEX('Balances'!$B$3:$B$1002,MATCH(LARGE('Balances'!$R$3:$R$1002,1),'Balances'!$R$3:$R$1002,0)))</f>
        <v/>
      </c>
      <c r="C19" s="8">
        <f>IF(LARGE('Balances'!$R$3:$R$1002,1)=0,"",INDEX('Balances'!$D$3:$D$1002,MATCH(LARGE('Balances'!$R$3:$R$1002,1),'Balances'!$R$3:$R$1002,0)))</f>
        <v/>
      </c>
      <c r="D19" s="14">
        <f>IF(LARGE('Balances'!$R$3:$R$1002,1)=0,"",INDEX('Balances'!$J$3:$J$1002,MATCH(LARGE('Balances'!$R$3:$R$1002,1),'Balances'!$R$3:$R$1002,0)))</f>
        <v/>
      </c>
      <c r="E19" s="15">
        <f>IF(LARGE('Balances'!$R$3:$R$1002,1)=0,"",INDEX('Balances'!$K$3:$K$1002,MATCH(LARGE('Balances'!$R$3:$R$1002,1),'Balances'!$R$3:$R$1002,0)))</f>
        <v/>
      </c>
      <c r="F19" s="8">
        <f>IF(LARGE('Balances'!$R$3:$R$1002,1)=0,"",INDEX('Balances'!$O$3:$O$1002,MATCH(LARGE('Balances'!$R$3:$R$1002,1),'Balances'!$R$3:$R$1002,0)))</f>
        <v/>
      </c>
      <c r="G19" s="8">
        <f>IF(LARGE('Balances'!$R$3:$R$1002,1)=0,"",INDEX('Balances'!$N$3:$N$1002,MATCH(LARGE('Balances'!$R$3:$R$1002,1),'Balances'!$R$3:$R$1002,0)))</f>
        <v/>
      </c>
    </row>
    <row r="20">
      <c r="A20" s="8">
        <f>IF(LARGE('Balances'!$R$3:$R$1002,2)=0,"",INDEX('Balances'!$A$3:$A$1002,MATCH(LARGE('Balances'!$R$3:$R$1002,2),'Balances'!$R$3:$R$1002,0)))</f>
        <v/>
      </c>
      <c r="B20" s="8">
        <f>IF(LARGE('Balances'!$R$3:$R$1002,2)=0,"",INDEX('Balances'!$B$3:$B$1002,MATCH(LARGE('Balances'!$R$3:$R$1002,2),'Balances'!$R$3:$R$1002,0)))</f>
        <v/>
      </c>
      <c r="C20" s="8">
        <f>IF(LARGE('Balances'!$R$3:$R$1002,2)=0,"",INDEX('Balances'!$D$3:$D$1002,MATCH(LARGE('Balances'!$R$3:$R$1002,2),'Balances'!$R$3:$R$1002,0)))</f>
        <v/>
      </c>
      <c r="D20" s="14">
        <f>IF(LARGE('Balances'!$R$3:$R$1002,2)=0,"",INDEX('Balances'!$J$3:$J$1002,MATCH(LARGE('Balances'!$R$3:$R$1002,2),'Balances'!$R$3:$R$1002,0)))</f>
        <v/>
      </c>
      <c r="E20" s="15">
        <f>IF(LARGE('Balances'!$R$3:$R$1002,2)=0,"",INDEX('Balances'!$K$3:$K$1002,MATCH(LARGE('Balances'!$R$3:$R$1002,2),'Balances'!$R$3:$R$1002,0)))</f>
        <v/>
      </c>
      <c r="F20" s="8">
        <f>IF(LARGE('Balances'!$R$3:$R$1002,2)=0,"",INDEX('Balances'!$O$3:$O$1002,MATCH(LARGE('Balances'!$R$3:$R$1002,2),'Balances'!$R$3:$R$1002,0)))</f>
        <v/>
      </c>
      <c r="G20" s="8">
        <f>IF(LARGE('Balances'!$R$3:$R$1002,2)=0,"",INDEX('Balances'!$N$3:$N$1002,MATCH(LARGE('Balances'!$R$3:$R$1002,2),'Balances'!$R$3:$R$1002,0)))</f>
        <v/>
      </c>
    </row>
    <row r="21">
      <c r="A21" s="8">
        <f>IF(LARGE('Balances'!$R$3:$R$1002,3)=0,"",INDEX('Balances'!$A$3:$A$1002,MATCH(LARGE('Balances'!$R$3:$R$1002,3),'Balances'!$R$3:$R$1002,0)))</f>
        <v/>
      </c>
      <c r="B21" s="8">
        <f>IF(LARGE('Balances'!$R$3:$R$1002,3)=0,"",INDEX('Balances'!$B$3:$B$1002,MATCH(LARGE('Balances'!$R$3:$R$1002,3),'Balances'!$R$3:$R$1002,0)))</f>
        <v/>
      </c>
      <c r="C21" s="8">
        <f>IF(LARGE('Balances'!$R$3:$R$1002,3)=0,"",INDEX('Balances'!$D$3:$D$1002,MATCH(LARGE('Balances'!$R$3:$R$1002,3),'Balances'!$R$3:$R$1002,0)))</f>
        <v/>
      </c>
      <c r="D21" s="14">
        <f>IF(LARGE('Balances'!$R$3:$R$1002,3)=0,"",INDEX('Balances'!$J$3:$J$1002,MATCH(LARGE('Balances'!$R$3:$R$1002,3),'Balances'!$R$3:$R$1002,0)))</f>
        <v/>
      </c>
      <c r="E21" s="15">
        <f>IF(LARGE('Balances'!$R$3:$R$1002,3)=0,"",INDEX('Balances'!$K$3:$K$1002,MATCH(LARGE('Balances'!$R$3:$R$1002,3),'Balances'!$R$3:$R$1002,0)))</f>
        <v/>
      </c>
      <c r="F21" s="8">
        <f>IF(LARGE('Balances'!$R$3:$R$1002,3)=0,"",INDEX('Balances'!$O$3:$O$1002,MATCH(LARGE('Balances'!$R$3:$R$1002,3),'Balances'!$R$3:$R$1002,0)))</f>
        <v/>
      </c>
      <c r="G21" s="8">
        <f>IF(LARGE('Balances'!$R$3:$R$1002,3)=0,"",INDEX('Balances'!$N$3:$N$1002,MATCH(LARGE('Balances'!$R$3:$R$1002,3),'Balances'!$R$3:$R$1002,0)))</f>
        <v/>
      </c>
    </row>
    <row r="22">
      <c r="A22" s="8">
        <f>IF(LARGE('Balances'!$R$3:$R$1002,4)=0,"",INDEX('Balances'!$A$3:$A$1002,MATCH(LARGE('Balances'!$R$3:$R$1002,4),'Balances'!$R$3:$R$1002,0)))</f>
        <v/>
      </c>
      <c r="B22" s="8">
        <f>IF(LARGE('Balances'!$R$3:$R$1002,4)=0,"",INDEX('Balances'!$B$3:$B$1002,MATCH(LARGE('Balances'!$R$3:$R$1002,4),'Balances'!$R$3:$R$1002,0)))</f>
        <v/>
      </c>
      <c r="C22" s="8">
        <f>IF(LARGE('Balances'!$R$3:$R$1002,4)=0,"",INDEX('Balances'!$D$3:$D$1002,MATCH(LARGE('Balances'!$R$3:$R$1002,4),'Balances'!$R$3:$R$1002,0)))</f>
        <v/>
      </c>
      <c r="D22" s="14">
        <f>IF(LARGE('Balances'!$R$3:$R$1002,4)=0,"",INDEX('Balances'!$J$3:$J$1002,MATCH(LARGE('Balances'!$R$3:$R$1002,4),'Balances'!$R$3:$R$1002,0)))</f>
        <v/>
      </c>
      <c r="E22" s="15">
        <f>IF(LARGE('Balances'!$R$3:$R$1002,4)=0,"",INDEX('Balances'!$K$3:$K$1002,MATCH(LARGE('Balances'!$R$3:$R$1002,4),'Balances'!$R$3:$R$1002,0)))</f>
        <v/>
      </c>
      <c r="F22" s="8">
        <f>IF(LARGE('Balances'!$R$3:$R$1002,4)=0,"",INDEX('Balances'!$O$3:$O$1002,MATCH(LARGE('Balances'!$R$3:$R$1002,4),'Balances'!$R$3:$R$1002,0)))</f>
        <v/>
      </c>
      <c r="G22" s="8">
        <f>IF(LARGE('Balances'!$R$3:$R$1002,4)=0,"",INDEX('Balances'!$N$3:$N$1002,MATCH(LARGE('Balances'!$R$3:$R$1002,4),'Balances'!$R$3:$R$1002,0)))</f>
        <v/>
      </c>
    </row>
    <row r="23">
      <c r="A23" s="8">
        <f>IF(LARGE('Balances'!$R$3:$R$1002,5)=0,"",INDEX('Balances'!$A$3:$A$1002,MATCH(LARGE('Balances'!$R$3:$R$1002,5),'Balances'!$R$3:$R$1002,0)))</f>
        <v/>
      </c>
      <c r="B23" s="8">
        <f>IF(LARGE('Balances'!$R$3:$R$1002,5)=0,"",INDEX('Balances'!$B$3:$B$1002,MATCH(LARGE('Balances'!$R$3:$R$1002,5),'Balances'!$R$3:$R$1002,0)))</f>
        <v/>
      </c>
      <c r="C23" s="8">
        <f>IF(LARGE('Balances'!$R$3:$R$1002,5)=0,"",INDEX('Balances'!$D$3:$D$1002,MATCH(LARGE('Balances'!$R$3:$R$1002,5),'Balances'!$R$3:$R$1002,0)))</f>
        <v/>
      </c>
      <c r="D23" s="14">
        <f>IF(LARGE('Balances'!$R$3:$R$1002,5)=0,"",INDEX('Balances'!$J$3:$J$1002,MATCH(LARGE('Balances'!$R$3:$R$1002,5),'Balances'!$R$3:$R$1002,0)))</f>
        <v/>
      </c>
      <c r="E23" s="15">
        <f>IF(LARGE('Balances'!$R$3:$R$1002,5)=0,"",INDEX('Balances'!$K$3:$K$1002,MATCH(LARGE('Balances'!$R$3:$R$1002,5),'Balances'!$R$3:$R$1002,0)))</f>
        <v/>
      </c>
      <c r="F23" s="8">
        <f>IF(LARGE('Balances'!$R$3:$R$1002,5)=0,"",INDEX('Balances'!$O$3:$O$1002,MATCH(LARGE('Balances'!$R$3:$R$1002,5),'Balances'!$R$3:$R$1002,0)))</f>
        <v/>
      </c>
      <c r="G23" s="8">
        <f>IF(LARGE('Balances'!$R$3:$R$1002,5)=0,"",INDEX('Balances'!$N$3:$N$1002,MATCH(LARGE('Balances'!$R$3:$R$1002,5),'Balances'!$R$3:$R$1002,0)))</f>
        <v/>
      </c>
    </row>
    <row r="24">
      <c r="A24" s="8">
        <f>IF(LARGE('Balances'!$R$3:$R$1002,6)=0,"",INDEX('Balances'!$A$3:$A$1002,MATCH(LARGE('Balances'!$R$3:$R$1002,6),'Balances'!$R$3:$R$1002,0)))</f>
        <v/>
      </c>
      <c r="B24" s="8">
        <f>IF(LARGE('Balances'!$R$3:$R$1002,6)=0,"",INDEX('Balances'!$B$3:$B$1002,MATCH(LARGE('Balances'!$R$3:$R$1002,6),'Balances'!$R$3:$R$1002,0)))</f>
        <v/>
      </c>
      <c r="C24" s="8">
        <f>IF(LARGE('Balances'!$R$3:$R$1002,6)=0,"",INDEX('Balances'!$D$3:$D$1002,MATCH(LARGE('Balances'!$R$3:$R$1002,6),'Balances'!$R$3:$R$1002,0)))</f>
        <v/>
      </c>
      <c r="D24" s="14">
        <f>IF(LARGE('Balances'!$R$3:$R$1002,6)=0,"",INDEX('Balances'!$J$3:$J$1002,MATCH(LARGE('Balances'!$R$3:$R$1002,6),'Balances'!$R$3:$R$1002,0)))</f>
        <v/>
      </c>
      <c r="E24" s="15">
        <f>IF(LARGE('Balances'!$R$3:$R$1002,6)=0,"",INDEX('Balances'!$K$3:$K$1002,MATCH(LARGE('Balances'!$R$3:$R$1002,6),'Balances'!$R$3:$R$1002,0)))</f>
        <v/>
      </c>
      <c r="F24" s="8">
        <f>IF(LARGE('Balances'!$R$3:$R$1002,6)=0,"",INDEX('Balances'!$O$3:$O$1002,MATCH(LARGE('Balances'!$R$3:$R$1002,6),'Balances'!$R$3:$R$1002,0)))</f>
        <v/>
      </c>
      <c r="G24" s="8">
        <f>IF(LARGE('Balances'!$R$3:$R$1002,6)=0,"",INDEX('Balances'!$N$3:$N$1002,MATCH(LARGE('Balances'!$R$3:$R$1002,6),'Balances'!$R$3:$R$1002,0)))</f>
        <v/>
      </c>
    </row>
    <row r="25">
      <c r="A25" s="8">
        <f>IF(LARGE('Balances'!$R$3:$R$1002,7)=0,"",INDEX('Balances'!$A$3:$A$1002,MATCH(LARGE('Balances'!$R$3:$R$1002,7),'Balances'!$R$3:$R$1002,0)))</f>
        <v/>
      </c>
      <c r="B25" s="8">
        <f>IF(LARGE('Balances'!$R$3:$R$1002,7)=0,"",INDEX('Balances'!$B$3:$B$1002,MATCH(LARGE('Balances'!$R$3:$R$1002,7),'Balances'!$R$3:$R$1002,0)))</f>
        <v/>
      </c>
      <c r="C25" s="8">
        <f>IF(LARGE('Balances'!$R$3:$R$1002,7)=0,"",INDEX('Balances'!$D$3:$D$1002,MATCH(LARGE('Balances'!$R$3:$R$1002,7),'Balances'!$R$3:$R$1002,0)))</f>
        <v/>
      </c>
      <c r="D25" s="14">
        <f>IF(LARGE('Balances'!$R$3:$R$1002,7)=0,"",INDEX('Balances'!$J$3:$J$1002,MATCH(LARGE('Balances'!$R$3:$R$1002,7),'Balances'!$R$3:$R$1002,0)))</f>
        <v/>
      </c>
      <c r="E25" s="15">
        <f>IF(LARGE('Balances'!$R$3:$R$1002,7)=0,"",INDEX('Balances'!$K$3:$K$1002,MATCH(LARGE('Balances'!$R$3:$R$1002,7),'Balances'!$R$3:$R$1002,0)))</f>
        <v/>
      </c>
      <c r="F25" s="8">
        <f>IF(LARGE('Balances'!$R$3:$R$1002,7)=0,"",INDEX('Balances'!$O$3:$O$1002,MATCH(LARGE('Balances'!$R$3:$R$1002,7),'Balances'!$R$3:$R$1002,0)))</f>
        <v/>
      </c>
      <c r="G25" s="8">
        <f>IF(LARGE('Balances'!$R$3:$R$1002,7)=0,"",INDEX('Balances'!$N$3:$N$1002,MATCH(LARGE('Balances'!$R$3:$R$1002,7),'Balances'!$R$3:$R$1002,0)))</f>
        <v/>
      </c>
    </row>
    <row r="26">
      <c r="A26" s="8">
        <f>IF(LARGE('Balances'!$R$3:$R$1002,8)=0,"",INDEX('Balances'!$A$3:$A$1002,MATCH(LARGE('Balances'!$R$3:$R$1002,8),'Balances'!$R$3:$R$1002,0)))</f>
        <v/>
      </c>
      <c r="B26" s="8">
        <f>IF(LARGE('Balances'!$R$3:$R$1002,8)=0,"",INDEX('Balances'!$B$3:$B$1002,MATCH(LARGE('Balances'!$R$3:$R$1002,8),'Balances'!$R$3:$R$1002,0)))</f>
        <v/>
      </c>
      <c r="C26" s="8">
        <f>IF(LARGE('Balances'!$R$3:$R$1002,8)=0,"",INDEX('Balances'!$D$3:$D$1002,MATCH(LARGE('Balances'!$R$3:$R$1002,8),'Balances'!$R$3:$R$1002,0)))</f>
        <v/>
      </c>
      <c r="D26" s="14">
        <f>IF(LARGE('Balances'!$R$3:$R$1002,8)=0,"",INDEX('Balances'!$J$3:$J$1002,MATCH(LARGE('Balances'!$R$3:$R$1002,8),'Balances'!$R$3:$R$1002,0)))</f>
        <v/>
      </c>
      <c r="E26" s="15">
        <f>IF(LARGE('Balances'!$R$3:$R$1002,8)=0,"",INDEX('Balances'!$K$3:$K$1002,MATCH(LARGE('Balances'!$R$3:$R$1002,8),'Balances'!$R$3:$R$1002,0)))</f>
        <v/>
      </c>
      <c r="F26" s="8">
        <f>IF(LARGE('Balances'!$R$3:$R$1002,8)=0,"",INDEX('Balances'!$O$3:$O$1002,MATCH(LARGE('Balances'!$R$3:$R$1002,8),'Balances'!$R$3:$R$1002,0)))</f>
        <v/>
      </c>
      <c r="G26" s="8">
        <f>IF(LARGE('Balances'!$R$3:$R$1002,8)=0,"",INDEX('Balances'!$N$3:$N$1002,MATCH(LARGE('Balances'!$R$3:$R$1002,8),'Balances'!$R$3:$R$1002,0)))</f>
        <v/>
      </c>
    </row>
    <row r="27">
      <c r="A27" s="8">
        <f>IF(LARGE('Balances'!$R$3:$R$1002,9)=0,"",INDEX('Balances'!$A$3:$A$1002,MATCH(LARGE('Balances'!$R$3:$R$1002,9),'Balances'!$R$3:$R$1002,0)))</f>
        <v/>
      </c>
      <c r="B27" s="8">
        <f>IF(LARGE('Balances'!$R$3:$R$1002,9)=0,"",INDEX('Balances'!$B$3:$B$1002,MATCH(LARGE('Balances'!$R$3:$R$1002,9),'Balances'!$R$3:$R$1002,0)))</f>
        <v/>
      </c>
      <c r="C27" s="8">
        <f>IF(LARGE('Balances'!$R$3:$R$1002,9)=0,"",INDEX('Balances'!$D$3:$D$1002,MATCH(LARGE('Balances'!$R$3:$R$1002,9),'Balances'!$R$3:$R$1002,0)))</f>
        <v/>
      </c>
      <c r="D27" s="14">
        <f>IF(LARGE('Balances'!$R$3:$R$1002,9)=0,"",INDEX('Balances'!$J$3:$J$1002,MATCH(LARGE('Balances'!$R$3:$R$1002,9),'Balances'!$R$3:$R$1002,0)))</f>
        <v/>
      </c>
      <c r="E27" s="15">
        <f>IF(LARGE('Balances'!$R$3:$R$1002,9)=0,"",INDEX('Balances'!$K$3:$K$1002,MATCH(LARGE('Balances'!$R$3:$R$1002,9),'Balances'!$R$3:$R$1002,0)))</f>
        <v/>
      </c>
      <c r="F27" s="8">
        <f>IF(LARGE('Balances'!$R$3:$R$1002,9)=0,"",INDEX('Balances'!$O$3:$O$1002,MATCH(LARGE('Balances'!$R$3:$R$1002,9),'Balances'!$R$3:$R$1002,0)))</f>
        <v/>
      </c>
      <c r="G27" s="8">
        <f>IF(LARGE('Balances'!$R$3:$R$1002,9)=0,"",INDEX('Balances'!$N$3:$N$1002,MATCH(LARGE('Balances'!$R$3:$R$1002,9),'Balances'!$R$3:$R$1002,0)))</f>
        <v/>
      </c>
    </row>
    <row r="28">
      <c r="A28" s="8">
        <f>IF(LARGE('Balances'!$R$3:$R$1002,10)=0,"",INDEX('Balances'!$A$3:$A$1002,MATCH(LARGE('Balances'!$R$3:$R$1002,10),'Balances'!$R$3:$R$1002,0)))</f>
        <v/>
      </c>
      <c r="B28" s="8">
        <f>IF(LARGE('Balances'!$R$3:$R$1002,10)=0,"",INDEX('Balances'!$B$3:$B$1002,MATCH(LARGE('Balances'!$R$3:$R$1002,10),'Balances'!$R$3:$R$1002,0)))</f>
        <v/>
      </c>
      <c r="C28" s="8">
        <f>IF(LARGE('Balances'!$R$3:$R$1002,10)=0,"",INDEX('Balances'!$D$3:$D$1002,MATCH(LARGE('Balances'!$R$3:$R$1002,10),'Balances'!$R$3:$R$1002,0)))</f>
        <v/>
      </c>
      <c r="D28" s="14">
        <f>IF(LARGE('Balances'!$R$3:$R$1002,10)=0,"",INDEX('Balances'!$J$3:$J$1002,MATCH(LARGE('Balances'!$R$3:$R$1002,10),'Balances'!$R$3:$R$1002,0)))</f>
        <v/>
      </c>
      <c r="E28" s="15">
        <f>IF(LARGE('Balances'!$R$3:$R$1002,10)=0,"",INDEX('Balances'!$K$3:$K$1002,MATCH(LARGE('Balances'!$R$3:$R$1002,10),'Balances'!$R$3:$R$1002,0)))</f>
        <v/>
      </c>
      <c r="F28" s="8">
        <f>IF(LARGE('Balances'!$R$3:$R$1002,10)=0,"",INDEX('Balances'!$O$3:$O$1002,MATCH(LARGE('Balances'!$R$3:$R$1002,10),'Balances'!$R$3:$R$1002,0)))</f>
        <v/>
      </c>
      <c r="G28" s="8">
        <f>IF(LARGE('Balances'!$R$3:$R$1002,10)=0,"",INDEX('Balances'!$N$3:$N$1002,MATCH(LARGE('Balances'!$R$3:$R$1002,10),'Balances'!$R$3:$R$1002,0)))</f>
        <v/>
      </c>
    </row>
    <row r="29">
      <c r="A29" s="8">
        <f>IF(LARGE('Balances'!$R$3:$R$1002,11)=0,"",INDEX('Balances'!$A$3:$A$1002,MATCH(LARGE('Balances'!$R$3:$R$1002,11),'Balances'!$R$3:$R$1002,0)))</f>
        <v/>
      </c>
      <c r="B29" s="8">
        <f>IF(LARGE('Balances'!$R$3:$R$1002,11)=0,"",INDEX('Balances'!$B$3:$B$1002,MATCH(LARGE('Balances'!$R$3:$R$1002,11),'Balances'!$R$3:$R$1002,0)))</f>
        <v/>
      </c>
      <c r="C29" s="8">
        <f>IF(LARGE('Balances'!$R$3:$R$1002,11)=0,"",INDEX('Balances'!$D$3:$D$1002,MATCH(LARGE('Balances'!$R$3:$R$1002,11),'Balances'!$R$3:$R$1002,0)))</f>
        <v/>
      </c>
      <c r="D29" s="14">
        <f>IF(LARGE('Balances'!$R$3:$R$1002,11)=0,"",INDEX('Balances'!$J$3:$J$1002,MATCH(LARGE('Balances'!$R$3:$R$1002,11),'Balances'!$R$3:$R$1002,0)))</f>
        <v/>
      </c>
      <c r="E29" s="15">
        <f>IF(LARGE('Balances'!$R$3:$R$1002,11)=0,"",INDEX('Balances'!$K$3:$K$1002,MATCH(LARGE('Balances'!$R$3:$R$1002,11),'Balances'!$R$3:$R$1002,0)))</f>
        <v/>
      </c>
      <c r="F29" s="8">
        <f>IF(LARGE('Balances'!$R$3:$R$1002,11)=0,"",INDEX('Balances'!$O$3:$O$1002,MATCH(LARGE('Balances'!$R$3:$R$1002,11),'Balances'!$R$3:$R$1002,0)))</f>
        <v/>
      </c>
      <c r="G29" s="8">
        <f>IF(LARGE('Balances'!$R$3:$R$1002,11)=0,"",INDEX('Balances'!$N$3:$N$1002,MATCH(LARGE('Balances'!$R$3:$R$1002,11),'Balances'!$R$3:$R$1002,0)))</f>
        <v/>
      </c>
    </row>
    <row r="30">
      <c r="A30" s="8">
        <f>IF(LARGE('Balances'!$R$3:$R$1002,12)=0,"",INDEX('Balances'!$A$3:$A$1002,MATCH(LARGE('Balances'!$R$3:$R$1002,12),'Balances'!$R$3:$R$1002,0)))</f>
        <v/>
      </c>
      <c r="B30" s="8">
        <f>IF(LARGE('Balances'!$R$3:$R$1002,12)=0,"",INDEX('Balances'!$B$3:$B$1002,MATCH(LARGE('Balances'!$R$3:$R$1002,12),'Balances'!$R$3:$R$1002,0)))</f>
        <v/>
      </c>
      <c r="C30" s="8">
        <f>IF(LARGE('Balances'!$R$3:$R$1002,12)=0,"",INDEX('Balances'!$D$3:$D$1002,MATCH(LARGE('Balances'!$R$3:$R$1002,12),'Balances'!$R$3:$R$1002,0)))</f>
        <v/>
      </c>
      <c r="D30" s="14">
        <f>IF(LARGE('Balances'!$R$3:$R$1002,12)=0,"",INDEX('Balances'!$J$3:$J$1002,MATCH(LARGE('Balances'!$R$3:$R$1002,12),'Balances'!$R$3:$R$1002,0)))</f>
        <v/>
      </c>
      <c r="E30" s="15">
        <f>IF(LARGE('Balances'!$R$3:$R$1002,12)=0,"",INDEX('Balances'!$K$3:$K$1002,MATCH(LARGE('Balances'!$R$3:$R$1002,12),'Balances'!$R$3:$R$1002,0)))</f>
        <v/>
      </c>
      <c r="F30" s="8">
        <f>IF(LARGE('Balances'!$R$3:$R$1002,12)=0,"",INDEX('Balances'!$O$3:$O$1002,MATCH(LARGE('Balances'!$R$3:$R$1002,12),'Balances'!$R$3:$R$1002,0)))</f>
        <v/>
      </c>
      <c r="G30" s="8">
        <f>IF(LARGE('Balances'!$R$3:$R$1002,12)=0,"",INDEX('Balances'!$N$3:$N$1002,MATCH(LARGE('Balances'!$R$3:$R$1002,12),'Balances'!$R$3:$R$1002,0)))</f>
        <v/>
      </c>
    </row>
    <row r="31">
      <c r="A31" s="8">
        <f>IF(LARGE('Balances'!$R$3:$R$1002,13)=0,"",INDEX('Balances'!$A$3:$A$1002,MATCH(LARGE('Balances'!$R$3:$R$1002,13),'Balances'!$R$3:$R$1002,0)))</f>
        <v/>
      </c>
      <c r="B31" s="8">
        <f>IF(LARGE('Balances'!$R$3:$R$1002,13)=0,"",INDEX('Balances'!$B$3:$B$1002,MATCH(LARGE('Balances'!$R$3:$R$1002,13),'Balances'!$R$3:$R$1002,0)))</f>
        <v/>
      </c>
      <c r="C31" s="8">
        <f>IF(LARGE('Balances'!$R$3:$R$1002,13)=0,"",INDEX('Balances'!$D$3:$D$1002,MATCH(LARGE('Balances'!$R$3:$R$1002,13),'Balances'!$R$3:$R$1002,0)))</f>
        <v/>
      </c>
      <c r="D31" s="14">
        <f>IF(LARGE('Balances'!$R$3:$R$1002,13)=0,"",INDEX('Balances'!$J$3:$J$1002,MATCH(LARGE('Balances'!$R$3:$R$1002,13),'Balances'!$R$3:$R$1002,0)))</f>
        <v/>
      </c>
      <c r="E31" s="15">
        <f>IF(LARGE('Balances'!$R$3:$R$1002,13)=0,"",INDEX('Balances'!$K$3:$K$1002,MATCH(LARGE('Balances'!$R$3:$R$1002,13),'Balances'!$R$3:$R$1002,0)))</f>
        <v/>
      </c>
      <c r="F31" s="8">
        <f>IF(LARGE('Balances'!$R$3:$R$1002,13)=0,"",INDEX('Balances'!$O$3:$O$1002,MATCH(LARGE('Balances'!$R$3:$R$1002,13),'Balances'!$R$3:$R$1002,0)))</f>
        <v/>
      </c>
      <c r="G31" s="8">
        <f>IF(LARGE('Balances'!$R$3:$R$1002,13)=0,"",INDEX('Balances'!$N$3:$N$1002,MATCH(LARGE('Balances'!$R$3:$R$1002,13),'Balances'!$R$3:$R$1002,0)))</f>
        <v/>
      </c>
    </row>
    <row r="32">
      <c r="A32" s="8">
        <f>IF(LARGE('Balances'!$R$3:$R$1002,14)=0,"",INDEX('Balances'!$A$3:$A$1002,MATCH(LARGE('Balances'!$R$3:$R$1002,14),'Balances'!$R$3:$R$1002,0)))</f>
        <v/>
      </c>
      <c r="B32" s="8">
        <f>IF(LARGE('Balances'!$R$3:$R$1002,14)=0,"",INDEX('Balances'!$B$3:$B$1002,MATCH(LARGE('Balances'!$R$3:$R$1002,14),'Balances'!$R$3:$R$1002,0)))</f>
        <v/>
      </c>
      <c r="C32" s="8">
        <f>IF(LARGE('Balances'!$R$3:$R$1002,14)=0,"",INDEX('Balances'!$D$3:$D$1002,MATCH(LARGE('Balances'!$R$3:$R$1002,14),'Balances'!$R$3:$R$1002,0)))</f>
        <v/>
      </c>
      <c r="D32" s="14">
        <f>IF(LARGE('Balances'!$R$3:$R$1002,14)=0,"",INDEX('Balances'!$J$3:$J$1002,MATCH(LARGE('Balances'!$R$3:$R$1002,14),'Balances'!$R$3:$R$1002,0)))</f>
        <v/>
      </c>
      <c r="E32" s="15">
        <f>IF(LARGE('Balances'!$R$3:$R$1002,14)=0,"",INDEX('Balances'!$K$3:$K$1002,MATCH(LARGE('Balances'!$R$3:$R$1002,14),'Balances'!$R$3:$R$1002,0)))</f>
        <v/>
      </c>
      <c r="F32" s="8">
        <f>IF(LARGE('Balances'!$R$3:$R$1002,14)=0,"",INDEX('Balances'!$O$3:$O$1002,MATCH(LARGE('Balances'!$R$3:$R$1002,14),'Balances'!$R$3:$R$1002,0)))</f>
        <v/>
      </c>
      <c r="G32" s="8">
        <f>IF(LARGE('Balances'!$R$3:$R$1002,14)=0,"",INDEX('Balances'!$N$3:$N$1002,MATCH(LARGE('Balances'!$R$3:$R$1002,14),'Balances'!$R$3:$R$1002,0)))</f>
        <v/>
      </c>
    </row>
    <row r="33">
      <c r="A33" s="8">
        <f>IF(LARGE('Balances'!$R$3:$R$1002,15)=0,"",INDEX('Balances'!$A$3:$A$1002,MATCH(LARGE('Balances'!$R$3:$R$1002,15),'Balances'!$R$3:$R$1002,0)))</f>
        <v/>
      </c>
      <c r="B33" s="8">
        <f>IF(LARGE('Balances'!$R$3:$R$1002,15)=0,"",INDEX('Balances'!$B$3:$B$1002,MATCH(LARGE('Balances'!$R$3:$R$1002,15),'Balances'!$R$3:$R$1002,0)))</f>
        <v/>
      </c>
      <c r="C33" s="8">
        <f>IF(LARGE('Balances'!$R$3:$R$1002,15)=0,"",INDEX('Balances'!$D$3:$D$1002,MATCH(LARGE('Balances'!$R$3:$R$1002,15),'Balances'!$R$3:$R$1002,0)))</f>
        <v/>
      </c>
      <c r="D33" s="14">
        <f>IF(LARGE('Balances'!$R$3:$R$1002,15)=0,"",INDEX('Balances'!$J$3:$J$1002,MATCH(LARGE('Balances'!$R$3:$R$1002,15),'Balances'!$R$3:$R$1002,0)))</f>
        <v/>
      </c>
      <c r="E33" s="15">
        <f>IF(LARGE('Balances'!$R$3:$R$1002,15)=0,"",INDEX('Balances'!$K$3:$K$1002,MATCH(LARGE('Balances'!$R$3:$R$1002,15),'Balances'!$R$3:$R$1002,0)))</f>
        <v/>
      </c>
      <c r="F33" s="8">
        <f>IF(LARGE('Balances'!$R$3:$R$1002,15)=0,"",INDEX('Balances'!$O$3:$O$1002,MATCH(LARGE('Balances'!$R$3:$R$1002,15),'Balances'!$R$3:$R$1002,0)))</f>
        <v/>
      </c>
      <c r="G33" s="8">
        <f>IF(LARGE('Balances'!$R$3:$R$1002,15)=0,"",INDEX('Balances'!$N$3:$N$1002,MATCH(LARGE('Balances'!$R$3:$R$1002,15),'Balances'!$R$3:$R$1002,0)))</f>
        <v/>
      </c>
    </row>
    <row r="34">
      <c r="A34" s="8">
        <f>IF(LARGE('Balances'!$R$3:$R$1002,16)=0,"",INDEX('Balances'!$A$3:$A$1002,MATCH(LARGE('Balances'!$R$3:$R$1002,16),'Balances'!$R$3:$R$1002,0)))</f>
        <v/>
      </c>
      <c r="B34" s="8">
        <f>IF(LARGE('Balances'!$R$3:$R$1002,16)=0,"",INDEX('Balances'!$B$3:$B$1002,MATCH(LARGE('Balances'!$R$3:$R$1002,16),'Balances'!$R$3:$R$1002,0)))</f>
        <v/>
      </c>
      <c r="C34" s="8">
        <f>IF(LARGE('Balances'!$R$3:$R$1002,16)=0,"",INDEX('Balances'!$D$3:$D$1002,MATCH(LARGE('Balances'!$R$3:$R$1002,16),'Balances'!$R$3:$R$1002,0)))</f>
        <v/>
      </c>
      <c r="D34" s="14">
        <f>IF(LARGE('Balances'!$R$3:$R$1002,16)=0,"",INDEX('Balances'!$J$3:$J$1002,MATCH(LARGE('Balances'!$R$3:$R$1002,16),'Balances'!$R$3:$R$1002,0)))</f>
        <v/>
      </c>
      <c r="E34" s="15">
        <f>IF(LARGE('Balances'!$R$3:$R$1002,16)=0,"",INDEX('Balances'!$K$3:$K$1002,MATCH(LARGE('Balances'!$R$3:$R$1002,16),'Balances'!$R$3:$R$1002,0)))</f>
        <v/>
      </c>
      <c r="F34" s="8">
        <f>IF(LARGE('Balances'!$R$3:$R$1002,16)=0,"",INDEX('Balances'!$O$3:$O$1002,MATCH(LARGE('Balances'!$R$3:$R$1002,16),'Balances'!$R$3:$R$1002,0)))</f>
        <v/>
      </c>
      <c r="G34" s="8">
        <f>IF(LARGE('Balances'!$R$3:$R$1002,16)=0,"",INDEX('Balances'!$N$3:$N$1002,MATCH(LARGE('Balances'!$R$3:$R$1002,16),'Balances'!$R$3:$R$1002,0)))</f>
        <v/>
      </c>
    </row>
    <row r="35">
      <c r="A35" s="8">
        <f>IF(LARGE('Balances'!$R$3:$R$1002,17)=0,"",INDEX('Balances'!$A$3:$A$1002,MATCH(LARGE('Balances'!$R$3:$R$1002,17),'Balances'!$R$3:$R$1002,0)))</f>
        <v/>
      </c>
      <c r="B35" s="8">
        <f>IF(LARGE('Balances'!$R$3:$R$1002,17)=0,"",INDEX('Balances'!$B$3:$B$1002,MATCH(LARGE('Balances'!$R$3:$R$1002,17),'Balances'!$R$3:$R$1002,0)))</f>
        <v/>
      </c>
      <c r="C35" s="8">
        <f>IF(LARGE('Balances'!$R$3:$R$1002,17)=0,"",INDEX('Balances'!$D$3:$D$1002,MATCH(LARGE('Balances'!$R$3:$R$1002,17),'Balances'!$R$3:$R$1002,0)))</f>
        <v/>
      </c>
      <c r="D35" s="14">
        <f>IF(LARGE('Balances'!$R$3:$R$1002,17)=0,"",INDEX('Balances'!$J$3:$J$1002,MATCH(LARGE('Balances'!$R$3:$R$1002,17),'Balances'!$R$3:$R$1002,0)))</f>
        <v/>
      </c>
      <c r="E35" s="15">
        <f>IF(LARGE('Balances'!$R$3:$R$1002,17)=0,"",INDEX('Balances'!$K$3:$K$1002,MATCH(LARGE('Balances'!$R$3:$R$1002,17),'Balances'!$R$3:$R$1002,0)))</f>
        <v/>
      </c>
      <c r="F35" s="8">
        <f>IF(LARGE('Balances'!$R$3:$R$1002,17)=0,"",INDEX('Balances'!$O$3:$O$1002,MATCH(LARGE('Balances'!$R$3:$R$1002,17),'Balances'!$R$3:$R$1002,0)))</f>
        <v/>
      </c>
      <c r="G35" s="8">
        <f>IF(LARGE('Balances'!$R$3:$R$1002,17)=0,"",INDEX('Balances'!$N$3:$N$1002,MATCH(LARGE('Balances'!$R$3:$R$1002,17),'Balances'!$R$3:$R$1002,0)))</f>
        <v/>
      </c>
    </row>
    <row r="36">
      <c r="A36" s="8">
        <f>IF(LARGE('Balances'!$R$3:$R$1002,18)=0,"",INDEX('Balances'!$A$3:$A$1002,MATCH(LARGE('Balances'!$R$3:$R$1002,18),'Balances'!$R$3:$R$1002,0)))</f>
        <v/>
      </c>
      <c r="B36" s="8">
        <f>IF(LARGE('Balances'!$R$3:$R$1002,18)=0,"",INDEX('Balances'!$B$3:$B$1002,MATCH(LARGE('Balances'!$R$3:$R$1002,18),'Balances'!$R$3:$R$1002,0)))</f>
        <v/>
      </c>
      <c r="C36" s="8">
        <f>IF(LARGE('Balances'!$R$3:$R$1002,18)=0,"",INDEX('Balances'!$D$3:$D$1002,MATCH(LARGE('Balances'!$R$3:$R$1002,18),'Balances'!$R$3:$R$1002,0)))</f>
        <v/>
      </c>
      <c r="D36" s="14">
        <f>IF(LARGE('Balances'!$R$3:$R$1002,18)=0,"",INDEX('Balances'!$J$3:$J$1002,MATCH(LARGE('Balances'!$R$3:$R$1002,18),'Balances'!$R$3:$R$1002,0)))</f>
        <v/>
      </c>
      <c r="E36" s="15">
        <f>IF(LARGE('Balances'!$R$3:$R$1002,18)=0,"",INDEX('Balances'!$K$3:$K$1002,MATCH(LARGE('Balances'!$R$3:$R$1002,18),'Balances'!$R$3:$R$1002,0)))</f>
        <v/>
      </c>
      <c r="F36" s="8">
        <f>IF(LARGE('Balances'!$R$3:$R$1002,18)=0,"",INDEX('Balances'!$O$3:$O$1002,MATCH(LARGE('Balances'!$R$3:$R$1002,18),'Balances'!$R$3:$R$1002,0)))</f>
        <v/>
      </c>
      <c r="G36" s="8">
        <f>IF(LARGE('Balances'!$R$3:$R$1002,18)=0,"",INDEX('Balances'!$N$3:$N$1002,MATCH(LARGE('Balances'!$R$3:$R$1002,18),'Balances'!$R$3:$R$1002,0)))</f>
        <v/>
      </c>
    </row>
    <row r="37">
      <c r="A37" s="8">
        <f>IF(LARGE('Balances'!$R$3:$R$1002,19)=0,"",INDEX('Balances'!$A$3:$A$1002,MATCH(LARGE('Balances'!$R$3:$R$1002,19),'Balances'!$R$3:$R$1002,0)))</f>
        <v/>
      </c>
      <c r="B37" s="8">
        <f>IF(LARGE('Balances'!$R$3:$R$1002,19)=0,"",INDEX('Balances'!$B$3:$B$1002,MATCH(LARGE('Balances'!$R$3:$R$1002,19),'Balances'!$R$3:$R$1002,0)))</f>
        <v/>
      </c>
      <c r="C37" s="8">
        <f>IF(LARGE('Balances'!$R$3:$R$1002,19)=0,"",INDEX('Balances'!$D$3:$D$1002,MATCH(LARGE('Balances'!$R$3:$R$1002,19),'Balances'!$R$3:$R$1002,0)))</f>
        <v/>
      </c>
      <c r="D37" s="14">
        <f>IF(LARGE('Balances'!$R$3:$R$1002,19)=0,"",INDEX('Balances'!$J$3:$J$1002,MATCH(LARGE('Balances'!$R$3:$R$1002,19),'Balances'!$R$3:$R$1002,0)))</f>
        <v/>
      </c>
      <c r="E37" s="15">
        <f>IF(LARGE('Balances'!$R$3:$R$1002,19)=0,"",INDEX('Balances'!$K$3:$K$1002,MATCH(LARGE('Balances'!$R$3:$R$1002,19),'Balances'!$R$3:$R$1002,0)))</f>
        <v/>
      </c>
      <c r="F37" s="8">
        <f>IF(LARGE('Balances'!$R$3:$R$1002,19)=0,"",INDEX('Balances'!$O$3:$O$1002,MATCH(LARGE('Balances'!$R$3:$R$1002,19),'Balances'!$R$3:$R$1002,0)))</f>
        <v/>
      </c>
      <c r="G37" s="8">
        <f>IF(LARGE('Balances'!$R$3:$R$1002,19)=0,"",INDEX('Balances'!$N$3:$N$1002,MATCH(LARGE('Balances'!$R$3:$R$1002,19),'Balances'!$R$3:$R$1002,0)))</f>
        <v/>
      </c>
    </row>
    <row r="38">
      <c r="A38" s="8">
        <f>IF(LARGE('Balances'!$R$3:$R$1002,20)=0,"",INDEX('Balances'!$A$3:$A$1002,MATCH(LARGE('Balances'!$R$3:$R$1002,20),'Balances'!$R$3:$R$1002,0)))</f>
        <v/>
      </c>
      <c r="B38" s="8">
        <f>IF(LARGE('Balances'!$R$3:$R$1002,20)=0,"",INDEX('Balances'!$B$3:$B$1002,MATCH(LARGE('Balances'!$R$3:$R$1002,20),'Balances'!$R$3:$R$1002,0)))</f>
        <v/>
      </c>
      <c r="C38" s="8">
        <f>IF(LARGE('Balances'!$R$3:$R$1002,20)=0,"",INDEX('Balances'!$D$3:$D$1002,MATCH(LARGE('Balances'!$R$3:$R$1002,20),'Balances'!$R$3:$R$1002,0)))</f>
        <v/>
      </c>
      <c r="D38" s="14">
        <f>IF(LARGE('Balances'!$R$3:$R$1002,20)=0,"",INDEX('Balances'!$J$3:$J$1002,MATCH(LARGE('Balances'!$R$3:$R$1002,20),'Balances'!$R$3:$R$1002,0)))</f>
        <v/>
      </c>
      <c r="E38" s="15">
        <f>IF(LARGE('Balances'!$R$3:$R$1002,20)=0,"",INDEX('Balances'!$K$3:$K$1002,MATCH(LARGE('Balances'!$R$3:$R$1002,20),'Balances'!$R$3:$R$1002,0)))</f>
        <v/>
      </c>
      <c r="F38" s="8">
        <f>IF(LARGE('Balances'!$R$3:$R$1002,20)=0,"",INDEX('Balances'!$O$3:$O$1002,MATCH(LARGE('Balances'!$R$3:$R$1002,20),'Balances'!$R$3:$R$1002,0)))</f>
        <v/>
      </c>
      <c r="G38" s="8">
        <f>IF(LARGE('Balances'!$R$3:$R$1002,20)=0,"",INDEX('Balances'!$N$3:$N$1002,MATCH(LARGE('Balances'!$R$3:$R$1002,20),'Balances'!$R$3:$R$1002,0)))</f>
        <v/>
      </c>
    </row>
    <row r="40">
      <c r="A40" s="10" t="inlineStr">
        <is>
          <t>Overdue follow-ups (next follow-up before the date used)</t>
        </is>
      </c>
    </row>
    <row r="41" ht="32" customHeight="1">
      <c r="A41" s="7" t="inlineStr">
        <is>
          <t>Patient code</t>
        </is>
      </c>
      <c r="B41" s="7" t="inlineStr">
        <is>
          <t>Name</t>
        </is>
      </c>
      <c r="C41" s="7" t="inlineStr">
        <is>
          <t>Phone</t>
        </is>
      </c>
      <c r="D41" s="7" t="inlineStr">
        <is>
          <t>Balance</t>
        </is>
      </c>
      <c r="E41" s="7" t="inlineStr">
        <is>
          <t>Next follow-up</t>
        </is>
      </c>
      <c r="F41" s="7" t="inlineStr">
        <is>
          <t>Days late</t>
        </is>
      </c>
      <c r="G41" s="7" t="inlineStr">
        <is>
          <t>Owner</t>
        </is>
      </c>
    </row>
    <row r="42">
      <c r="A42" s="8">
        <f>IFERROR(INDEX('Balances'!$A$3:$A$1002,MATCH(1,'Balances'!$S$3:$S$1002,0)),"")</f>
        <v/>
      </c>
      <c r="B42" s="8">
        <f>IFERROR(INDEX('Balances'!$B$3:$B$1002,MATCH(1,'Balances'!$S$3:$S$1002,0)),"")</f>
        <v/>
      </c>
      <c r="C42" s="8">
        <f>IFERROR(INDEX('Balances'!$C$3:$C$1002,MATCH(1,'Balances'!$S$3:$S$1002,0)),"")</f>
        <v/>
      </c>
      <c r="D42" s="14">
        <f>IFERROR(INDEX('Balances'!$J$3:$J$1002,MATCH(1,'Balances'!$S$3:$S$1002,0)),"")</f>
        <v/>
      </c>
      <c r="E42" s="6">
        <f>IFERROR(INDEX('Balances'!$M$3:$M$1002,MATCH(1,'Balances'!$S$3:$S$1002,0)),"")</f>
        <v/>
      </c>
      <c r="F42" s="15">
        <f>IF(E42="","",'Settings'!$B$6-E42)</f>
        <v/>
      </c>
      <c r="G42" s="8">
        <f>IFERROR(INDEX('Balances'!$N$3:$N$1002,MATCH(1,'Balances'!$S$3:$S$1002,0)),"")</f>
        <v/>
      </c>
    </row>
    <row r="43">
      <c r="A43" s="8">
        <f>IFERROR(INDEX('Balances'!$A$3:$A$1002,MATCH(2,'Balances'!$S$3:$S$1002,0)),"")</f>
        <v/>
      </c>
      <c r="B43" s="8">
        <f>IFERROR(INDEX('Balances'!$B$3:$B$1002,MATCH(2,'Balances'!$S$3:$S$1002,0)),"")</f>
        <v/>
      </c>
      <c r="C43" s="8">
        <f>IFERROR(INDEX('Balances'!$C$3:$C$1002,MATCH(2,'Balances'!$S$3:$S$1002,0)),"")</f>
        <v/>
      </c>
      <c r="D43" s="14">
        <f>IFERROR(INDEX('Balances'!$J$3:$J$1002,MATCH(2,'Balances'!$S$3:$S$1002,0)),"")</f>
        <v/>
      </c>
      <c r="E43" s="6">
        <f>IFERROR(INDEX('Balances'!$M$3:$M$1002,MATCH(2,'Balances'!$S$3:$S$1002,0)),"")</f>
        <v/>
      </c>
      <c r="F43" s="15">
        <f>IF(E43="","",'Settings'!$B$6-E43)</f>
        <v/>
      </c>
      <c r="G43" s="8">
        <f>IFERROR(INDEX('Balances'!$N$3:$N$1002,MATCH(2,'Balances'!$S$3:$S$1002,0)),"")</f>
        <v/>
      </c>
    </row>
    <row r="44">
      <c r="A44" s="8">
        <f>IFERROR(INDEX('Balances'!$A$3:$A$1002,MATCH(3,'Balances'!$S$3:$S$1002,0)),"")</f>
        <v/>
      </c>
      <c r="B44" s="8">
        <f>IFERROR(INDEX('Balances'!$B$3:$B$1002,MATCH(3,'Balances'!$S$3:$S$1002,0)),"")</f>
        <v/>
      </c>
      <c r="C44" s="8">
        <f>IFERROR(INDEX('Balances'!$C$3:$C$1002,MATCH(3,'Balances'!$S$3:$S$1002,0)),"")</f>
        <v/>
      </c>
      <c r="D44" s="14">
        <f>IFERROR(INDEX('Balances'!$J$3:$J$1002,MATCH(3,'Balances'!$S$3:$S$1002,0)),"")</f>
        <v/>
      </c>
      <c r="E44" s="6">
        <f>IFERROR(INDEX('Balances'!$M$3:$M$1002,MATCH(3,'Balances'!$S$3:$S$1002,0)),"")</f>
        <v/>
      </c>
      <c r="F44" s="15">
        <f>IF(E44="","",'Settings'!$B$6-E44)</f>
        <v/>
      </c>
      <c r="G44" s="8">
        <f>IFERROR(INDEX('Balances'!$N$3:$N$1002,MATCH(3,'Balances'!$S$3:$S$1002,0)),"")</f>
        <v/>
      </c>
    </row>
    <row r="45">
      <c r="A45" s="8">
        <f>IFERROR(INDEX('Balances'!$A$3:$A$1002,MATCH(4,'Balances'!$S$3:$S$1002,0)),"")</f>
        <v/>
      </c>
      <c r="B45" s="8">
        <f>IFERROR(INDEX('Balances'!$B$3:$B$1002,MATCH(4,'Balances'!$S$3:$S$1002,0)),"")</f>
        <v/>
      </c>
      <c r="C45" s="8">
        <f>IFERROR(INDEX('Balances'!$C$3:$C$1002,MATCH(4,'Balances'!$S$3:$S$1002,0)),"")</f>
        <v/>
      </c>
      <c r="D45" s="14">
        <f>IFERROR(INDEX('Balances'!$J$3:$J$1002,MATCH(4,'Balances'!$S$3:$S$1002,0)),"")</f>
        <v/>
      </c>
      <c r="E45" s="6">
        <f>IFERROR(INDEX('Balances'!$M$3:$M$1002,MATCH(4,'Balances'!$S$3:$S$1002,0)),"")</f>
        <v/>
      </c>
      <c r="F45" s="15">
        <f>IF(E45="","",'Settings'!$B$6-E45)</f>
        <v/>
      </c>
      <c r="G45" s="8">
        <f>IFERROR(INDEX('Balances'!$N$3:$N$1002,MATCH(4,'Balances'!$S$3:$S$1002,0)),"")</f>
        <v/>
      </c>
    </row>
    <row r="46">
      <c r="A46" s="8">
        <f>IFERROR(INDEX('Balances'!$A$3:$A$1002,MATCH(5,'Balances'!$S$3:$S$1002,0)),"")</f>
        <v/>
      </c>
      <c r="B46" s="8">
        <f>IFERROR(INDEX('Balances'!$B$3:$B$1002,MATCH(5,'Balances'!$S$3:$S$1002,0)),"")</f>
        <v/>
      </c>
      <c r="C46" s="8">
        <f>IFERROR(INDEX('Balances'!$C$3:$C$1002,MATCH(5,'Balances'!$S$3:$S$1002,0)),"")</f>
        <v/>
      </c>
      <c r="D46" s="14">
        <f>IFERROR(INDEX('Balances'!$J$3:$J$1002,MATCH(5,'Balances'!$S$3:$S$1002,0)),"")</f>
        <v/>
      </c>
      <c r="E46" s="6">
        <f>IFERROR(INDEX('Balances'!$M$3:$M$1002,MATCH(5,'Balances'!$S$3:$S$1002,0)),"")</f>
        <v/>
      </c>
      <c r="F46" s="15">
        <f>IF(E46="","",'Settings'!$B$6-E46)</f>
        <v/>
      </c>
      <c r="G46" s="8">
        <f>IFERROR(INDEX('Balances'!$N$3:$N$1002,MATCH(5,'Balances'!$S$3:$S$1002,0)),"")</f>
        <v/>
      </c>
    </row>
    <row r="47">
      <c r="A47" s="8">
        <f>IFERROR(INDEX('Balances'!$A$3:$A$1002,MATCH(6,'Balances'!$S$3:$S$1002,0)),"")</f>
        <v/>
      </c>
      <c r="B47" s="8">
        <f>IFERROR(INDEX('Balances'!$B$3:$B$1002,MATCH(6,'Balances'!$S$3:$S$1002,0)),"")</f>
        <v/>
      </c>
      <c r="C47" s="8">
        <f>IFERROR(INDEX('Balances'!$C$3:$C$1002,MATCH(6,'Balances'!$S$3:$S$1002,0)),"")</f>
        <v/>
      </c>
      <c r="D47" s="14">
        <f>IFERROR(INDEX('Balances'!$J$3:$J$1002,MATCH(6,'Balances'!$S$3:$S$1002,0)),"")</f>
        <v/>
      </c>
      <c r="E47" s="6">
        <f>IFERROR(INDEX('Balances'!$M$3:$M$1002,MATCH(6,'Balances'!$S$3:$S$1002,0)),"")</f>
        <v/>
      </c>
      <c r="F47" s="15">
        <f>IF(E47="","",'Settings'!$B$6-E47)</f>
        <v/>
      </c>
      <c r="G47" s="8">
        <f>IFERROR(INDEX('Balances'!$N$3:$N$1002,MATCH(6,'Balances'!$S$3:$S$1002,0)),"")</f>
        <v/>
      </c>
    </row>
    <row r="48">
      <c r="A48" s="8">
        <f>IFERROR(INDEX('Balances'!$A$3:$A$1002,MATCH(7,'Balances'!$S$3:$S$1002,0)),"")</f>
        <v/>
      </c>
      <c r="B48" s="8">
        <f>IFERROR(INDEX('Balances'!$B$3:$B$1002,MATCH(7,'Balances'!$S$3:$S$1002,0)),"")</f>
        <v/>
      </c>
      <c r="C48" s="8">
        <f>IFERROR(INDEX('Balances'!$C$3:$C$1002,MATCH(7,'Balances'!$S$3:$S$1002,0)),"")</f>
        <v/>
      </c>
      <c r="D48" s="14">
        <f>IFERROR(INDEX('Balances'!$J$3:$J$1002,MATCH(7,'Balances'!$S$3:$S$1002,0)),"")</f>
        <v/>
      </c>
      <c r="E48" s="6">
        <f>IFERROR(INDEX('Balances'!$M$3:$M$1002,MATCH(7,'Balances'!$S$3:$S$1002,0)),"")</f>
        <v/>
      </c>
      <c r="F48" s="15">
        <f>IF(E48="","",'Settings'!$B$6-E48)</f>
        <v/>
      </c>
      <c r="G48" s="8">
        <f>IFERROR(INDEX('Balances'!$N$3:$N$1002,MATCH(7,'Balances'!$S$3:$S$1002,0)),"")</f>
        <v/>
      </c>
    </row>
    <row r="49">
      <c r="A49" s="8">
        <f>IFERROR(INDEX('Balances'!$A$3:$A$1002,MATCH(8,'Balances'!$S$3:$S$1002,0)),"")</f>
        <v/>
      </c>
      <c r="B49" s="8">
        <f>IFERROR(INDEX('Balances'!$B$3:$B$1002,MATCH(8,'Balances'!$S$3:$S$1002,0)),"")</f>
        <v/>
      </c>
      <c r="C49" s="8">
        <f>IFERROR(INDEX('Balances'!$C$3:$C$1002,MATCH(8,'Balances'!$S$3:$S$1002,0)),"")</f>
        <v/>
      </c>
      <c r="D49" s="14">
        <f>IFERROR(INDEX('Balances'!$J$3:$J$1002,MATCH(8,'Balances'!$S$3:$S$1002,0)),"")</f>
        <v/>
      </c>
      <c r="E49" s="6">
        <f>IFERROR(INDEX('Balances'!$M$3:$M$1002,MATCH(8,'Balances'!$S$3:$S$1002,0)),"")</f>
        <v/>
      </c>
      <c r="F49" s="15">
        <f>IF(E49="","",'Settings'!$B$6-E49)</f>
        <v/>
      </c>
      <c r="G49" s="8">
        <f>IFERROR(INDEX('Balances'!$N$3:$N$1002,MATCH(8,'Balances'!$S$3:$S$1002,0)),"")</f>
        <v/>
      </c>
    </row>
    <row r="50">
      <c r="A50" s="8">
        <f>IFERROR(INDEX('Balances'!$A$3:$A$1002,MATCH(9,'Balances'!$S$3:$S$1002,0)),"")</f>
        <v/>
      </c>
      <c r="B50" s="8">
        <f>IFERROR(INDEX('Balances'!$B$3:$B$1002,MATCH(9,'Balances'!$S$3:$S$1002,0)),"")</f>
        <v/>
      </c>
      <c r="C50" s="8">
        <f>IFERROR(INDEX('Balances'!$C$3:$C$1002,MATCH(9,'Balances'!$S$3:$S$1002,0)),"")</f>
        <v/>
      </c>
      <c r="D50" s="14">
        <f>IFERROR(INDEX('Balances'!$J$3:$J$1002,MATCH(9,'Balances'!$S$3:$S$1002,0)),"")</f>
        <v/>
      </c>
      <c r="E50" s="6">
        <f>IFERROR(INDEX('Balances'!$M$3:$M$1002,MATCH(9,'Balances'!$S$3:$S$1002,0)),"")</f>
        <v/>
      </c>
      <c r="F50" s="15">
        <f>IF(E50="","",'Settings'!$B$6-E50)</f>
        <v/>
      </c>
      <c r="G50" s="8">
        <f>IFERROR(INDEX('Balances'!$N$3:$N$1002,MATCH(9,'Balances'!$S$3:$S$1002,0)),"")</f>
        <v/>
      </c>
    </row>
    <row r="51">
      <c r="A51" s="8">
        <f>IFERROR(INDEX('Balances'!$A$3:$A$1002,MATCH(10,'Balances'!$S$3:$S$1002,0)),"")</f>
        <v/>
      </c>
      <c r="B51" s="8">
        <f>IFERROR(INDEX('Balances'!$B$3:$B$1002,MATCH(10,'Balances'!$S$3:$S$1002,0)),"")</f>
        <v/>
      </c>
      <c r="C51" s="8">
        <f>IFERROR(INDEX('Balances'!$C$3:$C$1002,MATCH(10,'Balances'!$S$3:$S$1002,0)),"")</f>
        <v/>
      </c>
      <c r="D51" s="14">
        <f>IFERROR(INDEX('Balances'!$J$3:$J$1002,MATCH(10,'Balances'!$S$3:$S$1002,0)),"")</f>
        <v/>
      </c>
      <c r="E51" s="6">
        <f>IFERROR(INDEX('Balances'!$M$3:$M$1002,MATCH(10,'Balances'!$S$3:$S$1002,0)),"")</f>
        <v/>
      </c>
      <c r="F51" s="15">
        <f>IF(E51="","",'Settings'!$B$6-E51)</f>
        <v/>
      </c>
      <c r="G51" s="8">
        <f>IFERROR(INDEX('Balances'!$N$3:$N$1002,MATCH(10,'Balances'!$S$3:$S$1002,0)),"")</f>
        <v/>
      </c>
    </row>
    <row r="52">
      <c r="A52" s="8">
        <f>IFERROR(INDEX('Balances'!$A$3:$A$1002,MATCH(11,'Balances'!$S$3:$S$1002,0)),"")</f>
        <v/>
      </c>
      <c r="B52" s="8">
        <f>IFERROR(INDEX('Balances'!$B$3:$B$1002,MATCH(11,'Balances'!$S$3:$S$1002,0)),"")</f>
        <v/>
      </c>
      <c r="C52" s="8">
        <f>IFERROR(INDEX('Balances'!$C$3:$C$1002,MATCH(11,'Balances'!$S$3:$S$1002,0)),"")</f>
        <v/>
      </c>
      <c r="D52" s="14">
        <f>IFERROR(INDEX('Balances'!$J$3:$J$1002,MATCH(11,'Balances'!$S$3:$S$1002,0)),"")</f>
        <v/>
      </c>
      <c r="E52" s="6">
        <f>IFERROR(INDEX('Balances'!$M$3:$M$1002,MATCH(11,'Balances'!$S$3:$S$1002,0)),"")</f>
        <v/>
      </c>
      <c r="F52" s="15">
        <f>IF(E52="","",'Settings'!$B$6-E52)</f>
        <v/>
      </c>
      <c r="G52" s="8">
        <f>IFERROR(INDEX('Balances'!$N$3:$N$1002,MATCH(11,'Balances'!$S$3:$S$1002,0)),"")</f>
        <v/>
      </c>
    </row>
    <row r="53">
      <c r="A53" s="8">
        <f>IFERROR(INDEX('Balances'!$A$3:$A$1002,MATCH(12,'Balances'!$S$3:$S$1002,0)),"")</f>
        <v/>
      </c>
      <c r="B53" s="8">
        <f>IFERROR(INDEX('Balances'!$B$3:$B$1002,MATCH(12,'Balances'!$S$3:$S$1002,0)),"")</f>
        <v/>
      </c>
      <c r="C53" s="8">
        <f>IFERROR(INDEX('Balances'!$C$3:$C$1002,MATCH(12,'Balances'!$S$3:$S$1002,0)),"")</f>
        <v/>
      </c>
      <c r="D53" s="14">
        <f>IFERROR(INDEX('Balances'!$J$3:$J$1002,MATCH(12,'Balances'!$S$3:$S$1002,0)),"")</f>
        <v/>
      </c>
      <c r="E53" s="6">
        <f>IFERROR(INDEX('Balances'!$M$3:$M$1002,MATCH(12,'Balances'!$S$3:$S$1002,0)),"")</f>
        <v/>
      </c>
      <c r="F53" s="15">
        <f>IF(E53="","",'Settings'!$B$6-E53)</f>
        <v/>
      </c>
      <c r="G53" s="8">
        <f>IFERROR(INDEX('Balances'!$N$3:$N$1002,MATCH(12,'Balances'!$S$3:$S$1002,0)),"")</f>
        <v/>
      </c>
    </row>
    <row r="54">
      <c r="A54" s="8">
        <f>IFERROR(INDEX('Balances'!$A$3:$A$1002,MATCH(13,'Balances'!$S$3:$S$1002,0)),"")</f>
        <v/>
      </c>
      <c r="B54" s="8">
        <f>IFERROR(INDEX('Balances'!$B$3:$B$1002,MATCH(13,'Balances'!$S$3:$S$1002,0)),"")</f>
        <v/>
      </c>
      <c r="C54" s="8">
        <f>IFERROR(INDEX('Balances'!$C$3:$C$1002,MATCH(13,'Balances'!$S$3:$S$1002,0)),"")</f>
        <v/>
      </c>
      <c r="D54" s="14">
        <f>IFERROR(INDEX('Balances'!$J$3:$J$1002,MATCH(13,'Balances'!$S$3:$S$1002,0)),"")</f>
        <v/>
      </c>
      <c r="E54" s="6">
        <f>IFERROR(INDEX('Balances'!$M$3:$M$1002,MATCH(13,'Balances'!$S$3:$S$1002,0)),"")</f>
        <v/>
      </c>
      <c r="F54" s="15">
        <f>IF(E54="","",'Settings'!$B$6-E54)</f>
        <v/>
      </c>
      <c r="G54" s="8">
        <f>IFERROR(INDEX('Balances'!$N$3:$N$1002,MATCH(13,'Balances'!$S$3:$S$1002,0)),"")</f>
        <v/>
      </c>
    </row>
    <row r="55">
      <c r="A55" s="8">
        <f>IFERROR(INDEX('Balances'!$A$3:$A$1002,MATCH(14,'Balances'!$S$3:$S$1002,0)),"")</f>
        <v/>
      </c>
      <c r="B55" s="8">
        <f>IFERROR(INDEX('Balances'!$B$3:$B$1002,MATCH(14,'Balances'!$S$3:$S$1002,0)),"")</f>
        <v/>
      </c>
      <c r="C55" s="8">
        <f>IFERROR(INDEX('Balances'!$C$3:$C$1002,MATCH(14,'Balances'!$S$3:$S$1002,0)),"")</f>
        <v/>
      </c>
      <c r="D55" s="14">
        <f>IFERROR(INDEX('Balances'!$J$3:$J$1002,MATCH(14,'Balances'!$S$3:$S$1002,0)),"")</f>
        <v/>
      </c>
      <c r="E55" s="6">
        <f>IFERROR(INDEX('Balances'!$M$3:$M$1002,MATCH(14,'Balances'!$S$3:$S$1002,0)),"")</f>
        <v/>
      </c>
      <c r="F55" s="15">
        <f>IF(E55="","",'Settings'!$B$6-E55)</f>
        <v/>
      </c>
      <c r="G55" s="8">
        <f>IFERROR(INDEX('Balances'!$N$3:$N$1002,MATCH(14,'Balances'!$S$3:$S$1002,0)),"")</f>
        <v/>
      </c>
    </row>
    <row r="56">
      <c r="A56" s="8">
        <f>IFERROR(INDEX('Balances'!$A$3:$A$1002,MATCH(15,'Balances'!$S$3:$S$1002,0)),"")</f>
        <v/>
      </c>
      <c r="B56" s="8">
        <f>IFERROR(INDEX('Balances'!$B$3:$B$1002,MATCH(15,'Balances'!$S$3:$S$1002,0)),"")</f>
        <v/>
      </c>
      <c r="C56" s="8">
        <f>IFERROR(INDEX('Balances'!$C$3:$C$1002,MATCH(15,'Balances'!$S$3:$S$1002,0)),"")</f>
        <v/>
      </c>
      <c r="D56" s="14">
        <f>IFERROR(INDEX('Balances'!$J$3:$J$1002,MATCH(15,'Balances'!$S$3:$S$1002,0)),"")</f>
        <v/>
      </c>
      <c r="E56" s="6">
        <f>IFERROR(INDEX('Balances'!$M$3:$M$1002,MATCH(15,'Balances'!$S$3:$S$1002,0)),"")</f>
        <v/>
      </c>
      <c r="F56" s="15">
        <f>IF(E56="","",'Settings'!$B$6-E56)</f>
        <v/>
      </c>
      <c r="G56" s="8">
        <f>IFERROR(INDEX('Balances'!$N$3:$N$1002,MATCH(15,'Balances'!$S$3:$S$1002,0)),"")</f>
        <v/>
      </c>
    </row>
    <row r="57">
      <c r="A57" s="8">
        <f>IFERROR(INDEX('Balances'!$A$3:$A$1002,MATCH(16,'Balances'!$S$3:$S$1002,0)),"")</f>
        <v/>
      </c>
      <c r="B57" s="8">
        <f>IFERROR(INDEX('Balances'!$B$3:$B$1002,MATCH(16,'Balances'!$S$3:$S$1002,0)),"")</f>
        <v/>
      </c>
      <c r="C57" s="8">
        <f>IFERROR(INDEX('Balances'!$C$3:$C$1002,MATCH(16,'Balances'!$S$3:$S$1002,0)),"")</f>
        <v/>
      </c>
      <c r="D57" s="14">
        <f>IFERROR(INDEX('Balances'!$J$3:$J$1002,MATCH(16,'Balances'!$S$3:$S$1002,0)),"")</f>
        <v/>
      </c>
      <c r="E57" s="6">
        <f>IFERROR(INDEX('Balances'!$M$3:$M$1002,MATCH(16,'Balances'!$S$3:$S$1002,0)),"")</f>
        <v/>
      </c>
      <c r="F57" s="15">
        <f>IF(E57="","",'Settings'!$B$6-E57)</f>
        <v/>
      </c>
      <c r="G57" s="8">
        <f>IFERROR(INDEX('Balances'!$N$3:$N$1002,MATCH(16,'Balances'!$S$3:$S$1002,0)),"")</f>
        <v/>
      </c>
    </row>
    <row r="58">
      <c r="A58" s="8">
        <f>IFERROR(INDEX('Balances'!$A$3:$A$1002,MATCH(17,'Balances'!$S$3:$S$1002,0)),"")</f>
        <v/>
      </c>
      <c r="B58" s="8">
        <f>IFERROR(INDEX('Balances'!$B$3:$B$1002,MATCH(17,'Balances'!$S$3:$S$1002,0)),"")</f>
        <v/>
      </c>
      <c r="C58" s="8">
        <f>IFERROR(INDEX('Balances'!$C$3:$C$1002,MATCH(17,'Balances'!$S$3:$S$1002,0)),"")</f>
        <v/>
      </c>
      <c r="D58" s="14">
        <f>IFERROR(INDEX('Balances'!$J$3:$J$1002,MATCH(17,'Balances'!$S$3:$S$1002,0)),"")</f>
        <v/>
      </c>
      <c r="E58" s="6">
        <f>IFERROR(INDEX('Balances'!$M$3:$M$1002,MATCH(17,'Balances'!$S$3:$S$1002,0)),"")</f>
        <v/>
      </c>
      <c r="F58" s="15">
        <f>IF(E58="","",'Settings'!$B$6-E58)</f>
        <v/>
      </c>
      <c r="G58" s="8">
        <f>IFERROR(INDEX('Balances'!$N$3:$N$1002,MATCH(17,'Balances'!$S$3:$S$1002,0)),"")</f>
        <v/>
      </c>
    </row>
    <row r="59">
      <c r="A59" s="8">
        <f>IFERROR(INDEX('Balances'!$A$3:$A$1002,MATCH(18,'Balances'!$S$3:$S$1002,0)),"")</f>
        <v/>
      </c>
      <c r="B59" s="8">
        <f>IFERROR(INDEX('Balances'!$B$3:$B$1002,MATCH(18,'Balances'!$S$3:$S$1002,0)),"")</f>
        <v/>
      </c>
      <c r="C59" s="8">
        <f>IFERROR(INDEX('Balances'!$C$3:$C$1002,MATCH(18,'Balances'!$S$3:$S$1002,0)),"")</f>
        <v/>
      </c>
      <c r="D59" s="14">
        <f>IFERROR(INDEX('Balances'!$J$3:$J$1002,MATCH(18,'Balances'!$S$3:$S$1002,0)),"")</f>
        <v/>
      </c>
      <c r="E59" s="6">
        <f>IFERROR(INDEX('Balances'!$M$3:$M$1002,MATCH(18,'Balances'!$S$3:$S$1002,0)),"")</f>
        <v/>
      </c>
      <c r="F59" s="15">
        <f>IF(E59="","",'Settings'!$B$6-E59)</f>
        <v/>
      </c>
      <c r="G59" s="8">
        <f>IFERROR(INDEX('Balances'!$N$3:$N$1002,MATCH(18,'Balances'!$S$3:$S$1002,0)),"")</f>
        <v/>
      </c>
    </row>
    <row r="60">
      <c r="A60" s="8">
        <f>IFERROR(INDEX('Balances'!$A$3:$A$1002,MATCH(19,'Balances'!$S$3:$S$1002,0)),"")</f>
        <v/>
      </c>
      <c r="B60" s="8">
        <f>IFERROR(INDEX('Balances'!$B$3:$B$1002,MATCH(19,'Balances'!$S$3:$S$1002,0)),"")</f>
        <v/>
      </c>
      <c r="C60" s="8">
        <f>IFERROR(INDEX('Balances'!$C$3:$C$1002,MATCH(19,'Balances'!$S$3:$S$1002,0)),"")</f>
        <v/>
      </c>
      <c r="D60" s="14">
        <f>IFERROR(INDEX('Balances'!$J$3:$J$1002,MATCH(19,'Balances'!$S$3:$S$1002,0)),"")</f>
        <v/>
      </c>
      <c r="E60" s="6">
        <f>IFERROR(INDEX('Balances'!$M$3:$M$1002,MATCH(19,'Balances'!$S$3:$S$1002,0)),"")</f>
        <v/>
      </c>
      <c r="F60" s="15">
        <f>IF(E60="","",'Settings'!$B$6-E60)</f>
        <v/>
      </c>
      <c r="G60" s="8">
        <f>IFERROR(INDEX('Balances'!$N$3:$N$1002,MATCH(19,'Balances'!$S$3:$S$1002,0)),"")</f>
        <v/>
      </c>
    </row>
    <row r="61">
      <c r="A61" s="8">
        <f>IFERROR(INDEX('Balances'!$A$3:$A$1002,MATCH(20,'Balances'!$S$3:$S$1002,0)),"")</f>
        <v/>
      </c>
      <c r="B61" s="8">
        <f>IFERROR(INDEX('Balances'!$B$3:$B$1002,MATCH(20,'Balances'!$S$3:$S$1002,0)),"")</f>
        <v/>
      </c>
      <c r="C61" s="8">
        <f>IFERROR(INDEX('Balances'!$C$3:$C$1002,MATCH(20,'Balances'!$S$3:$S$1002,0)),"")</f>
        <v/>
      </c>
      <c r="D61" s="14">
        <f>IFERROR(INDEX('Balances'!$J$3:$J$1002,MATCH(20,'Balances'!$S$3:$S$1002,0)),"")</f>
        <v/>
      </c>
      <c r="E61" s="6">
        <f>IFERROR(INDEX('Balances'!$M$3:$M$1002,MATCH(20,'Balances'!$S$3:$S$1002,0)),"")</f>
        <v/>
      </c>
      <c r="F61" s="15">
        <f>IF(E61="","",'Settings'!$B$6-E61)</f>
        <v/>
      </c>
      <c r="G61" s="8">
        <f>IFERROR(INDEX('Balances'!$N$3:$N$1002,MATCH(20,'Balances'!$S$3:$S$1002,0)),"")</f>
        <v/>
      </c>
    </row>
    <row r="62">
      <c r="A62" s="2" t="inlineStr">
        <is>
          <t>The first 20 overdue follow-ups are shown. For all of them, filter the Follow-up overdue column on Balances.</t>
        </is>
      </c>
    </row>
    <row r="64">
      <c r="A64" s="10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4">
    <mergeCell ref="A13:B13"/>
    <mergeCell ref="A14:B14"/>
    <mergeCell ref="A64:G64"/>
    <mergeCell ref="A15:B15"/>
  </mergeCells>
  <conditionalFormatting sqref="B9:G9">
    <cfRule type="expression" priority="1" dxfId="0">
      <formula>AND(ISNUMBER(B9),B9&gt;0)</formula>
    </cfRule>
  </conditionalFormatting>
  <conditionalFormatting sqref="C15">
    <cfRule type="expression" priority="2" dxfId="1">
      <formula>C15&gt;0</formula>
    </cfRule>
  </conditionalFormatting>
  <hyperlinks>
    <hyperlink xmlns:r="http://schemas.openxmlformats.org/officeDocument/2006/relationships" ref="A64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patient-receivables-tracker</dc:title>
  <dcterms:created xmlns:dcterms="http://purl.org/dc/terms/" xmlns:xsi="http://www.w3.org/2001/XMLSchema-instance" xsi:type="dcterms:W3CDTF">2026-10-05T11:09:20Z</dcterms:created>
  <dcterms:modified xmlns:dcterms="http://purl.org/dc/terms/" xmlns:xsi="http://www.w3.org/2001/XMLSchema-instance" xsi:type="dcterms:W3CDTF">2026-10-05T11:09:20Z</dcterms:modified>
</cp:coreProperties>
</file>