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Services delivered" sheetId="3" state="visible" r:id="rId3"/>
    <sheet xmlns:r="http://schemas.openxmlformats.org/officeDocument/2006/relationships" name="Doctor statement" sheetId="4" state="visible" r:id="rId4"/>
    <sheet xmlns:r="http://schemas.openxmlformats.org/officeDocument/2006/relationships" name="Monthly summary" sheetId="5" state="visible" r:id="rId5"/>
  </sheets>
  <definedNames>
    <definedName name="Groups">'Settings'!$A$10:$A$13</definedName>
    <definedName name="Decided">'Settings'!$C$10:$C$12</definedName>
    <definedName name="Agreements">'Settings'!$E$10:$E$12</definedName>
    <definedName name="Doctors">'Settings'!$A$17:$A$36</definedName>
    <definedName name="Services">'Settings'!$K$17:$K$56</definedName>
    <definedName name="_xlnm._FilterDatabase" localSheetId="2" hidden="1">'Services delivered'!$A$2:$Q$1002</definedName>
    <definedName name="_xlnm.Print_Area" localSheetId="3">'Doctor statement'!$A$1:$H$20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8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168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4" borderId="1" applyAlignment="1" pivotButton="0" quotePrefix="0" xfId="10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4" fontId="3" fillId="7" borderId="1" applyAlignment="1" pivotButton="0" quotePrefix="0" xfId="9">
      <alignment horizontal="center" vertical="center" readingOrder="1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167" fontId="1" fillId="2" borderId="1" applyAlignment="1" pivotButton="0" quotePrefix="0" xfId="1">
      <alignment horizontal="center" vertical="center" wrapText="1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FB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octor-share-statemen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octor-share-statement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doctor-share-statement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56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3" customWidth="1" min="10" max="10"/>
    <col width="26" customWidth="1" min="11" max="11"/>
    <col width="14" customWidth="1" min="12" max="12"/>
    <col width="12" customWidth="1" min="13" max="13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Every dropdown and rate on the other sheets is read from here.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Lab fees deducted before the share</t>
        </is>
      </c>
      <c r="B5" s="4" t="inlineStr">
        <is>
          <t>Yes</t>
        </is>
      </c>
    </row>
    <row r="6">
      <c r="A6" s="3" t="inlineStr">
        <is>
          <t>Refunds deducted before the share</t>
        </is>
      </c>
      <c r="B6" s="4" t="inlineStr">
        <is>
          <t>Yes</t>
        </is>
      </c>
    </row>
    <row r="9">
      <c r="A9" s="5" t="inlineStr">
        <is>
          <t>Service groups</t>
        </is>
      </c>
      <c r="C9" s="5" t="inlineStr">
        <is>
          <t>Discount decided by</t>
        </is>
      </c>
      <c r="E9" s="5" t="inlineStr">
        <is>
          <t>Agreement</t>
        </is>
      </c>
    </row>
    <row r="10">
      <c r="A10" s="6" t="inlineStr">
        <is>
          <t>Consultation</t>
        </is>
      </c>
      <c r="C10" s="6" t="inlineStr">
        <is>
          <t>Clinic</t>
        </is>
      </c>
      <c r="E10" s="6" t="inlineStr">
        <is>
          <t>% of net</t>
        </is>
      </c>
    </row>
    <row r="11">
      <c r="A11" s="6" t="inlineStr">
        <is>
          <t>Session</t>
        </is>
      </c>
      <c r="C11" s="6" t="inlineStr">
        <is>
          <t>Doctor</t>
        </is>
      </c>
      <c r="E11" s="6" t="inlineStr">
        <is>
          <t>% of gross</t>
        </is>
      </c>
    </row>
    <row r="12">
      <c r="A12" s="6" t="inlineStr">
        <is>
          <t>Procedure</t>
        </is>
      </c>
      <c r="C12" s="6" t="inlineStr">
        <is>
          <t>Shared</t>
        </is>
      </c>
      <c r="E12" s="6" t="inlineStr">
        <is>
          <t>Fixed + %</t>
        </is>
      </c>
    </row>
    <row r="13">
      <c r="A13" s="6" t="inlineStr">
        <is>
          <t>Product</t>
        </is>
      </c>
    </row>
    <row r="16" ht="32" customHeight="1">
      <c r="A16" s="5" t="inlineStr">
        <is>
          <t>Doctor</t>
        </is>
      </c>
      <c r="B16" s="5" t="inlineStr">
        <is>
          <t>Branch</t>
        </is>
      </c>
      <c r="C16" s="5" t="inlineStr">
        <is>
          <t>Agreement</t>
        </is>
      </c>
      <c r="D16" s="5" t="inlineStr">
        <is>
          <t>Default %</t>
        </is>
      </c>
      <c r="E16" s="5" t="inlineStr">
        <is>
          <t>Consultation %</t>
        </is>
      </c>
      <c r="F16" s="5" t="inlineStr">
        <is>
          <t>Session %</t>
        </is>
      </c>
      <c r="G16" s="5" t="inlineStr">
        <is>
          <t>Procedure %</t>
        </is>
      </c>
      <c r="H16" s="5" t="inlineStr">
        <is>
          <t>Product %</t>
        </is>
      </c>
      <c r="I16" s="5" t="inlineStr">
        <is>
          <t>Fixed monthly</t>
        </is>
      </c>
      <c r="K16" s="5" t="inlineStr">
        <is>
          <t>Service</t>
        </is>
      </c>
      <c r="L16" s="5" t="inlineStr">
        <is>
          <t>Group</t>
        </is>
      </c>
      <c r="M16" s="5" t="inlineStr">
        <is>
          <t>Price</t>
        </is>
      </c>
    </row>
    <row r="17">
      <c r="A17" s="4" t="inlineStr">
        <is>
          <t>Dr Sara Al Harbi</t>
        </is>
      </c>
      <c r="B17" s="4" t="inlineStr">
        <is>
          <t>Main branch</t>
        </is>
      </c>
      <c r="C17" s="4" t="inlineStr">
        <is>
          <t>% of net</t>
        </is>
      </c>
      <c r="D17" s="7" t="n">
        <v>0.3</v>
      </c>
      <c r="E17" s="7" t="n"/>
      <c r="F17" s="7" t="n">
        <v>0.4</v>
      </c>
      <c r="G17" s="7" t="n">
        <v>0.25</v>
      </c>
      <c r="H17" s="7" t="n"/>
      <c r="I17" s="8" t="n"/>
      <c r="K17" s="4" t="inlineStr">
        <is>
          <t>Specialist consultation</t>
        </is>
      </c>
      <c r="L17" s="4" t="inlineStr">
        <is>
          <t>Consultation</t>
        </is>
      </c>
      <c r="M17" s="8" t="n">
        <v>350</v>
      </c>
    </row>
    <row r="18">
      <c r="A18" s="4" t="inlineStr">
        <is>
          <t>Dr Ahmed Mansour</t>
        </is>
      </c>
      <c r="B18" s="4" t="inlineStr">
        <is>
          <t>Main branch</t>
        </is>
      </c>
      <c r="C18" s="4" t="inlineStr">
        <is>
          <t>% of net</t>
        </is>
      </c>
      <c r="D18" s="7" t="n">
        <v>0.35</v>
      </c>
      <c r="E18" s="7" t="n"/>
      <c r="F18" s="7" t="n"/>
      <c r="G18" s="7" t="n">
        <v>0.3</v>
      </c>
      <c r="H18" s="7" t="n">
        <v>0.1</v>
      </c>
      <c r="I18" s="8" t="n"/>
      <c r="K18" s="4" t="inlineStr">
        <is>
          <t>Follow-up visit</t>
        </is>
      </c>
      <c r="L18" s="4" t="inlineStr">
        <is>
          <t>Consultation</t>
        </is>
      </c>
      <c r="M18" s="8" t="n">
        <v>150</v>
      </c>
    </row>
    <row r="19">
      <c r="A19" s="4" t="inlineStr">
        <is>
          <t>Dr Layla Al Qahtani</t>
        </is>
      </c>
      <c r="B19" s="4" t="inlineStr">
        <is>
          <t>North branch</t>
        </is>
      </c>
      <c r="C19" s="4" t="inlineStr">
        <is>
          <t>% of gross</t>
        </is>
      </c>
      <c r="D19" s="7" t="n">
        <v>0.25</v>
      </c>
      <c r="E19" s="7" t="n"/>
      <c r="F19" s="7" t="n"/>
      <c r="G19" s="7" t="n"/>
      <c r="H19" s="7" t="n"/>
      <c r="I19" s="8" t="n"/>
      <c r="K19" s="4" t="inlineStr">
        <is>
          <t>Laser session, face</t>
        </is>
      </c>
      <c r="L19" s="4" t="inlineStr">
        <is>
          <t>Session</t>
        </is>
      </c>
      <c r="M19" s="8" t="n">
        <v>600</v>
      </c>
    </row>
    <row r="20">
      <c r="A20" s="4" t="inlineStr">
        <is>
          <t>Dr Mohamed Adel</t>
        </is>
      </c>
      <c r="B20" s="4" t="inlineStr">
        <is>
          <t>North branch</t>
        </is>
      </c>
      <c r="C20" s="4" t="inlineStr">
        <is>
          <t>% of net</t>
        </is>
      </c>
      <c r="D20" s="7" t="n">
        <v>0.3</v>
      </c>
      <c r="E20" s="7" t="n"/>
      <c r="F20" s="7" t="n"/>
      <c r="G20" s="7" t="n">
        <v>0.25</v>
      </c>
      <c r="H20" s="7" t="n">
        <v>0.1</v>
      </c>
      <c r="I20" s="8" t="n"/>
      <c r="K20" s="4" t="inlineStr">
        <is>
          <t>Laser session, body</t>
        </is>
      </c>
      <c r="L20" s="4" t="inlineStr">
        <is>
          <t>Session</t>
        </is>
      </c>
      <c r="M20" s="8" t="n">
        <v>1200</v>
      </c>
    </row>
    <row r="21">
      <c r="A21" s="4" t="inlineStr">
        <is>
          <t>Dr Noura Al Subaie</t>
        </is>
      </c>
      <c r="B21" s="4" t="inlineStr">
        <is>
          <t>Main branch</t>
        </is>
      </c>
      <c r="C21" s="4" t="inlineStr">
        <is>
          <t>Fixed + %</t>
        </is>
      </c>
      <c r="D21" s="7" t="n">
        <v>0.4</v>
      </c>
      <c r="E21" s="7" t="n"/>
      <c r="F21" s="7" t="n">
        <v>0.35</v>
      </c>
      <c r="G21" s="7" t="n"/>
      <c r="H21" s="7" t="n"/>
      <c r="I21" s="8" t="n">
        <v>6000</v>
      </c>
      <c r="K21" s="4" t="inlineStr">
        <is>
          <t>Physiotherapy session</t>
        </is>
      </c>
      <c r="L21" s="4" t="inlineStr">
        <is>
          <t>Session</t>
        </is>
      </c>
      <c r="M21" s="8" t="n">
        <v>300</v>
      </c>
    </row>
    <row r="22">
      <c r="A22" s="4" t="inlineStr">
        <is>
          <t>Dr Khaled Youssef</t>
        </is>
      </c>
      <c r="B22" s="4" t="inlineStr">
        <is>
          <t>North branch</t>
        </is>
      </c>
      <c r="C22" s="4" t="inlineStr">
        <is>
          <t>% of net</t>
        </is>
      </c>
      <c r="D22" s="7" t="n">
        <v>0.3</v>
      </c>
      <c r="E22" s="7" t="n"/>
      <c r="F22" s="7" t="n"/>
      <c r="G22" s="7" t="n"/>
      <c r="H22" s="7" t="n">
        <v>0.1</v>
      </c>
      <c r="I22" s="8" t="n"/>
      <c r="K22" s="4" t="inlineStr">
        <is>
          <t>Chemical peel</t>
        </is>
      </c>
      <c r="L22" s="4" t="inlineStr">
        <is>
          <t>Procedure</t>
        </is>
      </c>
      <c r="M22" s="8" t="n">
        <v>800</v>
      </c>
    </row>
    <row r="23">
      <c r="A23" s="4" t="n"/>
      <c r="B23" s="4" t="n"/>
      <c r="C23" s="4" t="n"/>
      <c r="D23" s="7" t="n"/>
      <c r="E23" s="7" t="n"/>
      <c r="F23" s="7" t="n"/>
      <c r="G23" s="7" t="n"/>
      <c r="H23" s="7" t="n"/>
      <c r="I23" s="8" t="n"/>
      <c r="K23" s="4" t="inlineStr">
        <is>
          <t>Filler injection</t>
        </is>
      </c>
      <c r="L23" s="4" t="inlineStr">
        <is>
          <t>Procedure</t>
        </is>
      </c>
      <c r="M23" s="8" t="n">
        <v>1800</v>
      </c>
    </row>
    <row r="24">
      <c r="A24" s="4" t="n"/>
      <c r="B24" s="4" t="n"/>
      <c r="C24" s="4" t="n"/>
      <c r="D24" s="7" t="n"/>
      <c r="E24" s="7" t="n"/>
      <c r="F24" s="7" t="n"/>
      <c r="G24" s="7" t="n"/>
      <c r="H24" s="7" t="n"/>
      <c r="I24" s="8" t="n"/>
      <c r="K24" s="4" t="inlineStr">
        <is>
          <t>Botulinum toxin</t>
        </is>
      </c>
      <c r="L24" s="4" t="inlineStr">
        <is>
          <t>Procedure</t>
        </is>
      </c>
      <c r="M24" s="8" t="n">
        <v>1500</v>
      </c>
    </row>
    <row r="25">
      <c r="A25" s="4" t="n"/>
      <c r="B25" s="4" t="n"/>
      <c r="C25" s="4" t="n"/>
      <c r="D25" s="7" t="n"/>
      <c r="E25" s="7" t="n"/>
      <c r="F25" s="7" t="n"/>
      <c r="G25" s="7" t="n"/>
      <c r="H25" s="7" t="n"/>
      <c r="I25" s="8" t="n"/>
      <c r="K25" s="4" t="inlineStr">
        <is>
          <t>Skin tag removal</t>
        </is>
      </c>
      <c r="L25" s="4" t="inlineStr">
        <is>
          <t>Procedure</t>
        </is>
      </c>
      <c r="M25" s="8" t="n">
        <v>500</v>
      </c>
    </row>
    <row r="26">
      <c r="A26" s="4" t="n"/>
      <c r="B26" s="4" t="n"/>
      <c r="C26" s="4" t="n"/>
      <c r="D26" s="7" t="n"/>
      <c r="E26" s="7" t="n"/>
      <c r="F26" s="7" t="n"/>
      <c r="G26" s="7" t="n"/>
      <c r="H26" s="7" t="n"/>
      <c r="I26" s="8" t="n"/>
      <c r="K26" s="4" t="inlineStr">
        <is>
          <t>Sunscreen cream</t>
        </is>
      </c>
      <c r="L26" s="4" t="inlineStr">
        <is>
          <t>Product</t>
        </is>
      </c>
      <c r="M26" s="8" t="n">
        <v>120</v>
      </c>
    </row>
    <row r="27">
      <c r="A27" s="4" t="n"/>
      <c r="B27" s="4" t="n"/>
      <c r="C27" s="4" t="n"/>
      <c r="D27" s="7" t="n"/>
      <c r="E27" s="7" t="n"/>
      <c r="F27" s="7" t="n"/>
      <c r="G27" s="7" t="n"/>
      <c r="H27" s="7" t="n"/>
      <c r="I27" s="8" t="n"/>
      <c r="K27" s="4" t="inlineStr">
        <is>
          <t>Vitamin C serum</t>
        </is>
      </c>
      <c r="L27" s="4" t="inlineStr">
        <is>
          <t>Product</t>
        </is>
      </c>
      <c r="M27" s="8" t="n">
        <v>220</v>
      </c>
    </row>
    <row r="28">
      <c r="A28" s="4" t="n"/>
      <c r="B28" s="4" t="n"/>
      <c r="C28" s="4" t="n"/>
      <c r="D28" s="7" t="n"/>
      <c r="E28" s="7" t="n"/>
      <c r="F28" s="7" t="n"/>
      <c r="G28" s="7" t="n"/>
      <c r="H28" s="7" t="n"/>
      <c r="I28" s="8" t="n"/>
      <c r="K28" s="4" t="n"/>
      <c r="L28" s="4" t="n"/>
      <c r="M28" s="8" t="n"/>
    </row>
    <row r="29">
      <c r="A29" s="4" t="n"/>
      <c r="B29" s="4" t="n"/>
      <c r="C29" s="4" t="n"/>
      <c r="D29" s="7" t="n"/>
      <c r="E29" s="7" t="n"/>
      <c r="F29" s="7" t="n"/>
      <c r="G29" s="7" t="n"/>
      <c r="H29" s="7" t="n"/>
      <c r="I29" s="8" t="n"/>
      <c r="K29" s="4" t="n"/>
      <c r="L29" s="4" t="n"/>
      <c r="M29" s="8" t="n"/>
    </row>
    <row r="30">
      <c r="A30" s="4" t="n"/>
      <c r="B30" s="4" t="n"/>
      <c r="C30" s="4" t="n"/>
      <c r="D30" s="7" t="n"/>
      <c r="E30" s="7" t="n"/>
      <c r="F30" s="7" t="n"/>
      <c r="G30" s="7" t="n"/>
      <c r="H30" s="7" t="n"/>
      <c r="I30" s="8" t="n"/>
      <c r="K30" s="4" t="n"/>
      <c r="L30" s="4" t="n"/>
      <c r="M30" s="8" t="n"/>
    </row>
    <row r="31">
      <c r="A31" s="4" t="n"/>
      <c r="B31" s="4" t="n"/>
      <c r="C31" s="4" t="n"/>
      <c r="D31" s="7" t="n"/>
      <c r="E31" s="7" t="n"/>
      <c r="F31" s="7" t="n"/>
      <c r="G31" s="7" t="n"/>
      <c r="H31" s="7" t="n"/>
      <c r="I31" s="8" t="n"/>
      <c r="K31" s="4" t="n"/>
      <c r="L31" s="4" t="n"/>
      <c r="M31" s="8" t="n"/>
    </row>
    <row r="32">
      <c r="A32" s="4" t="n"/>
      <c r="B32" s="4" t="n"/>
      <c r="C32" s="4" t="n"/>
      <c r="D32" s="7" t="n"/>
      <c r="E32" s="7" t="n"/>
      <c r="F32" s="7" t="n"/>
      <c r="G32" s="7" t="n"/>
      <c r="H32" s="7" t="n"/>
      <c r="I32" s="8" t="n"/>
      <c r="K32" s="4" t="n"/>
      <c r="L32" s="4" t="n"/>
      <c r="M32" s="8" t="n"/>
    </row>
    <row r="33">
      <c r="A33" s="4" t="n"/>
      <c r="B33" s="4" t="n"/>
      <c r="C33" s="4" t="n"/>
      <c r="D33" s="7" t="n"/>
      <c r="E33" s="7" t="n"/>
      <c r="F33" s="7" t="n"/>
      <c r="G33" s="7" t="n"/>
      <c r="H33" s="7" t="n"/>
      <c r="I33" s="8" t="n"/>
      <c r="K33" s="4" t="n"/>
      <c r="L33" s="4" t="n"/>
      <c r="M33" s="8" t="n"/>
    </row>
    <row r="34">
      <c r="A34" s="4" t="n"/>
      <c r="B34" s="4" t="n"/>
      <c r="C34" s="4" t="n"/>
      <c r="D34" s="7" t="n"/>
      <c r="E34" s="7" t="n"/>
      <c r="F34" s="7" t="n"/>
      <c r="G34" s="7" t="n"/>
      <c r="H34" s="7" t="n"/>
      <c r="I34" s="8" t="n"/>
      <c r="K34" s="4" t="n"/>
      <c r="L34" s="4" t="n"/>
      <c r="M34" s="8" t="n"/>
    </row>
    <row r="35">
      <c r="A35" s="4" t="n"/>
      <c r="B35" s="4" t="n"/>
      <c r="C35" s="4" t="n"/>
      <c r="D35" s="7" t="n"/>
      <c r="E35" s="7" t="n"/>
      <c r="F35" s="7" t="n"/>
      <c r="G35" s="7" t="n"/>
      <c r="H35" s="7" t="n"/>
      <c r="I35" s="8" t="n"/>
      <c r="K35" s="4" t="n"/>
      <c r="L35" s="4" t="n"/>
      <c r="M35" s="8" t="n"/>
    </row>
    <row r="36">
      <c r="A36" s="4" t="n"/>
      <c r="B36" s="4" t="n"/>
      <c r="C36" s="4" t="n"/>
      <c r="D36" s="7" t="n"/>
      <c r="E36" s="7" t="n"/>
      <c r="F36" s="7" t="n"/>
      <c r="G36" s="7" t="n"/>
      <c r="H36" s="7" t="n"/>
      <c r="I36" s="8" t="n"/>
      <c r="K36" s="4" t="n"/>
      <c r="L36" s="4" t="n"/>
      <c r="M36" s="8" t="n"/>
    </row>
    <row r="37">
      <c r="A37" s="2" t="inlineStr">
        <is>
          <t>Leave a group rate empty and the default applies.</t>
        </is>
      </c>
      <c r="K37" s="4" t="n"/>
      <c r="L37" s="4" t="n"/>
      <c r="M37" s="8" t="n"/>
    </row>
    <row r="38">
      <c r="K38" s="4" t="n"/>
      <c r="L38" s="4" t="n"/>
      <c r="M38" s="8" t="n"/>
    </row>
    <row r="39">
      <c r="K39" s="4" t="n"/>
      <c r="L39" s="4" t="n"/>
      <c r="M39" s="8" t="n"/>
    </row>
    <row r="40">
      <c r="K40" s="4" t="n"/>
      <c r="L40" s="4" t="n"/>
      <c r="M40" s="8" t="n"/>
    </row>
    <row r="41">
      <c r="K41" s="4" t="n"/>
      <c r="L41" s="4" t="n"/>
      <c r="M41" s="8" t="n"/>
    </row>
    <row r="42">
      <c r="K42" s="4" t="n"/>
      <c r="L42" s="4" t="n"/>
      <c r="M42" s="8" t="n"/>
    </row>
    <row r="43">
      <c r="K43" s="4" t="n"/>
      <c r="L43" s="4" t="n"/>
      <c r="M43" s="8" t="n"/>
    </row>
    <row r="44">
      <c r="K44" s="4" t="n"/>
      <c r="L44" s="4" t="n"/>
      <c r="M44" s="8" t="n"/>
    </row>
    <row r="45">
      <c r="K45" s="4" t="n"/>
      <c r="L45" s="4" t="n"/>
      <c r="M45" s="8" t="n"/>
    </row>
    <row r="46">
      <c r="K46" s="4" t="n"/>
      <c r="L46" s="4" t="n"/>
      <c r="M46" s="8" t="n"/>
    </row>
    <row r="47">
      <c r="K47" s="4" t="n"/>
      <c r="L47" s="4" t="n"/>
      <c r="M47" s="8" t="n"/>
    </row>
    <row r="48">
      <c r="K48" s="4" t="n"/>
      <c r="L48" s="4" t="n"/>
      <c r="M48" s="8" t="n"/>
    </row>
    <row r="49">
      <c r="K49" s="4" t="n"/>
      <c r="L49" s="4" t="n"/>
      <c r="M49" s="8" t="n"/>
    </row>
    <row r="50">
      <c r="K50" s="4" t="n"/>
      <c r="L50" s="4" t="n"/>
      <c r="M50" s="8" t="n"/>
    </row>
    <row r="51">
      <c r="K51" s="4" t="n"/>
      <c r="L51" s="4" t="n"/>
      <c r="M51" s="8" t="n"/>
    </row>
    <row r="52">
      <c r="K52" s="4" t="n"/>
      <c r="L52" s="4" t="n"/>
      <c r="M52" s="8" t="n"/>
    </row>
    <row r="53">
      <c r="K53" s="4" t="n"/>
      <c r="L53" s="4" t="n"/>
      <c r="M53" s="8" t="n"/>
    </row>
    <row r="54">
      <c r="K54" s="4" t="n"/>
      <c r="L54" s="4" t="n"/>
      <c r="M54" s="8" t="n"/>
    </row>
    <row r="55">
      <c r="K55" s="4" t="n"/>
      <c r="L55" s="4" t="n"/>
      <c r="M55" s="8" t="n"/>
    </row>
    <row r="56">
      <c r="K56" s="4" t="n"/>
      <c r="L56" s="4" t="n"/>
      <c r="M56" s="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4">
    <dataValidation sqref="B4" showDropDown="0" showInputMessage="0" showErrorMessage="0" allowBlank="1" errorTitle="Not in the list" error="Pick from the list." type="list">
      <formula1>"SAR,EGP,KWD,AED,BHD"</formula1>
    </dataValidation>
    <dataValidation sqref="B5:B6" showDropDown="0" showInputMessage="0" showErrorMessage="0" allowBlank="1" errorTitle="Not in the list" error="Pick from the list." type="list">
      <formula1>"Yes,No"</formula1>
    </dataValidation>
    <dataValidation sqref="C17:C36" showDropDown="0" showInputMessage="0" showErrorMessage="0" allowBlank="1" errorTitle="Not in the list" error="Pick from the list." type="list">
      <formula1>=Agreements</formula1>
    </dataValidation>
    <dataValidation sqref="L17:L56" showDropDown="0" showInputMessage="0" showErrorMessage="0" allowBlank="1" errorTitle="Not in the list" error="Pick from the list." type="list">
      <formula1>=Groups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9" t="inlineStr">
        <is>
          <t>Start on Settings: each doctor, their agreement and rate, a different rate for any service group where it applies, and your services with prices.</t>
        </is>
      </c>
    </row>
    <row r="4" ht="30" customHeight="1">
      <c r="A4" s="3" t="n">
        <v>2</v>
      </c>
      <c r="B4" s="9" t="inlineStr">
        <is>
          <t>Record every service delivered on Services delivered: date, doctor, service, price, discount and who decided it. The grey columns work themselves out.</t>
        </is>
      </c>
    </row>
    <row r="5" ht="30" customHeight="1">
      <c r="A5" s="3" t="n">
        <v>3</v>
      </c>
      <c r="B5" s="9" t="inlineStr">
        <is>
          <t>On Doctor statement pick the doctor and type the first day of the month: the statement is ready to print and sign.</t>
        </is>
      </c>
    </row>
    <row r="6" ht="30" customHeight="1">
      <c r="A6" s="3" t="n">
        <v>4</v>
      </c>
      <c r="B6" s="9" t="inlineStr">
        <is>
          <t>Monthly summary compares the doctors month by month and colours the month a share rose while revenue fell.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Services delivered: A3:D422</t>
        </is>
      </c>
    </row>
    <row r="12">
      <c r="B12" s="11" t="inlineStr">
        <is>
          <t>Services delivered: F3:J422</t>
        </is>
      </c>
    </row>
    <row r="14">
      <c r="B14" s="10" t="inlineStr">
        <is>
          <t>Medicolize fills these numbers in automatically. Book a demo →</t>
        </is>
      </c>
    </row>
  </sheetData>
  <mergeCells count="1">
    <mergeCell ref="B14"/>
  </mergeCells>
  <hyperlinks>
    <hyperlink xmlns:r="http://schemas.openxmlformats.org/officeDocument/2006/relationships" ref="B14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Q1002"/>
  <sheetViews>
    <sheetView showGridLines="0" rightToLeft="0" tabSelected="0" zoomScale="11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2" customWidth="1" min="4" max="4"/>
    <col width="12" customWidth="1" min="5" max="5"/>
    <col width="11" customWidth="1" min="6" max="6"/>
    <col width="10" customWidth="1" min="7" max="7"/>
    <col width="13" customWidth="1" min="8" max="8"/>
    <col width="10" customWidth="1" min="9" max="9"/>
    <col width="9" customWidth="1" min="10" max="10"/>
    <col width="11" customWidth="1" min="11" max="11"/>
    <col width="12" customWidth="1" min="12" max="12"/>
    <col width="12" customWidth="1" min="13" max="13"/>
    <col width="9" customWidth="1" min="14" max="14"/>
    <col width="12" customWidth="1" min="15" max="15"/>
    <col width="11" customWidth="1" min="16" max="16"/>
    <col width="12" customWidth="1" min="17" max="17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5" t="inlineStr">
        <is>
          <t>Date</t>
        </is>
      </c>
      <c r="B2" s="5" t="inlineStr">
        <is>
          <t>Patient code</t>
        </is>
      </c>
      <c r="C2" s="5" t="inlineStr">
        <is>
          <t>Doctor</t>
        </is>
      </c>
      <c r="D2" s="5" t="inlineStr">
        <is>
          <t>Service</t>
        </is>
      </c>
      <c r="E2" s="5" t="inlineStr">
        <is>
          <t>Group</t>
        </is>
      </c>
      <c r="F2" s="5" t="inlineStr">
        <is>
          <t>List price</t>
        </is>
      </c>
      <c r="G2" s="5" t="inlineStr">
        <is>
          <t>Discount</t>
        </is>
      </c>
      <c r="H2" s="5" t="inlineStr">
        <is>
          <t>Discount decided by</t>
        </is>
      </c>
      <c r="I2" s="5" t="inlineStr">
        <is>
          <t>Lab fee</t>
        </is>
      </c>
      <c r="J2" s="5" t="inlineStr">
        <is>
          <t>Refund</t>
        </is>
      </c>
      <c r="K2" s="5" t="inlineStr">
        <is>
          <t>Net</t>
        </is>
      </c>
      <c r="L2" s="5" t="inlineStr">
        <is>
          <t>Discount on doctor</t>
        </is>
      </c>
      <c r="M2" s="5" t="inlineStr">
        <is>
          <t>Share base</t>
        </is>
      </c>
      <c r="N2" s="5" t="inlineStr">
        <is>
          <t>Share %</t>
        </is>
      </c>
      <c r="O2" s="5" t="inlineStr">
        <is>
          <t>Doctor share</t>
        </is>
      </c>
      <c r="P2" s="5" t="inlineStr">
        <is>
          <t>Month</t>
        </is>
      </c>
      <c r="Q2" s="5" t="inlineStr">
        <is>
          <t>Clinic side</t>
        </is>
      </c>
    </row>
    <row r="3">
      <c r="A3" s="13" t="n">
        <v>46235</v>
      </c>
      <c r="B3" s="4" t="inlineStr">
        <is>
          <t>P-1628</t>
        </is>
      </c>
      <c r="C3" s="4" t="inlineStr">
        <is>
          <t>Dr Mohamed Adel</t>
        </is>
      </c>
      <c r="D3" s="4" t="inlineStr">
        <is>
          <t>Laser session, face</t>
        </is>
      </c>
      <c r="E3" s="6">
        <f>IF($D3="","",IFERROR(INDEX('Settings'!$L$17:$L$56,MATCH($D3,'Settings'!$K$17:$K$56,0)),""))</f>
        <v/>
      </c>
      <c r="F3" s="8" t="n">
        <v>600</v>
      </c>
      <c r="G3" s="8" t="n"/>
      <c r="H3" s="4" t="n"/>
      <c r="I3" s="8" t="n"/>
      <c r="J3" s="8" t="n"/>
      <c r="K3" s="14">
        <f>IF($C3="","",$F3-$G3-$I3-$J3)</f>
        <v/>
      </c>
      <c r="L3" s="14">
        <f>IF($C3="","",$G3*IF($H3="Doctor",1,IF($H3="Shared",0.5,0)))</f>
        <v/>
      </c>
      <c r="M3" s="14">
        <f>IF($C3="","",IF(IFERROR(INDEX('Settings'!$C$17:$C$36,MATCH($C3,'Settings'!$A$17:$A$36,0)),"")="% of gross",$F3,$F3-$L3-IF('Settings'!$B$5="Yes",$I3,0)-IF('Settings'!$B$6="Yes",$J3,0)))</f>
        <v/>
      </c>
      <c r="N3" s="15">
        <f>IF($C3="","",IFERROR(IF(INDEX('Settings'!$E$17:$H$36,MATCH($C3,'Settings'!$A$17:$A$36,0),MATCH($E3,Groups,0))="",INDEX('Settings'!$D$17:$D$36,MATCH($C3,'Settings'!$A$17:$A$36,0)),INDEX('Settings'!$E$17:$H$36,MATCH($C3,'Settings'!$A$17:$A$36,0),MATCH($E3,Groups,0))),0))</f>
        <v/>
      </c>
      <c r="O3" s="14">
        <f>IF($C3="","",ROUND($M3*$N3,2))</f>
        <v/>
      </c>
      <c r="P3" s="16">
        <f>IF($A3="","",DATE(YEAR($A3),MONTH($A3),1))</f>
        <v/>
      </c>
      <c r="Q3" s="14">
        <f>IF($C3="","",$K3-$O3)</f>
        <v/>
      </c>
    </row>
    <row r="4">
      <c r="A4" s="13" t="n">
        <v>46235</v>
      </c>
      <c r="B4" s="4" t="inlineStr">
        <is>
          <t>P-1799</t>
        </is>
      </c>
      <c r="C4" s="4" t="inlineStr">
        <is>
          <t>Dr Noura Al Subaie</t>
        </is>
      </c>
      <c r="D4" s="4" t="inlineStr">
        <is>
          <t>Laser session, face</t>
        </is>
      </c>
      <c r="E4" s="6">
        <f>IF($D4="","",IFERROR(INDEX('Settings'!$L$17:$L$56,MATCH($D4,'Settings'!$K$17:$K$56,0)),""))</f>
        <v/>
      </c>
      <c r="F4" s="8" t="n">
        <v>600</v>
      </c>
      <c r="G4" s="8" t="n"/>
      <c r="H4" s="4" t="n"/>
      <c r="I4" s="8" t="n"/>
      <c r="J4" s="8" t="n"/>
      <c r="K4" s="14">
        <f>IF($C4="","",$F4-$G4-$I4-$J4)</f>
        <v/>
      </c>
      <c r="L4" s="14">
        <f>IF($C4="","",$G4*IF($H4="Doctor",1,IF($H4="Shared",0.5,0)))</f>
        <v/>
      </c>
      <c r="M4" s="14">
        <f>IF($C4="","",IF(IFERROR(INDEX('Settings'!$C$17:$C$36,MATCH($C4,'Settings'!$A$17:$A$36,0)),"")="% of gross",$F4,$F4-$L4-IF('Settings'!$B$5="Yes",$I4,0)-IF('Settings'!$B$6="Yes",$J4,0)))</f>
        <v/>
      </c>
      <c r="N4" s="15">
        <f>IF($C4="","",IFERROR(IF(INDEX('Settings'!$E$17:$H$36,MATCH($C4,'Settings'!$A$17:$A$36,0),MATCH($E4,Groups,0))="",INDEX('Settings'!$D$17:$D$36,MATCH($C4,'Settings'!$A$17:$A$36,0)),INDEX('Settings'!$E$17:$H$36,MATCH($C4,'Settings'!$A$17:$A$36,0),MATCH($E4,Groups,0))),0))</f>
        <v/>
      </c>
      <c r="O4" s="14">
        <f>IF($C4="","",ROUND($M4*$N4,2))</f>
        <v/>
      </c>
      <c r="P4" s="16">
        <f>IF($A4="","",DATE(YEAR($A4),MONTH($A4),1))</f>
        <v/>
      </c>
      <c r="Q4" s="14">
        <f>IF($C4="","",$K4-$O4)</f>
        <v/>
      </c>
    </row>
    <row r="5">
      <c r="A5" s="13" t="n">
        <v>46235</v>
      </c>
      <c r="B5" s="4" t="inlineStr">
        <is>
          <t>P-1875</t>
        </is>
      </c>
      <c r="C5" s="4" t="inlineStr">
        <is>
          <t>Dr Ahmed Mansour</t>
        </is>
      </c>
      <c r="D5" s="4" t="inlineStr">
        <is>
          <t>Filler injection</t>
        </is>
      </c>
      <c r="E5" s="6">
        <f>IF($D5="","",IFERROR(INDEX('Settings'!$L$17:$L$56,MATCH($D5,'Settings'!$K$17:$K$56,0)),""))</f>
        <v/>
      </c>
      <c r="F5" s="8" t="n">
        <v>1800</v>
      </c>
      <c r="G5" s="8" t="n">
        <v>90</v>
      </c>
      <c r="H5" s="4" t="inlineStr">
        <is>
          <t>Clinic</t>
        </is>
      </c>
      <c r="I5" s="8" t="n">
        <v>40</v>
      </c>
      <c r="J5" s="8" t="n"/>
      <c r="K5" s="14">
        <f>IF($C5="","",$F5-$G5-$I5-$J5)</f>
        <v/>
      </c>
      <c r="L5" s="14">
        <f>IF($C5="","",$G5*IF($H5="Doctor",1,IF($H5="Shared",0.5,0)))</f>
        <v/>
      </c>
      <c r="M5" s="14">
        <f>IF($C5="","",IF(IFERROR(INDEX('Settings'!$C$17:$C$36,MATCH($C5,'Settings'!$A$17:$A$36,0)),"")="% of gross",$F5,$F5-$L5-IF('Settings'!$B$5="Yes",$I5,0)-IF('Settings'!$B$6="Yes",$J5,0)))</f>
        <v/>
      </c>
      <c r="N5" s="15">
        <f>IF($C5="","",IFERROR(IF(INDEX('Settings'!$E$17:$H$36,MATCH($C5,'Settings'!$A$17:$A$36,0),MATCH($E5,Groups,0))="",INDEX('Settings'!$D$17:$D$36,MATCH($C5,'Settings'!$A$17:$A$36,0)),INDEX('Settings'!$E$17:$H$36,MATCH($C5,'Settings'!$A$17:$A$36,0),MATCH($E5,Groups,0))),0))</f>
        <v/>
      </c>
      <c r="O5" s="14">
        <f>IF($C5="","",ROUND($M5*$N5,2))</f>
        <v/>
      </c>
      <c r="P5" s="16">
        <f>IF($A5="","",DATE(YEAR($A5),MONTH($A5),1))</f>
        <v/>
      </c>
      <c r="Q5" s="14">
        <f>IF($C5="","",$K5-$O5)</f>
        <v/>
      </c>
    </row>
    <row r="6">
      <c r="A6" s="13" t="n">
        <v>46235</v>
      </c>
      <c r="B6" s="4" t="inlineStr">
        <is>
          <t>P-1331</t>
        </is>
      </c>
      <c r="C6" s="4" t="inlineStr">
        <is>
          <t>Dr Mohamed Adel</t>
        </is>
      </c>
      <c r="D6" s="4" t="inlineStr">
        <is>
          <t>Follow-up visit</t>
        </is>
      </c>
      <c r="E6" s="6">
        <f>IF($D6="","",IFERROR(INDEX('Settings'!$L$17:$L$56,MATCH($D6,'Settings'!$K$17:$K$56,0)),""))</f>
        <v/>
      </c>
      <c r="F6" s="8" t="n">
        <v>150</v>
      </c>
      <c r="G6" s="8" t="n">
        <v>30</v>
      </c>
      <c r="H6" s="4" t="inlineStr">
        <is>
          <t>Clinic</t>
        </is>
      </c>
      <c r="I6" s="8" t="n"/>
      <c r="J6" s="8" t="n"/>
      <c r="K6" s="14">
        <f>IF($C6="","",$F6-$G6-$I6-$J6)</f>
        <v/>
      </c>
      <c r="L6" s="14">
        <f>IF($C6="","",$G6*IF($H6="Doctor",1,IF($H6="Shared",0.5,0)))</f>
        <v/>
      </c>
      <c r="M6" s="14">
        <f>IF($C6="","",IF(IFERROR(INDEX('Settings'!$C$17:$C$36,MATCH($C6,'Settings'!$A$17:$A$36,0)),"")="% of gross",$F6,$F6-$L6-IF('Settings'!$B$5="Yes",$I6,0)-IF('Settings'!$B$6="Yes",$J6,0)))</f>
        <v/>
      </c>
      <c r="N6" s="15">
        <f>IF($C6="","",IFERROR(IF(INDEX('Settings'!$E$17:$H$36,MATCH($C6,'Settings'!$A$17:$A$36,0),MATCH($E6,Groups,0))="",INDEX('Settings'!$D$17:$D$36,MATCH($C6,'Settings'!$A$17:$A$36,0)),INDEX('Settings'!$E$17:$H$36,MATCH($C6,'Settings'!$A$17:$A$36,0),MATCH($E6,Groups,0))),0))</f>
        <v/>
      </c>
      <c r="O6" s="14">
        <f>IF($C6="","",ROUND($M6*$N6,2))</f>
        <v/>
      </c>
      <c r="P6" s="16">
        <f>IF($A6="","",DATE(YEAR($A6),MONTH($A6),1))</f>
        <v/>
      </c>
      <c r="Q6" s="14">
        <f>IF($C6="","",$K6-$O6)</f>
        <v/>
      </c>
    </row>
    <row r="7">
      <c r="A7" s="13" t="n">
        <v>46235</v>
      </c>
      <c r="B7" s="4" t="inlineStr">
        <is>
          <t>P-1700</t>
        </is>
      </c>
      <c r="C7" s="4" t="inlineStr">
        <is>
          <t>Dr Khaled Youssef</t>
        </is>
      </c>
      <c r="D7" s="4" t="inlineStr">
        <is>
          <t>Laser session, body</t>
        </is>
      </c>
      <c r="E7" s="6">
        <f>IF($D7="","",IFERROR(INDEX('Settings'!$L$17:$L$56,MATCH($D7,'Settings'!$K$17:$K$56,0)),""))</f>
        <v/>
      </c>
      <c r="F7" s="8" t="n">
        <v>1200</v>
      </c>
      <c r="G7" s="8" t="n"/>
      <c r="H7" s="4" t="n"/>
      <c r="I7" s="8" t="n"/>
      <c r="J7" s="8" t="n"/>
      <c r="K7" s="14">
        <f>IF($C7="","",$F7-$G7-$I7-$J7)</f>
        <v/>
      </c>
      <c r="L7" s="14">
        <f>IF($C7="","",$G7*IF($H7="Doctor",1,IF($H7="Shared",0.5,0)))</f>
        <v/>
      </c>
      <c r="M7" s="14">
        <f>IF($C7="","",IF(IFERROR(INDEX('Settings'!$C$17:$C$36,MATCH($C7,'Settings'!$A$17:$A$36,0)),"")="% of gross",$F7,$F7-$L7-IF('Settings'!$B$5="Yes",$I7,0)-IF('Settings'!$B$6="Yes",$J7,0)))</f>
        <v/>
      </c>
      <c r="N7" s="15">
        <f>IF($C7="","",IFERROR(IF(INDEX('Settings'!$E$17:$H$36,MATCH($C7,'Settings'!$A$17:$A$36,0),MATCH($E7,Groups,0))="",INDEX('Settings'!$D$17:$D$36,MATCH($C7,'Settings'!$A$17:$A$36,0)),INDEX('Settings'!$E$17:$H$36,MATCH($C7,'Settings'!$A$17:$A$36,0),MATCH($E7,Groups,0))),0))</f>
        <v/>
      </c>
      <c r="O7" s="14">
        <f>IF($C7="","",ROUND($M7*$N7,2))</f>
        <v/>
      </c>
      <c r="P7" s="16">
        <f>IF($A7="","",DATE(YEAR($A7),MONTH($A7),1))</f>
        <v/>
      </c>
      <c r="Q7" s="14">
        <f>IF($C7="","",$K7-$O7)</f>
        <v/>
      </c>
    </row>
    <row r="8">
      <c r="A8" s="13" t="n">
        <v>46235</v>
      </c>
      <c r="B8" s="4" t="inlineStr">
        <is>
          <t>P-1474</t>
        </is>
      </c>
      <c r="C8" s="4" t="inlineStr">
        <is>
          <t>Dr Ahmed Mansour</t>
        </is>
      </c>
      <c r="D8" s="4" t="inlineStr">
        <is>
          <t>Sunscreen cream</t>
        </is>
      </c>
      <c r="E8" s="6">
        <f>IF($D8="","",IFERROR(INDEX('Settings'!$L$17:$L$56,MATCH($D8,'Settings'!$K$17:$K$56,0)),""))</f>
        <v/>
      </c>
      <c r="F8" s="8" t="n">
        <v>120</v>
      </c>
      <c r="G8" s="8" t="n">
        <v>10</v>
      </c>
      <c r="H8" s="4" t="inlineStr">
        <is>
          <t>Shared</t>
        </is>
      </c>
      <c r="I8" s="8" t="n"/>
      <c r="J8" s="8" t="n"/>
      <c r="K8" s="14">
        <f>IF($C8="","",$F8-$G8-$I8-$J8)</f>
        <v/>
      </c>
      <c r="L8" s="14">
        <f>IF($C8="","",$G8*IF($H8="Doctor",1,IF($H8="Shared",0.5,0)))</f>
        <v/>
      </c>
      <c r="M8" s="14">
        <f>IF($C8="","",IF(IFERROR(INDEX('Settings'!$C$17:$C$36,MATCH($C8,'Settings'!$A$17:$A$36,0)),"")="% of gross",$F8,$F8-$L8-IF('Settings'!$B$5="Yes",$I8,0)-IF('Settings'!$B$6="Yes",$J8,0)))</f>
        <v/>
      </c>
      <c r="N8" s="15">
        <f>IF($C8="","",IFERROR(IF(INDEX('Settings'!$E$17:$H$36,MATCH($C8,'Settings'!$A$17:$A$36,0),MATCH($E8,Groups,0))="",INDEX('Settings'!$D$17:$D$36,MATCH($C8,'Settings'!$A$17:$A$36,0)),INDEX('Settings'!$E$17:$H$36,MATCH($C8,'Settings'!$A$17:$A$36,0),MATCH($E8,Groups,0))),0))</f>
        <v/>
      </c>
      <c r="O8" s="14">
        <f>IF($C8="","",ROUND($M8*$N8,2))</f>
        <v/>
      </c>
      <c r="P8" s="16">
        <f>IF($A8="","",DATE(YEAR($A8),MONTH($A8),1))</f>
        <v/>
      </c>
      <c r="Q8" s="14">
        <f>IF($C8="","",$K8-$O8)</f>
        <v/>
      </c>
    </row>
    <row r="9">
      <c r="A9" s="13" t="n">
        <v>46235</v>
      </c>
      <c r="B9" s="4" t="inlineStr">
        <is>
          <t>P-1368</t>
        </is>
      </c>
      <c r="C9" s="4" t="inlineStr">
        <is>
          <t>Dr Layla Al Qahtani</t>
        </is>
      </c>
      <c r="D9" s="4" t="inlineStr">
        <is>
          <t>Specialist consultation</t>
        </is>
      </c>
      <c r="E9" s="6">
        <f>IF($D9="","",IFERROR(INDEX('Settings'!$L$17:$L$56,MATCH($D9,'Settings'!$K$17:$K$56,0)),""))</f>
        <v/>
      </c>
      <c r="F9" s="8" t="n">
        <v>350</v>
      </c>
      <c r="G9" s="8" t="n">
        <v>20</v>
      </c>
      <c r="H9" s="4" t="inlineStr">
        <is>
          <t>Clinic</t>
        </is>
      </c>
      <c r="I9" s="8" t="n"/>
      <c r="J9" s="8" t="n"/>
      <c r="K9" s="14">
        <f>IF($C9="","",$F9-$G9-$I9-$J9)</f>
        <v/>
      </c>
      <c r="L9" s="14">
        <f>IF($C9="","",$G9*IF($H9="Doctor",1,IF($H9="Shared",0.5,0)))</f>
        <v/>
      </c>
      <c r="M9" s="14">
        <f>IF($C9="","",IF(IFERROR(INDEX('Settings'!$C$17:$C$36,MATCH($C9,'Settings'!$A$17:$A$36,0)),"")="% of gross",$F9,$F9-$L9-IF('Settings'!$B$5="Yes",$I9,0)-IF('Settings'!$B$6="Yes",$J9,0)))</f>
        <v/>
      </c>
      <c r="N9" s="15">
        <f>IF($C9="","",IFERROR(IF(INDEX('Settings'!$E$17:$H$36,MATCH($C9,'Settings'!$A$17:$A$36,0),MATCH($E9,Groups,0))="",INDEX('Settings'!$D$17:$D$36,MATCH($C9,'Settings'!$A$17:$A$36,0)),INDEX('Settings'!$E$17:$H$36,MATCH($C9,'Settings'!$A$17:$A$36,0),MATCH($E9,Groups,0))),0))</f>
        <v/>
      </c>
      <c r="O9" s="14">
        <f>IF($C9="","",ROUND($M9*$N9,2))</f>
        <v/>
      </c>
      <c r="P9" s="16">
        <f>IF($A9="","",DATE(YEAR($A9),MONTH($A9),1))</f>
        <v/>
      </c>
      <c r="Q9" s="14">
        <f>IF($C9="","",$K9-$O9)</f>
        <v/>
      </c>
    </row>
    <row r="10">
      <c r="A10" s="13" t="n">
        <v>46235</v>
      </c>
      <c r="B10" s="4" t="inlineStr">
        <is>
          <t>P-1652</t>
        </is>
      </c>
      <c r="C10" s="4" t="inlineStr">
        <is>
          <t>Dr Ahmed Mansour</t>
        </is>
      </c>
      <c r="D10" s="4" t="inlineStr">
        <is>
          <t>Physiotherapy session</t>
        </is>
      </c>
      <c r="E10" s="6">
        <f>IF($D10="","",IFERROR(INDEX('Settings'!$L$17:$L$56,MATCH($D10,'Settings'!$K$17:$K$56,0)),""))</f>
        <v/>
      </c>
      <c r="F10" s="8" t="n">
        <v>300</v>
      </c>
      <c r="G10" s="8" t="n">
        <v>30</v>
      </c>
      <c r="H10" s="4" t="inlineStr">
        <is>
          <t>Clinic</t>
        </is>
      </c>
      <c r="I10" s="8" t="n"/>
      <c r="J10" s="8" t="n"/>
      <c r="K10" s="14">
        <f>IF($C10="","",$F10-$G10-$I10-$J10)</f>
        <v/>
      </c>
      <c r="L10" s="14">
        <f>IF($C10="","",$G10*IF($H10="Doctor",1,IF($H10="Shared",0.5,0)))</f>
        <v/>
      </c>
      <c r="M10" s="14">
        <f>IF($C10="","",IF(IFERROR(INDEX('Settings'!$C$17:$C$36,MATCH($C10,'Settings'!$A$17:$A$36,0)),"")="% of gross",$F10,$F10-$L10-IF('Settings'!$B$5="Yes",$I10,0)-IF('Settings'!$B$6="Yes",$J10,0)))</f>
        <v/>
      </c>
      <c r="N10" s="15">
        <f>IF($C10="","",IFERROR(IF(INDEX('Settings'!$E$17:$H$36,MATCH($C10,'Settings'!$A$17:$A$36,0),MATCH($E10,Groups,0))="",INDEX('Settings'!$D$17:$D$36,MATCH($C10,'Settings'!$A$17:$A$36,0)),INDEX('Settings'!$E$17:$H$36,MATCH($C10,'Settings'!$A$17:$A$36,0),MATCH($E10,Groups,0))),0))</f>
        <v/>
      </c>
      <c r="O10" s="14">
        <f>IF($C10="","",ROUND($M10*$N10,2))</f>
        <v/>
      </c>
      <c r="P10" s="16">
        <f>IF($A10="","",DATE(YEAR($A10),MONTH($A10),1))</f>
        <v/>
      </c>
      <c r="Q10" s="14">
        <f>IF($C10="","",$K10-$O10)</f>
        <v/>
      </c>
    </row>
    <row r="11">
      <c r="A11" s="13" t="n">
        <v>46236</v>
      </c>
      <c r="B11" s="4" t="inlineStr">
        <is>
          <t>P-1537</t>
        </is>
      </c>
      <c r="C11" s="4" t="inlineStr">
        <is>
          <t>Dr Ahmed Mansour</t>
        </is>
      </c>
      <c r="D11" s="4" t="inlineStr">
        <is>
          <t>Filler injection</t>
        </is>
      </c>
      <c r="E11" s="6">
        <f>IF($D11="","",IFERROR(INDEX('Settings'!$L$17:$L$56,MATCH($D11,'Settings'!$K$17:$K$56,0)),""))</f>
        <v/>
      </c>
      <c r="F11" s="8" t="n">
        <v>1800</v>
      </c>
      <c r="G11" s="8" t="n"/>
      <c r="H11" s="4" t="n"/>
      <c r="I11" s="8" t="n">
        <v>60</v>
      </c>
      <c r="J11" s="8" t="n"/>
      <c r="K11" s="14">
        <f>IF($C11="","",$F11-$G11-$I11-$J11)</f>
        <v/>
      </c>
      <c r="L11" s="14">
        <f>IF($C11="","",$G11*IF($H11="Doctor",1,IF($H11="Shared",0.5,0)))</f>
        <v/>
      </c>
      <c r="M11" s="14">
        <f>IF($C11="","",IF(IFERROR(INDEX('Settings'!$C$17:$C$36,MATCH($C11,'Settings'!$A$17:$A$36,0)),"")="% of gross",$F11,$F11-$L11-IF('Settings'!$B$5="Yes",$I11,0)-IF('Settings'!$B$6="Yes",$J11,0)))</f>
        <v/>
      </c>
      <c r="N11" s="15">
        <f>IF($C11="","",IFERROR(IF(INDEX('Settings'!$E$17:$H$36,MATCH($C11,'Settings'!$A$17:$A$36,0),MATCH($E11,Groups,0))="",INDEX('Settings'!$D$17:$D$36,MATCH($C11,'Settings'!$A$17:$A$36,0)),INDEX('Settings'!$E$17:$H$36,MATCH($C11,'Settings'!$A$17:$A$36,0),MATCH($E11,Groups,0))),0))</f>
        <v/>
      </c>
      <c r="O11" s="14">
        <f>IF($C11="","",ROUND($M11*$N11,2))</f>
        <v/>
      </c>
      <c r="P11" s="16">
        <f>IF($A11="","",DATE(YEAR($A11),MONTH($A11),1))</f>
        <v/>
      </c>
      <c r="Q11" s="14">
        <f>IF($C11="","",$K11-$O11)</f>
        <v/>
      </c>
    </row>
    <row r="12">
      <c r="A12" s="13" t="n">
        <v>46236</v>
      </c>
      <c r="B12" s="4" t="inlineStr">
        <is>
          <t>P-1280</t>
        </is>
      </c>
      <c r="C12" s="4" t="inlineStr">
        <is>
          <t>Dr Mohamed Adel</t>
        </is>
      </c>
      <c r="D12" s="4" t="inlineStr">
        <is>
          <t>Specialist consultation</t>
        </is>
      </c>
      <c r="E12" s="6">
        <f>IF($D12="","",IFERROR(INDEX('Settings'!$L$17:$L$56,MATCH($D12,'Settings'!$K$17:$K$56,0)),""))</f>
        <v/>
      </c>
      <c r="F12" s="8" t="n">
        <v>350</v>
      </c>
      <c r="G12" s="8" t="n">
        <v>20</v>
      </c>
      <c r="H12" s="4" t="inlineStr">
        <is>
          <t>Shared</t>
        </is>
      </c>
      <c r="I12" s="8" t="n"/>
      <c r="J12" s="8" t="n"/>
      <c r="K12" s="14">
        <f>IF($C12="","",$F12-$G12-$I12-$J12)</f>
        <v/>
      </c>
      <c r="L12" s="14">
        <f>IF($C12="","",$G12*IF($H12="Doctor",1,IF($H12="Shared",0.5,0)))</f>
        <v/>
      </c>
      <c r="M12" s="14">
        <f>IF($C12="","",IF(IFERROR(INDEX('Settings'!$C$17:$C$36,MATCH($C12,'Settings'!$A$17:$A$36,0)),"")="% of gross",$F12,$F12-$L12-IF('Settings'!$B$5="Yes",$I12,0)-IF('Settings'!$B$6="Yes",$J12,0)))</f>
        <v/>
      </c>
      <c r="N12" s="15">
        <f>IF($C12="","",IFERROR(IF(INDEX('Settings'!$E$17:$H$36,MATCH($C12,'Settings'!$A$17:$A$36,0),MATCH($E12,Groups,0))="",INDEX('Settings'!$D$17:$D$36,MATCH($C12,'Settings'!$A$17:$A$36,0)),INDEX('Settings'!$E$17:$H$36,MATCH($C12,'Settings'!$A$17:$A$36,0),MATCH($E12,Groups,0))),0))</f>
        <v/>
      </c>
      <c r="O12" s="14">
        <f>IF($C12="","",ROUND($M12*$N12,2))</f>
        <v/>
      </c>
      <c r="P12" s="16">
        <f>IF($A12="","",DATE(YEAR($A12),MONTH($A12),1))</f>
        <v/>
      </c>
      <c r="Q12" s="14">
        <f>IF($C12="","",$K12-$O12)</f>
        <v/>
      </c>
    </row>
    <row r="13">
      <c r="A13" s="13" t="n">
        <v>46236</v>
      </c>
      <c r="B13" s="4" t="inlineStr">
        <is>
          <t>P-1874</t>
        </is>
      </c>
      <c r="C13" s="4" t="inlineStr">
        <is>
          <t>Dr Sara Al Harbi</t>
        </is>
      </c>
      <c r="D13" s="4" t="inlineStr">
        <is>
          <t>Laser session, face</t>
        </is>
      </c>
      <c r="E13" s="6">
        <f>IF($D13="","",IFERROR(INDEX('Settings'!$L$17:$L$56,MATCH($D13,'Settings'!$K$17:$K$56,0)),""))</f>
        <v/>
      </c>
      <c r="F13" s="8" t="n">
        <v>600</v>
      </c>
      <c r="G13" s="8" t="n"/>
      <c r="H13" s="4" t="n"/>
      <c r="I13" s="8" t="n"/>
      <c r="J13" s="8" t="n"/>
      <c r="K13" s="14">
        <f>IF($C13="","",$F13-$G13-$I13-$J13)</f>
        <v/>
      </c>
      <c r="L13" s="14">
        <f>IF($C13="","",$G13*IF($H13="Doctor",1,IF($H13="Shared",0.5,0)))</f>
        <v/>
      </c>
      <c r="M13" s="14">
        <f>IF($C13="","",IF(IFERROR(INDEX('Settings'!$C$17:$C$36,MATCH($C13,'Settings'!$A$17:$A$36,0)),"")="% of gross",$F13,$F13-$L13-IF('Settings'!$B$5="Yes",$I13,0)-IF('Settings'!$B$6="Yes",$J13,0)))</f>
        <v/>
      </c>
      <c r="N13" s="15">
        <f>IF($C13="","",IFERROR(IF(INDEX('Settings'!$E$17:$H$36,MATCH($C13,'Settings'!$A$17:$A$36,0),MATCH($E13,Groups,0))="",INDEX('Settings'!$D$17:$D$36,MATCH($C13,'Settings'!$A$17:$A$36,0)),INDEX('Settings'!$E$17:$H$36,MATCH($C13,'Settings'!$A$17:$A$36,0),MATCH($E13,Groups,0))),0))</f>
        <v/>
      </c>
      <c r="O13" s="14">
        <f>IF($C13="","",ROUND($M13*$N13,2))</f>
        <v/>
      </c>
      <c r="P13" s="16">
        <f>IF($A13="","",DATE(YEAR($A13),MONTH($A13),1))</f>
        <v/>
      </c>
      <c r="Q13" s="14">
        <f>IF($C13="","",$K13-$O13)</f>
        <v/>
      </c>
    </row>
    <row r="14">
      <c r="A14" s="13" t="n">
        <v>46236</v>
      </c>
      <c r="B14" s="4" t="inlineStr">
        <is>
          <t>P-1460</t>
        </is>
      </c>
      <c r="C14" s="4" t="inlineStr">
        <is>
          <t>Dr Mohamed Adel</t>
        </is>
      </c>
      <c r="D14" s="4" t="inlineStr">
        <is>
          <t>Vitamin C serum</t>
        </is>
      </c>
      <c r="E14" s="6">
        <f>IF($D14="","",IFERROR(INDEX('Settings'!$L$17:$L$56,MATCH($D14,'Settings'!$K$17:$K$56,0)),""))</f>
        <v/>
      </c>
      <c r="F14" s="8" t="n">
        <v>220</v>
      </c>
      <c r="G14" s="8" t="n"/>
      <c r="H14" s="4" t="n"/>
      <c r="I14" s="8" t="n"/>
      <c r="J14" s="8" t="n"/>
      <c r="K14" s="14">
        <f>IF($C14="","",$F14-$G14-$I14-$J14)</f>
        <v/>
      </c>
      <c r="L14" s="14">
        <f>IF($C14="","",$G14*IF($H14="Doctor",1,IF($H14="Shared",0.5,0)))</f>
        <v/>
      </c>
      <c r="M14" s="14">
        <f>IF($C14="","",IF(IFERROR(INDEX('Settings'!$C$17:$C$36,MATCH($C14,'Settings'!$A$17:$A$36,0)),"")="% of gross",$F14,$F14-$L14-IF('Settings'!$B$5="Yes",$I14,0)-IF('Settings'!$B$6="Yes",$J14,0)))</f>
        <v/>
      </c>
      <c r="N14" s="15">
        <f>IF($C14="","",IFERROR(IF(INDEX('Settings'!$E$17:$H$36,MATCH($C14,'Settings'!$A$17:$A$36,0),MATCH($E14,Groups,0))="",INDEX('Settings'!$D$17:$D$36,MATCH($C14,'Settings'!$A$17:$A$36,0)),INDEX('Settings'!$E$17:$H$36,MATCH($C14,'Settings'!$A$17:$A$36,0),MATCH($E14,Groups,0))),0))</f>
        <v/>
      </c>
      <c r="O14" s="14">
        <f>IF($C14="","",ROUND($M14*$N14,2))</f>
        <v/>
      </c>
      <c r="P14" s="16">
        <f>IF($A14="","",DATE(YEAR($A14),MONTH($A14),1))</f>
        <v/>
      </c>
      <c r="Q14" s="14">
        <f>IF($C14="","",$K14-$O14)</f>
        <v/>
      </c>
    </row>
    <row r="15">
      <c r="A15" s="13" t="n">
        <v>46236</v>
      </c>
      <c r="B15" s="4" t="inlineStr">
        <is>
          <t>P-1834</t>
        </is>
      </c>
      <c r="C15" s="4" t="inlineStr">
        <is>
          <t>Dr Sara Al Harbi</t>
        </is>
      </c>
      <c r="D15" s="4" t="inlineStr">
        <is>
          <t>Laser session, face</t>
        </is>
      </c>
      <c r="E15" s="6">
        <f>IF($D15="","",IFERROR(INDEX('Settings'!$L$17:$L$56,MATCH($D15,'Settings'!$K$17:$K$56,0)),""))</f>
        <v/>
      </c>
      <c r="F15" s="8" t="n">
        <v>600</v>
      </c>
      <c r="G15" s="8" t="n"/>
      <c r="H15" s="4" t="n"/>
      <c r="I15" s="8" t="n"/>
      <c r="J15" s="8" t="n"/>
      <c r="K15" s="14">
        <f>IF($C15="","",$F15-$G15-$I15-$J15)</f>
        <v/>
      </c>
      <c r="L15" s="14">
        <f>IF($C15="","",$G15*IF($H15="Doctor",1,IF($H15="Shared",0.5,0)))</f>
        <v/>
      </c>
      <c r="M15" s="14">
        <f>IF($C15="","",IF(IFERROR(INDEX('Settings'!$C$17:$C$36,MATCH($C15,'Settings'!$A$17:$A$36,0)),"")="% of gross",$F15,$F15-$L15-IF('Settings'!$B$5="Yes",$I15,0)-IF('Settings'!$B$6="Yes",$J15,0)))</f>
        <v/>
      </c>
      <c r="N15" s="15">
        <f>IF($C15="","",IFERROR(IF(INDEX('Settings'!$E$17:$H$36,MATCH($C15,'Settings'!$A$17:$A$36,0),MATCH($E15,Groups,0))="",INDEX('Settings'!$D$17:$D$36,MATCH($C15,'Settings'!$A$17:$A$36,0)),INDEX('Settings'!$E$17:$H$36,MATCH($C15,'Settings'!$A$17:$A$36,0),MATCH($E15,Groups,0))),0))</f>
        <v/>
      </c>
      <c r="O15" s="14">
        <f>IF($C15="","",ROUND($M15*$N15,2))</f>
        <v/>
      </c>
      <c r="P15" s="16">
        <f>IF($A15="","",DATE(YEAR($A15),MONTH($A15),1))</f>
        <v/>
      </c>
      <c r="Q15" s="14">
        <f>IF($C15="","",$K15-$O15)</f>
        <v/>
      </c>
    </row>
    <row r="16">
      <c r="A16" s="13" t="n">
        <v>46237</v>
      </c>
      <c r="B16" s="4" t="inlineStr">
        <is>
          <t>P-1403</t>
        </is>
      </c>
      <c r="C16" s="4" t="inlineStr">
        <is>
          <t>Dr Sara Al Harbi</t>
        </is>
      </c>
      <c r="D16" s="4" t="inlineStr">
        <is>
          <t>Follow-up visit</t>
        </is>
      </c>
      <c r="E16" s="6">
        <f>IF($D16="","",IFERROR(INDEX('Settings'!$L$17:$L$56,MATCH($D16,'Settings'!$K$17:$K$56,0)),""))</f>
        <v/>
      </c>
      <c r="F16" s="8" t="n">
        <v>150</v>
      </c>
      <c r="G16" s="8" t="n"/>
      <c r="H16" s="4" t="n"/>
      <c r="I16" s="8" t="n"/>
      <c r="J16" s="8" t="n"/>
      <c r="K16" s="14">
        <f>IF($C16="","",$F16-$G16-$I16-$J16)</f>
        <v/>
      </c>
      <c r="L16" s="14">
        <f>IF($C16="","",$G16*IF($H16="Doctor",1,IF($H16="Shared",0.5,0)))</f>
        <v/>
      </c>
      <c r="M16" s="14">
        <f>IF($C16="","",IF(IFERROR(INDEX('Settings'!$C$17:$C$36,MATCH($C16,'Settings'!$A$17:$A$36,0)),"")="% of gross",$F16,$F16-$L16-IF('Settings'!$B$5="Yes",$I16,0)-IF('Settings'!$B$6="Yes",$J16,0)))</f>
        <v/>
      </c>
      <c r="N16" s="15">
        <f>IF($C16="","",IFERROR(IF(INDEX('Settings'!$E$17:$H$36,MATCH($C16,'Settings'!$A$17:$A$36,0),MATCH($E16,Groups,0))="",INDEX('Settings'!$D$17:$D$36,MATCH($C16,'Settings'!$A$17:$A$36,0)),INDEX('Settings'!$E$17:$H$36,MATCH($C16,'Settings'!$A$17:$A$36,0),MATCH($E16,Groups,0))),0))</f>
        <v/>
      </c>
      <c r="O16" s="14">
        <f>IF($C16="","",ROUND($M16*$N16,2))</f>
        <v/>
      </c>
      <c r="P16" s="16">
        <f>IF($A16="","",DATE(YEAR($A16),MONTH($A16),1))</f>
        <v/>
      </c>
      <c r="Q16" s="14">
        <f>IF($C16="","",$K16-$O16)</f>
        <v/>
      </c>
    </row>
    <row r="17">
      <c r="A17" s="13" t="n">
        <v>46237</v>
      </c>
      <c r="B17" s="4" t="inlineStr">
        <is>
          <t>P-1654</t>
        </is>
      </c>
      <c r="C17" s="4" t="inlineStr">
        <is>
          <t>Dr Ahmed Mansour</t>
        </is>
      </c>
      <c r="D17" s="4" t="inlineStr">
        <is>
          <t>Follow-up visit</t>
        </is>
      </c>
      <c r="E17" s="6">
        <f>IF($D17="","",IFERROR(INDEX('Settings'!$L$17:$L$56,MATCH($D17,'Settings'!$K$17:$K$56,0)),""))</f>
        <v/>
      </c>
      <c r="F17" s="8" t="n">
        <v>150</v>
      </c>
      <c r="G17" s="8" t="n"/>
      <c r="H17" s="4" t="n"/>
      <c r="I17" s="8" t="n"/>
      <c r="J17" s="8" t="n"/>
      <c r="K17" s="14">
        <f>IF($C17="","",$F17-$G17-$I17-$J17)</f>
        <v/>
      </c>
      <c r="L17" s="14">
        <f>IF($C17="","",$G17*IF($H17="Doctor",1,IF($H17="Shared",0.5,0)))</f>
        <v/>
      </c>
      <c r="M17" s="14">
        <f>IF($C17="","",IF(IFERROR(INDEX('Settings'!$C$17:$C$36,MATCH($C17,'Settings'!$A$17:$A$36,0)),"")="% of gross",$F17,$F17-$L17-IF('Settings'!$B$5="Yes",$I17,0)-IF('Settings'!$B$6="Yes",$J17,0)))</f>
        <v/>
      </c>
      <c r="N17" s="15">
        <f>IF($C17="","",IFERROR(IF(INDEX('Settings'!$E$17:$H$36,MATCH($C17,'Settings'!$A$17:$A$36,0),MATCH($E17,Groups,0))="",INDEX('Settings'!$D$17:$D$36,MATCH($C17,'Settings'!$A$17:$A$36,0)),INDEX('Settings'!$E$17:$H$36,MATCH($C17,'Settings'!$A$17:$A$36,0),MATCH($E17,Groups,0))),0))</f>
        <v/>
      </c>
      <c r="O17" s="14">
        <f>IF($C17="","",ROUND($M17*$N17,2))</f>
        <v/>
      </c>
      <c r="P17" s="16">
        <f>IF($A17="","",DATE(YEAR($A17),MONTH($A17),1))</f>
        <v/>
      </c>
      <c r="Q17" s="14">
        <f>IF($C17="","",$K17-$O17)</f>
        <v/>
      </c>
    </row>
    <row r="18">
      <c r="A18" s="13" t="n">
        <v>46237</v>
      </c>
      <c r="B18" s="4" t="inlineStr">
        <is>
          <t>P-1464</t>
        </is>
      </c>
      <c r="C18" s="4" t="inlineStr">
        <is>
          <t>Dr Noura Al Subaie</t>
        </is>
      </c>
      <c r="D18" s="4" t="inlineStr">
        <is>
          <t>Physiotherapy session</t>
        </is>
      </c>
      <c r="E18" s="6">
        <f>IF($D18="","",IFERROR(INDEX('Settings'!$L$17:$L$56,MATCH($D18,'Settings'!$K$17:$K$56,0)),""))</f>
        <v/>
      </c>
      <c r="F18" s="8" t="n">
        <v>300</v>
      </c>
      <c r="G18" s="8" t="n">
        <v>20</v>
      </c>
      <c r="H18" s="4" t="inlineStr">
        <is>
          <t>Doctor</t>
        </is>
      </c>
      <c r="I18" s="8" t="n"/>
      <c r="J18" s="8" t="n"/>
      <c r="K18" s="14">
        <f>IF($C18="","",$F18-$G18-$I18-$J18)</f>
        <v/>
      </c>
      <c r="L18" s="14">
        <f>IF($C18="","",$G18*IF($H18="Doctor",1,IF($H18="Shared",0.5,0)))</f>
        <v/>
      </c>
      <c r="M18" s="14">
        <f>IF($C18="","",IF(IFERROR(INDEX('Settings'!$C$17:$C$36,MATCH($C18,'Settings'!$A$17:$A$36,0)),"")="% of gross",$F18,$F18-$L18-IF('Settings'!$B$5="Yes",$I18,0)-IF('Settings'!$B$6="Yes",$J18,0)))</f>
        <v/>
      </c>
      <c r="N18" s="15">
        <f>IF($C18="","",IFERROR(IF(INDEX('Settings'!$E$17:$H$36,MATCH($C18,'Settings'!$A$17:$A$36,0),MATCH($E18,Groups,0))="",INDEX('Settings'!$D$17:$D$36,MATCH($C18,'Settings'!$A$17:$A$36,0)),INDEX('Settings'!$E$17:$H$36,MATCH($C18,'Settings'!$A$17:$A$36,0),MATCH($E18,Groups,0))),0))</f>
        <v/>
      </c>
      <c r="O18" s="14">
        <f>IF($C18="","",ROUND($M18*$N18,2))</f>
        <v/>
      </c>
      <c r="P18" s="16">
        <f>IF($A18="","",DATE(YEAR($A18),MONTH($A18),1))</f>
        <v/>
      </c>
      <c r="Q18" s="14">
        <f>IF($C18="","",$K18-$O18)</f>
        <v/>
      </c>
    </row>
    <row r="19">
      <c r="A19" s="13" t="n">
        <v>46238</v>
      </c>
      <c r="B19" s="4" t="inlineStr">
        <is>
          <t>P-1688</t>
        </is>
      </c>
      <c r="C19" s="4" t="inlineStr">
        <is>
          <t>Dr Ahmed Mansour</t>
        </is>
      </c>
      <c r="D19" s="4" t="inlineStr">
        <is>
          <t>Skin tag removal</t>
        </is>
      </c>
      <c r="E19" s="6">
        <f>IF($D19="","",IFERROR(INDEX('Settings'!$L$17:$L$56,MATCH($D19,'Settings'!$K$17:$K$56,0)),""))</f>
        <v/>
      </c>
      <c r="F19" s="8" t="n">
        <v>500</v>
      </c>
      <c r="G19" s="8" t="n"/>
      <c r="H19" s="4" t="n"/>
      <c r="I19" s="8" t="n"/>
      <c r="J19" s="8" t="n"/>
      <c r="K19" s="14">
        <f>IF($C19="","",$F19-$G19-$I19-$J19)</f>
        <v/>
      </c>
      <c r="L19" s="14">
        <f>IF($C19="","",$G19*IF($H19="Doctor",1,IF($H19="Shared",0.5,0)))</f>
        <v/>
      </c>
      <c r="M19" s="14">
        <f>IF($C19="","",IF(IFERROR(INDEX('Settings'!$C$17:$C$36,MATCH($C19,'Settings'!$A$17:$A$36,0)),"")="% of gross",$F19,$F19-$L19-IF('Settings'!$B$5="Yes",$I19,0)-IF('Settings'!$B$6="Yes",$J19,0)))</f>
        <v/>
      </c>
      <c r="N19" s="15">
        <f>IF($C19="","",IFERROR(IF(INDEX('Settings'!$E$17:$H$36,MATCH($C19,'Settings'!$A$17:$A$36,0),MATCH($E19,Groups,0))="",INDEX('Settings'!$D$17:$D$36,MATCH($C19,'Settings'!$A$17:$A$36,0)),INDEX('Settings'!$E$17:$H$36,MATCH($C19,'Settings'!$A$17:$A$36,0),MATCH($E19,Groups,0))),0))</f>
        <v/>
      </c>
      <c r="O19" s="14">
        <f>IF($C19="","",ROUND($M19*$N19,2))</f>
        <v/>
      </c>
      <c r="P19" s="16">
        <f>IF($A19="","",DATE(YEAR($A19),MONTH($A19),1))</f>
        <v/>
      </c>
      <c r="Q19" s="14">
        <f>IF($C19="","",$K19-$O19)</f>
        <v/>
      </c>
    </row>
    <row r="20">
      <c r="A20" s="13" t="n">
        <v>46239</v>
      </c>
      <c r="B20" s="4" t="inlineStr">
        <is>
          <t>P-1115</t>
        </is>
      </c>
      <c r="C20" s="4" t="inlineStr">
        <is>
          <t>Dr Sara Al Harbi</t>
        </is>
      </c>
      <c r="D20" s="4" t="inlineStr">
        <is>
          <t>Laser session, body</t>
        </is>
      </c>
      <c r="E20" s="6">
        <f>IF($D20="","",IFERROR(INDEX('Settings'!$L$17:$L$56,MATCH($D20,'Settings'!$K$17:$K$56,0)),""))</f>
        <v/>
      </c>
      <c r="F20" s="8" t="n">
        <v>1200</v>
      </c>
      <c r="G20" s="8" t="n"/>
      <c r="H20" s="4" t="n"/>
      <c r="I20" s="8" t="n"/>
      <c r="J20" s="8" t="n"/>
      <c r="K20" s="14">
        <f>IF($C20="","",$F20-$G20-$I20-$J20)</f>
        <v/>
      </c>
      <c r="L20" s="14">
        <f>IF($C20="","",$G20*IF($H20="Doctor",1,IF($H20="Shared",0.5,0)))</f>
        <v/>
      </c>
      <c r="M20" s="14">
        <f>IF($C20="","",IF(IFERROR(INDEX('Settings'!$C$17:$C$36,MATCH($C20,'Settings'!$A$17:$A$36,0)),"")="% of gross",$F20,$F20-$L20-IF('Settings'!$B$5="Yes",$I20,0)-IF('Settings'!$B$6="Yes",$J20,0)))</f>
        <v/>
      </c>
      <c r="N20" s="15">
        <f>IF($C20="","",IFERROR(IF(INDEX('Settings'!$E$17:$H$36,MATCH($C20,'Settings'!$A$17:$A$36,0),MATCH($E20,Groups,0))="",INDEX('Settings'!$D$17:$D$36,MATCH($C20,'Settings'!$A$17:$A$36,0)),INDEX('Settings'!$E$17:$H$36,MATCH($C20,'Settings'!$A$17:$A$36,0),MATCH($E20,Groups,0))),0))</f>
        <v/>
      </c>
      <c r="O20" s="14">
        <f>IF($C20="","",ROUND($M20*$N20,2))</f>
        <v/>
      </c>
      <c r="P20" s="16">
        <f>IF($A20="","",DATE(YEAR($A20),MONTH($A20),1))</f>
        <v/>
      </c>
      <c r="Q20" s="14">
        <f>IF($C20="","",$K20-$O20)</f>
        <v/>
      </c>
    </row>
    <row r="21">
      <c r="A21" s="13" t="n">
        <v>46239</v>
      </c>
      <c r="B21" s="4" t="inlineStr">
        <is>
          <t>P-1183</t>
        </is>
      </c>
      <c r="C21" s="4" t="inlineStr">
        <is>
          <t>Dr Layla Al Qahtani</t>
        </is>
      </c>
      <c r="D21" s="4" t="inlineStr">
        <is>
          <t>Specialist consultation</t>
        </is>
      </c>
      <c r="E21" s="6">
        <f>IF($D21="","",IFERROR(INDEX('Settings'!$L$17:$L$56,MATCH($D21,'Settings'!$K$17:$K$56,0)),""))</f>
        <v/>
      </c>
      <c r="F21" s="8" t="n">
        <v>350</v>
      </c>
      <c r="G21" s="8" t="n"/>
      <c r="H21" s="4" t="n"/>
      <c r="I21" s="8" t="n"/>
      <c r="J21" s="8" t="n"/>
      <c r="K21" s="14">
        <f>IF($C21="","",$F21-$G21-$I21-$J21)</f>
        <v/>
      </c>
      <c r="L21" s="14">
        <f>IF($C21="","",$G21*IF($H21="Doctor",1,IF($H21="Shared",0.5,0)))</f>
        <v/>
      </c>
      <c r="M21" s="14">
        <f>IF($C21="","",IF(IFERROR(INDEX('Settings'!$C$17:$C$36,MATCH($C21,'Settings'!$A$17:$A$36,0)),"")="% of gross",$F21,$F21-$L21-IF('Settings'!$B$5="Yes",$I21,0)-IF('Settings'!$B$6="Yes",$J21,0)))</f>
        <v/>
      </c>
      <c r="N21" s="15">
        <f>IF($C21="","",IFERROR(IF(INDEX('Settings'!$E$17:$H$36,MATCH($C21,'Settings'!$A$17:$A$36,0),MATCH($E21,Groups,0))="",INDEX('Settings'!$D$17:$D$36,MATCH($C21,'Settings'!$A$17:$A$36,0)),INDEX('Settings'!$E$17:$H$36,MATCH($C21,'Settings'!$A$17:$A$36,0),MATCH($E21,Groups,0))),0))</f>
        <v/>
      </c>
      <c r="O21" s="14">
        <f>IF($C21="","",ROUND($M21*$N21,2))</f>
        <v/>
      </c>
      <c r="P21" s="16">
        <f>IF($A21="","",DATE(YEAR($A21),MONTH($A21),1))</f>
        <v/>
      </c>
      <c r="Q21" s="14">
        <f>IF($C21="","",$K21-$O21)</f>
        <v/>
      </c>
    </row>
    <row r="22">
      <c r="A22" s="13" t="n">
        <v>46239</v>
      </c>
      <c r="B22" s="4" t="inlineStr">
        <is>
          <t>P-1090</t>
        </is>
      </c>
      <c r="C22" s="4" t="inlineStr">
        <is>
          <t>Dr Noura Al Subaie</t>
        </is>
      </c>
      <c r="D22" s="4" t="inlineStr">
        <is>
          <t>Follow-up visit</t>
        </is>
      </c>
      <c r="E22" s="6">
        <f>IF($D22="","",IFERROR(INDEX('Settings'!$L$17:$L$56,MATCH($D22,'Settings'!$K$17:$K$56,0)),""))</f>
        <v/>
      </c>
      <c r="F22" s="8" t="n">
        <v>150</v>
      </c>
      <c r="G22" s="8" t="n">
        <v>20</v>
      </c>
      <c r="H22" s="4" t="inlineStr">
        <is>
          <t>Shared</t>
        </is>
      </c>
      <c r="I22" s="8" t="n"/>
      <c r="J22" s="8" t="n"/>
      <c r="K22" s="14">
        <f>IF($C22="","",$F22-$G22-$I22-$J22)</f>
        <v/>
      </c>
      <c r="L22" s="14">
        <f>IF($C22="","",$G22*IF($H22="Doctor",1,IF($H22="Shared",0.5,0)))</f>
        <v/>
      </c>
      <c r="M22" s="14">
        <f>IF($C22="","",IF(IFERROR(INDEX('Settings'!$C$17:$C$36,MATCH($C22,'Settings'!$A$17:$A$36,0)),"")="% of gross",$F22,$F22-$L22-IF('Settings'!$B$5="Yes",$I22,0)-IF('Settings'!$B$6="Yes",$J22,0)))</f>
        <v/>
      </c>
      <c r="N22" s="15">
        <f>IF($C22="","",IFERROR(IF(INDEX('Settings'!$E$17:$H$36,MATCH($C22,'Settings'!$A$17:$A$36,0),MATCH($E22,Groups,0))="",INDEX('Settings'!$D$17:$D$36,MATCH($C22,'Settings'!$A$17:$A$36,0)),INDEX('Settings'!$E$17:$H$36,MATCH($C22,'Settings'!$A$17:$A$36,0),MATCH($E22,Groups,0))),0))</f>
        <v/>
      </c>
      <c r="O22" s="14">
        <f>IF($C22="","",ROUND($M22*$N22,2))</f>
        <v/>
      </c>
      <c r="P22" s="16">
        <f>IF($A22="","",DATE(YEAR($A22),MONTH($A22),1))</f>
        <v/>
      </c>
      <c r="Q22" s="14">
        <f>IF($C22="","",$K22-$O22)</f>
        <v/>
      </c>
    </row>
    <row r="23">
      <c r="A23" s="13" t="n">
        <v>46239</v>
      </c>
      <c r="B23" s="4" t="inlineStr">
        <is>
          <t>P-1655</t>
        </is>
      </c>
      <c r="C23" s="4" t="inlineStr">
        <is>
          <t>Dr Mohamed Adel</t>
        </is>
      </c>
      <c r="D23" s="4" t="inlineStr">
        <is>
          <t>Follow-up visit</t>
        </is>
      </c>
      <c r="E23" s="6">
        <f>IF($D23="","",IFERROR(INDEX('Settings'!$L$17:$L$56,MATCH($D23,'Settings'!$K$17:$K$56,0)),""))</f>
        <v/>
      </c>
      <c r="F23" s="8" t="n">
        <v>150</v>
      </c>
      <c r="G23" s="8" t="n"/>
      <c r="H23" s="4" t="n"/>
      <c r="I23" s="8" t="n"/>
      <c r="J23" s="8" t="n"/>
      <c r="K23" s="14">
        <f>IF($C23="","",$F23-$G23-$I23-$J23)</f>
        <v/>
      </c>
      <c r="L23" s="14">
        <f>IF($C23="","",$G23*IF($H23="Doctor",1,IF($H23="Shared",0.5,0)))</f>
        <v/>
      </c>
      <c r="M23" s="14">
        <f>IF($C23="","",IF(IFERROR(INDEX('Settings'!$C$17:$C$36,MATCH($C23,'Settings'!$A$17:$A$36,0)),"")="% of gross",$F23,$F23-$L23-IF('Settings'!$B$5="Yes",$I23,0)-IF('Settings'!$B$6="Yes",$J23,0)))</f>
        <v/>
      </c>
      <c r="N23" s="15">
        <f>IF($C23="","",IFERROR(IF(INDEX('Settings'!$E$17:$H$36,MATCH($C23,'Settings'!$A$17:$A$36,0),MATCH($E23,Groups,0))="",INDEX('Settings'!$D$17:$D$36,MATCH($C23,'Settings'!$A$17:$A$36,0)),INDEX('Settings'!$E$17:$H$36,MATCH($C23,'Settings'!$A$17:$A$36,0),MATCH($E23,Groups,0))),0))</f>
        <v/>
      </c>
      <c r="O23" s="14">
        <f>IF($C23="","",ROUND($M23*$N23,2))</f>
        <v/>
      </c>
      <c r="P23" s="16">
        <f>IF($A23="","",DATE(YEAR($A23),MONTH($A23),1))</f>
        <v/>
      </c>
      <c r="Q23" s="14">
        <f>IF($C23="","",$K23-$O23)</f>
        <v/>
      </c>
    </row>
    <row r="24">
      <c r="A24" s="13" t="n">
        <v>46239</v>
      </c>
      <c r="B24" s="4" t="inlineStr">
        <is>
          <t>P-1527</t>
        </is>
      </c>
      <c r="C24" s="4" t="inlineStr">
        <is>
          <t>Dr Ahmed Mansour</t>
        </is>
      </c>
      <c r="D24" s="4" t="inlineStr">
        <is>
          <t>Skin tag removal</t>
        </is>
      </c>
      <c r="E24" s="6">
        <f>IF($D24="","",IFERROR(INDEX('Settings'!$L$17:$L$56,MATCH($D24,'Settings'!$K$17:$K$56,0)),""))</f>
        <v/>
      </c>
      <c r="F24" s="8" t="n">
        <v>500</v>
      </c>
      <c r="G24" s="8" t="n"/>
      <c r="H24" s="4" t="n"/>
      <c r="I24" s="8" t="n">
        <v>40</v>
      </c>
      <c r="J24" s="8" t="n"/>
      <c r="K24" s="14">
        <f>IF($C24="","",$F24-$G24-$I24-$J24)</f>
        <v/>
      </c>
      <c r="L24" s="14">
        <f>IF($C24="","",$G24*IF($H24="Doctor",1,IF($H24="Shared",0.5,0)))</f>
        <v/>
      </c>
      <c r="M24" s="14">
        <f>IF($C24="","",IF(IFERROR(INDEX('Settings'!$C$17:$C$36,MATCH($C24,'Settings'!$A$17:$A$36,0)),"")="% of gross",$F24,$F24-$L24-IF('Settings'!$B$5="Yes",$I24,0)-IF('Settings'!$B$6="Yes",$J24,0)))</f>
        <v/>
      </c>
      <c r="N24" s="15">
        <f>IF($C24="","",IFERROR(IF(INDEX('Settings'!$E$17:$H$36,MATCH($C24,'Settings'!$A$17:$A$36,0),MATCH($E24,Groups,0))="",INDEX('Settings'!$D$17:$D$36,MATCH($C24,'Settings'!$A$17:$A$36,0)),INDEX('Settings'!$E$17:$H$36,MATCH($C24,'Settings'!$A$17:$A$36,0),MATCH($E24,Groups,0))),0))</f>
        <v/>
      </c>
      <c r="O24" s="14">
        <f>IF($C24="","",ROUND($M24*$N24,2))</f>
        <v/>
      </c>
      <c r="P24" s="16">
        <f>IF($A24="","",DATE(YEAR($A24),MONTH($A24),1))</f>
        <v/>
      </c>
      <c r="Q24" s="14">
        <f>IF($C24="","",$K24-$O24)</f>
        <v/>
      </c>
    </row>
    <row r="25">
      <c r="A25" s="13" t="n">
        <v>46239</v>
      </c>
      <c r="B25" s="4" t="inlineStr">
        <is>
          <t>P-1471</t>
        </is>
      </c>
      <c r="C25" s="4" t="inlineStr">
        <is>
          <t>Dr Khaled Youssef</t>
        </is>
      </c>
      <c r="D25" s="4" t="inlineStr">
        <is>
          <t>Filler injection</t>
        </is>
      </c>
      <c r="E25" s="6">
        <f>IF($D25="","",IFERROR(INDEX('Settings'!$L$17:$L$56,MATCH($D25,'Settings'!$K$17:$K$56,0)),""))</f>
        <v/>
      </c>
      <c r="F25" s="8" t="n">
        <v>1800</v>
      </c>
      <c r="G25" s="8" t="n"/>
      <c r="H25" s="4" t="n"/>
      <c r="I25" s="8" t="n"/>
      <c r="J25" s="8" t="n"/>
      <c r="K25" s="14">
        <f>IF($C25="","",$F25-$G25-$I25-$J25)</f>
        <v/>
      </c>
      <c r="L25" s="14">
        <f>IF($C25="","",$G25*IF($H25="Doctor",1,IF($H25="Shared",0.5,0)))</f>
        <v/>
      </c>
      <c r="M25" s="14">
        <f>IF($C25="","",IF(IFERROR(INDEX('Settings'!$C$17:$C$36,MATCH($C25,'Settings'!$A$17:$A$36,0)),"")="% of gross",$F25,$F25-$L25-IF('Settings'!$B$5="Yes",$I25,0)-IF('Settings'!$B$6="Yes",$J25,0)))</f>
        <v/>
      </c>
      <c r="N25" s="15">
        <f>IF($C25="","",IFERROR(IF(INDEX('Settings'!$E$17:$H$36,MATCH($C25,'Settings'!$A$17:$A$36,0),MATCH($E25,Groups,0))="",INDEX('Settings'!$D$17:$D$36,MATCH($C25,'Settings'!$A$17:$A$36,0)),INDEX('Settings'!$E$17:$H$36,MATCH($C25,'Settings'!$A$17:$A$36,0),MATCH($E25,Groups,0))),0))</f>
        <v/>
      </c>
      <c r="O25" s="14">
        <f>IF($C25="","",ROUND($M25*$N25,2))</f>
        <v/>
      </c>
      <c r="P25" s="16">
        <f>IF($A25="","",DATE(YEAR($A25),MONTH($A25),1))</f>
        <v/>
      </c>
      <c r="Q25" s="14">
        <f>IF($C25="","",$K25-$O25)</f>
        <v/>
      </c>
    </row>
    <row r="26">
      <c r="A26" s="13" t="n">
        <v>46239</v>
      </c>
      <c r="B26" s="4" t="inlineStr">
        <is>
          <t>P-1299</t>
        </is>
      </c>
      <c r="C26" s="4" t="inlineStr">
        <is>
          <t>Dr Khaled Youssef</t>
        </is>
      </c>
      <c r="D26" s="4" t="inlineStr">
        <is>
          <t>Chemical peel</t>
        </is>
      </c>
      <c r="E26" s="6">
        <f>IF($D26="","",IFERROR(INDEX('Settings'!$L$17:$L$56,MATCH($D26,'Settings'!$K$17:$K$56,0)),""))</f>
        <v/>
      </c>
      <c r="F26" s="8" t="n">
        <v>800</v>
      </c>
      <c r="G26" s="8" t="n"/>
      <c r="H26" s="4" t="n"/>
      <c r="I26" s="8" t="n">
        <v>60</v>
      </c>
      <c r="J26" s="8" t="n"/>
      <c r="K26" s="14">
        <f>IF($C26="","",$F26-$G26-$I26-$J26)</f>
        <v/>
      </c>
      <c r="L26" s="14">
        <f>IF($C26="","",$G26*IF($H26="Doctor",1,IF($H26="Shared",0.5,0)))</f>
        <v/>
      </c>
      <c r="M26" s="14">
        <f>IF($C26="","",IF(IFERROR(INDEX('Settings'!$C$17:$C$36,MATCH($C26,'Settings'!$A$17:$A$36,0)),"")="% of gross",$F26,$F26-$L26-IF('Settings'!$B$5="Yes",$I26,0)-IF('Settings'!$B$6="Yes",$J26,0)))</f>
        <v/>
      </c>
      <c r="N26" s="15">
        <f>IF($C26="","",IFERROR(IF(INDEX('Settings'!$E$17:$H$36,MATCH($C26,'Settings'!$A$17:$A$36,0),MATCH($E26,Groups,0))="",INDEX('Settings'!$D$17:$D$36,MATCH($C26,'Settings'!$A$17:$A$36,0)),INDEX('Settings'!$E$17:$H$36,MATCH($C26,'Settings'!$A$17:$A$36,0),MATCH($E26,Groups,0))),0))</f>
        <v/>
      </c>
      <c r="O26" s="14">
        <f>IF($C26="","",ROUND($M26*$N26,2))</f>
        <v/>
      </c>
      <c r="P26" s="16">
        <f>IF($A26="","",DATE(YEAR($A26),MONTH($A26),1))</f>
        <v/>
      </c>
      <c r="Q26" s="14">
        <f>IF($C26="","",$K26-$O26)</f>
        <v/>
      </c>
    </row>
    <row r="27">
      <c r="A27" s="13" t="n">
        <v>46239</v>
      </c>
      <c r="B27" s="4" t="inlineStr">
        <is>
          <t>P-1264</t>
        </is>
      </c>
      <c r="C27" s="4" t="inlineStr">
        <is>
          <t>Dr Noura Al Subaie</t>
        </is>
      </c>
      <c r="D27" s="4" t="inlineStr">
        <is>
          <t>Specialist consultation</t>
        </is>
      </c>
      <c r="E27" s="6">
        <f>IF($D27="","",IFERROR(INDEX('Settings'!$L$17:$L$56,MATCH($D27,'Settings'!$K$17:$K$56,0)),""))</f>
        <v/>
      </c>
      <c r="F27" s="8" t="n">
        <v>350</v>
      </c>
      <c r="G27" s="8" t="n"/>
      <c r="H27" s="4" t="n"/>
      <c r="I27" s="8" t="n"/>
      <c r="J27" s="8" t="n"/>
      <c r="K27" s="14">
        <f>IF($C27="","",$F27-$G27-$I27-$J27)</f>
        <v/>
      </c>
      <c r="L27" s="14">
        <f>IF($C27="","",$G27*IF($H27="Doctor",1,IF($H27="Shared",0.5,0)))</f>
        <v/>
      </c>
      <c r="M27" s="14">
        <f>IF($C27="","",IF(IFERROR(INDEX('Settings'!$C$17:$C$36,MATCH($C27,'Settings'!$A$17:$A$36,0)),"")="% of gross",$F27,$F27-$L27-IF('Settings'!$B$5="Yes",$I27,0)-IF('Settings'!$B$6="Yes",$J27,0)))</f>
        <v/>
      </c>
      <c r="N27" s="15">
        <f>IF($C27="","",IFERROR(IF(INDEX('Settings'!$E$17:$H$36,MATCH($C27,'Settings'!$A$17:$A$36,0),MATCH($E27,Groups,0))="",INDEX('Settings'!$D$17:$D$36,MATCH($C27,'Settings'!$A$17:$A$36,0)),INDEX('Settings'!$E$17:$H$36,MATCH($C27,'Settings'!$A$17:$A$36,0),MATCH($E27,Groups,0))),0))</f>
        <v/>
      </c>
      <c r="O27" s="14">
        <f>IF($C27="","",ROUND($M27*$N27,2))</f>
        <v/>
      </c>
      <c r="P27" s="16">
        <f>IF($A27="","",DATE(YEAR($A27),MONTH($A27),1))</f>
        <v/>
      </c>
      <c r="Q27" s="14">
        <f>IF($C27="","",$K27-$O27)</f>
        <v/>
      </c>
    </row>
    <row r="28">
      <c r="A28" s="13" t="n">
        <v>46239</v>
      </c>
      <c r="B28" s="4" t="inlineStr">
        <is>
          <t>P-1107</t>
        </is>
      </c>
      <c r="C28" s="4" t="inlineStr">
        <is>
          <t>Dr Noura Al Subaie</t>
        </is>
      </c>
      <c r="D28" s="4" t="inlineStr">
        <is>
          <t>Skin tag removal</t>
        </is>
      </c>
      <c r="E28" s="6">
        <f>IF($D28="","",IFERROR(INDEX('Settings'!$L$17:$L$56,MATCH($D28,'Settings'!$K$17:$K$56,0)),""))</f>
        <v/>
      </c>
      <c r="F28" s="8" t="n">
        <v>500</v>
      </c>
      <c r="G28" s="8" t="n"/>
      <c r="H28" s="4" t="n"/>
      <c r="I28" s="8" t="n">
        <v>60</v>
      </c>
      <c r="J28" s="8" t="n"/>
      <c r="K28" s="14">
        <f>IF($C28="","",$F28-$G28-$I28-$J28)</f>
        <v/>
      </c>
      <c r="L28" s="14">
        <f>IF($C28="","",$G28*IF($H28="Doctor",1,IF($H28="Shared",0.5,0)))</f>
        <v/>
      </c>
      <c r="M28" s="14">
        <f>IF($C28="","",IF(IFERROR(INDEX('Settings'!$C$17:$C$36,MATCH($C28,'Settings'!$A$17:$A$36,0)),"")="% of gross",$F28,$F28-$L28-IF('Settings'!$B$5="Yes",$I28,0)-IF('Settings'!$B$6="Yes",$J28,0)))</f>
        <v/>
      </c>
      <c r="N28" s="15">
        <f>IF($C28="","",IFERROR(IF(INDEX('Settings'!$E$17:$H$36,MATCH($C28,'Settings'!$A$17:$A$36,0),MATCH($E28,Groups,0))="",INDEX('Settings'!$D$17:$D$36,MATCH($C28,'Settings'!$A$17:$A$36,0)),INDEX('Settings'!$E$17:$H$36,MATCH($C28,'Settings'!$A$17:$A$36,0),MATCH($E28,Groups,0))),0))</f>
        <v/>
      </c>
      <c r="O28" s="14">
        <f>IF($C28="","",ROUND($M28*$N28,2))</f>
        <v/>
      </c>
      <c r="P28" s="16">
        <f>IF($A28="","",DATE(YEAR($A28),MONTH($A28),1))</f>
        <v/>
      </c>
      <c r="Q28" s="14">
        <f>IF($C28="","",$K28-$O28)</f>
        <v/>
      </c>
    </row>
    <row r="29">
      <c r="A29" s="13" t="n">
        <v>46239</v>
      </c>
      <c r="B29" s="4" t="inlineStr">
        <is>
          <t>P-1244</t>
        </is>
      </c>
      <c r="C29" s="4" t="inlineStr">
        <is>
          <t>Dr Noura Al Subaie</t>
        </is>
      </c>
      <c r="D29" s="4" t="inlineStr">
        <is>
          <t>Filler injection</t>
        </is>
      </c>
      <c r="E29" s="6">
        <f>IF($D29="","",IFERROR(INDEX('Settings'!$L$17:$L$56,MATCH($D29,'Settings'!$K$17:$K$56,0)),""))</f>
        <v/>
      </c>
      <c r="F29" s="8" t="n">
        <v>1800</v>
      </c>
      <c r="G29" s="8" t="n"/>
      <c r="H29" s="4" t="n"/>
      <c r="I29" s="8" t="n"/>
      <c r="J29" s="8" t="n"/>
      <c r="K29" s="14">
        <f>IF($C29="","",$F29-$G29-$I29-$J29)</f>
        <v/>
      </c>
      <c r="L29" s="14">
        <f>IF($C29="","",$G29*IF($H29="Doctor",1,IF($H29="Shared",0.5,0)))</f>
        <v/>
      </c>
      <c r="M29" s="14">
        <f>IF($C29="","",IF(IFERROR(INDEX('Settings'!$C$17:$C$36,MATCH($C29,'Settings'!$A$17:$A$36,0)),"")="% of gross",$F29,$F29-$L29-IF('Settings'!$B$5="Yes",$I29,0)-IF('Settings'!$B$6="Yes",$J29,0)))</f>
        <v/>
      </c>
      <c r="N29" s="15">
        <f>IF($C29="","",IFERROR(IF(INDEX('Settings'!$E$17:$H$36,MATCH($C29,'Settings'!$A$17:$A$36,0),MATCH($E29,Groups,0))="",INDEX('Settings'!$D$17:$D$36,MATCH($C29,'Settings'!$A$17:$A$36,0)),INDEX('Settings'!$E$17:$H$36,MATCH($C29,'Settings'!$A$17:$A$36,0),MATCH($E29,Groups,0))),0))</f>
        <v/>
      </c>
      <c r="O29" s="14">
        <f>IF($C29="","",ROUND($M29*$N29,2))</f>
        <v/>
      </c>
      <c r="P29" s="16">
        <f>IF($A29="","",DATE(YEAR($A29),MONTH($A29),1))</f>
        <v/>
      </c>
      <c r="Q29" s="14">
        <f>IF($C29="","",$K29-$O29)</f>
        <v/>
      </c>
    </row>
    <row r="30">
      <c r="A30" s="13" t="n">
        <v>46239</v>
      </c>
      <c r="B30" s="4" t="inlineStr">
        <is>
          <t>P-1815</t>
        </is>
      </c>
      <c r="C30" s="4" t="inlineStr">
        <is>
          <t>Dr Sara Al Harbi</t>
        </is>
      </c>
      <c r="D30" s="4" t="inlineStr">
        <is>
          <t>Specialist consultation</t>
        </is>
      </c>
      <c r="E30" s="6">
        <f>IF($D30="","",IFERROR(INDEX('Settings'!$L$17:$L$56,MATCH($D30,'Settings'!$K$17:$K$56,0)),""))</f>
        <v/>
      </c>
      <c r="F30" s="8" t="n">
        <v>350</v>
      </c>
      <c r="G30" s="8" t="n"/>
      <c r="H30" s="4" t="n"/>
      <c r="I30" s="8" t="n"/>
      <c r="J30" s="8" t="n"/>
      <c r="K30" s="14">
        <f>IF($C30="","",$F30-$G30-$I30-$J30)</f>
        <v/>
      </c>
      <c r="L30" s="14">
        <f>IF($C30="","",$G30*IF($H30="Doctor",1,IF($H30="Shared",0.5,0)))</f>
        <v/>
      </c>
      <c r="M30" s="14">
        <f>IF($C30="","",IF(IFERROR(INDEX('Settings'!$C$17:$C$36,MATCH($C30,'Settings'!$A$17:$A$36,0)),"")="% of gross",$F30,$F30-$L30-IF('Settings'!$B$5="Yes",$I30,0)-IF('Settings'!$B$6="Yes",$J30,0)))</f>
        <v/>
      </c>
      <c r="N30" s="15">
        <f>IF($C30="","",IFERROR(IF(INDEX('Settings'!$E$17:$H$36,MATCH($C30,'Settings'!$A$17:$A$36,0),MATCH($E30,Groups,0))="",INDEX('Settings'!$D$17:$D$36,MATCH($C30,'Settings'!$A$17:$A$36,0)),INDEX('Settings'!$E$17:$H$36,MATCH($C30,'Settings'!$A$17:$A$36,0),MATCH($E30,Groups,0))),0))</f>
        <v/>
      </c>
      <c r="O30" s="14">
        <f>IF($C30="","",ROUND($M30*$N30,2))</f>
        <v/>
      </c>
      <c r="P30" s="16">
        <f>IF($A30="","",DATE(YEAR($A30),MONTH($A30),1))</f>
        <v/>
      </c>
      <c r="Q30" s="14">
        <f>IF($C30="","",$K30-$O30)</f>
        <v/>
      </c>
    </row>
    <row r="31">
      <c r="A31" s="13" t="n">
        <v>46239</v>
      </c>
      <c r="B31" s="4" t="inlineStr">
        <is>
          <t>P-1934</t>
        </is>
      </c>
      <c r="C31" s="4" t="inlineStr">
        <is>
          <t>Dr Ahmed Mansour</t>
        </is>
      </c>
      <c r="D31" s="4" t="inlineStr">
        <is>
          <t>Follow-up visit</t>
        </is>
      </c>
      <c r="E31" s="6">
        <f>IF($D31="","",IFERROR(INDEX('Settings'!$L$17:$L$56,MATCH($D31,'Settings'!$K$17:$K$56,0)),""))</f>
        <v/>
      </c>
      <c r="F31" s="8" t="n">
        <v>150</v>
      </c>
      <c r="G31" s="8" t="n"/>
      <c r="H31" s="4" t="n"/>
      <c r="I31" s="8" t="n"/>
      <c r="J31" s="8" t="n"/>
      <c r="K31" s="14">
        <f>IF($C31="","",$F31-$G31-$I31-$J31)</f>
        <v/>
      </c>
      <c r="L31" s="14">
        <f>IF($C31="","",$G31*IF($H31="Doctor",1,IF($H31="Shared",0.5,0)))</f>
        <v/>
      </c>
      <c r="M31" s="14">
        <f>IF($C31="","",IF(IFERROR(INDEX('Settings'!$C$17:$C$36,MATCH($C31,'Settings'!$A$17:$A$36,0)),"")="% of gross",$F31,$F31-$L31-IF('Settings'!$B$5="Yes",$I31,0)-IF('Settings'!$B$6="Yes",$J31,0)))</f>
        <v/>
      </c>
      <c r="N31" s="15">
        <f>IF($C31="","",IFERROR(IF(INDEX('Settings'!$E$17:$H$36,MATCH($C31,'Settings'!$A$17:$A$36,0),MATCH($E31,Groups,0))="",INDEX('Settings'!$D$17:$D$36,MATCH($C31,'Settings'!$A$17:$A$36,0)),INDEX('Settings'!$E$17:$H$36,MATCH($C31,'Settings'!$A$17:$A$36,0),MATCH($E31,Groups,0))),0))</f>
        <v/>
      </c>
      <c r="O31" s="14">
        <f>IF($C31="","",ROUND($M31*$N31,2))</f>
        <v/>
      </c>
      <c r="P31" s="16">
        <f>IF($A31="","",DATE(YEAR($A31),MONTH($A31),1))</f>
        <v/>
      </c>
      <c r="Q31" s="14">
        <f>IF($C31="","",$K31-$O31)</f>
        <v/>
      </c>
    </row>
    <row r="32">
      <c r="A32" s="13" t="n">
        <v>46239</v>
      </c>
      <c r="B32" s="4" t="inlineStr">
        <is>
          <t>P-1390</t>
        </is>
      </c>
      <c r="C32" s="4" t="inlineStr">
        <is>
          <t>Dr Ahmed Mansour</t>
        </is>
      </c>
      <c r="D32" s="4" t="inlineStr">
        <is>
          <t>Sunscreen cream</t>
        </is>
      </c>
      <c r="E32" s="6">
        <f>IF($D32="","",IFERROR(INDEX('Settings'!$L$17:$L$56,MATCH($D32,'Settings'!$K$17:$K$56,0)),""))</f>
        <v/>
      </c>
      <c r="F32" s="8" t="n">
        <v>120</v>
      </c>
      <c r="G32" s="8" t="n"/>
      <c r="H32" s="4" t="n"/>
      <c r="I32" s="8" t="n"/>
      <c r="J32" s="8" t="n"/>
      <c r="K32" s="14">
        <f>IF($C32="","",$F32-$G32-$I32-$J32)</f>
        <v/>
      </c>
      <c r="L32" s="14">
        <f>IF($C32="","",$G32*IF($H32="Doctor",1,IF($H32="Shared",0.5,0)))</f>
        <v/>
      </c>
      <c r="M32" s="14">
        <f>IF($C32="","",IF(IFERROR(INDEX('Settings'!$C$17:$C$36,MATCH($C32,'Settings'!$A$17:$A$36,0)),"")="% of gross",$F32,$F32-$L32-IF('Settings'!$B$5="Yes",$I32,0)-IF('Settings'!$B$6="Yes",$J32,0)))</f>
        <v/>
      </c>
      <c r="N32" s="15">
        <f>IF($C32="","",IFERROR(IF(INDEX('Settings'!$E$17:$H$36,MATCH($C32,'Settings'!$A$17:$A$36,0),MATCH($E32,Groups,0))="",INDEX('Settings'!$D$17:$D$36,MATCH($C32,'Settings'!$A$17:$A$36,0)),INDEX('Settings'!$E$17:$H$36,MATCH($C32,'Settings'!$A$17:$A$36,0),MATCH($E32,Groups,0))),0))</f>
        <v/>
      </c>
      <c r="O32" s="14">
        <f>IF($C32="","",ROUND($M32*$N32,2))</f>
        <v/>
      </c>
      <c r="P32" s="16">
        <f>IF($A32="","",DATE(YEAR($A32),MONTH($A32),1))</f>
        <v/>
      </c>
      <c r="Q32" s="14">
        <f>IF($C32="","",$K32-$O32)</f>
        <v/>
      </c>
    </row>
    <row r="33">
      <c r="A33" s="13" t="n">
        <v>46240</v>
      </c>
      <c r="B33" s="4" t="inlineStr">
        <is>
          <t>P-1111</t>
        </is>
      </c>
      <c r="C33" s="4" t="inlineStr">
        <is>
          <t>Dr Noura Al Subaie</t>
        </is>
      </c>
      <c r="D33" s="4" t="inlineStr">
        <is>
          <t>Follow-up visit</t>
        </is>
      </c>
      <c r="E33" s="6">
        <f>IF($D33="","",IFERROR(INDEX('Settings'!$L$17:$L$56,MATCH($D33,'Settings'!$K$17:$K$56,0)),""))</f>
        <v/>
      </c>
      <c r="F33" s="8" t="n">
        <v>150</v>
      </c>
      <c r="G33" s="8" t="n"/>
      <c r="H33" s="4" t="n"/>
      <c r="I33" s="8" t="n"/>
      <c r="J33" s="8" t="n"/>
      <c r="K33" s="14">
        <f>IF($C33="","",$F33-$G33-$I33-$J33)</f>
        <v/>
      </c>
      <c r="L33" s="14">
        <f>IF($C33="","",$G33*IF($H33="Doctor",1,IF($H33="Shared",0.5,0)))</f>
        <v/>
      </c>
      <c r="M33" s="14">
        <f>IF($C33="","",IF(IFERROR(INDEX('Settings'!$C$17:$C$36,MATCH($C33,'Settings'!$A$17:$A$36,0)),"")="% of gross",$F33,$F33-$L33-IF('Settings'!$B$5="Yes",$I33,0)-IF('Settings'!$B$6="Yes",$J33,0)))</f>
        <v/>
      </c>
      <c r="N33" s="15">
        <f>IF($C33="","",IFERROR(IF(INDEX('Settings'!$E$17:$H$36,MATCH($C33,'Settings'!$A$17:$A$36,0),MATCH($E33,Groups,0))="",INDEX('Settings'!$D$17:$D$36,MATCH($C33,'Settings'!$A$17:$A$36,0)),INDEX('Settings'!$E$17:$H$36,MATCH($C33,'Settings'!$A$17:$A$36,0),MATCH($E33,Groups,0))),0))</f>
        <v/>
      </c>
      <c r="O33" s="14">
        <f>IF($C33="","",ROUND($M33*$N33,2))</f>
        <v/>
      </c>
      <c r="P33" s="16">
        <f>IF($A33="","",DATE(YEAR($A33),MONTH($A33),1))</f>
        <v/>
      </c>
      <c r="Q33" s="14">
        <f>IF($C33="","",$K33-$O33)</f>
        <v/>
      </c>
    </row>
    <row r="34">
      <c r="A34" s="13" t="n">
        <v>46240</v>
      </c>
      <c r="B34" s="4" t="inlineStr">
        <is>
          <t>P-1177</t>
        </is>
      </c>
      <c r="C34" s="4" t="inlineStr">
        <is>
          <t>Dr Ahmed Mansour</t>
        </is>
      </c>
      <c r="D34" s="4" t="inlineStr">
        <is>
          <t>Specialist consultation</t>
        </is>
      </c>
      <c r="E34" s="6">
        <f>IF($D34="","",IFERROR(INDEX('Settings'!$L$17:$L$56,MATCH($D34,'Settings'!$K$17:$K$56,0)),""))</f>
        <v/>
      </c>
      <c r="F34" s="8" t="n">
        <v>350</v>
      </c>
      <c r="G34" s="8" t="n"/>
      <c r="H34" s="4" t="n"/>
      <c r="I34" s="8" t="n"/>
      <c r="J34" s="8" t="n"/>
      <c r="K34" s="14">
        <f>IF($C34="","",$F34-$G34-$I34-$J34)</f>
        <v/>
      </c>
      <c r="L34" s="14">
        <f>IF($C34="","",$G34*IF($H34="Doctor",1,IF($H34="Shared",0.5,0)))</f>
        <v/>
      </c>
      <c r="M34" s="14">
        <f>IF($C34="","",IF(IFERROR(INDEX('Settings'!$C$17:$C$36,MATCH($C34,'Settings'!$A$17:$A$36,0)),"")="% of gross",$F34,$F34-$L34-IF('Settings'!$B$5="Yes",$I34,0)-IF('Settings'!$B$6="Yes",$J34,0)))</f>
        <v/>
      </c>
      <c r="N34" s="15">
        <f>IF($C34="","",IFERROR(IF(INDEX('Settings'!$E$17:$H$36,MATCH($C34,'Settings'!$A$17:$A$36,0),MATCH($E34,Groups,0))="",INDEX('Settings'!$D$17:$D$36,MATCH($C34,'Settings'!$A$17:$A$36,0)),INDEX('Settings'!$E$17:$H$36,MATCH($C34,'Settings'!$A$17:$A$36,0),MATCH($E34,Groups,0))),0))</f>
        <v/>
      </c>
      <c r="O34" s="14">
        <f>IF($C34="","",ROUND($M34*$N34,2))</f>
        <v/>
      </c>
      <c r="P34" s="16">
        <f>IF($A34="","",DATE(YEAR($A34),MONTH($A34),1))</f>
        <v/>
      </c>
      <c r="Q34" s="14">
        <f>IF($C34="","",$K34-$O34)</f>
        <v/>
      </c>
    </row>
    <row r="35">
      <c r="A35" s="13" t="n">
        <v>46240</v>
      </c>
      <c r="B35" s="4" t="inlineStr">
        <is>
          <t>P-1747</t>
        </is>
      </c>
      <c r="C35" s="4" t="inlineStr">
        <is>
          <t>Dr Ahmed Mansour</t>
        </is>
      </c>
      <c r="D35" s="4" t="inlineStr">
        <is>
          <t>Sunscreen cream</t>
        </is>
      </c>
      <c r="E35" s="6">
        <f>IF($D35="","",IFERROR(INDEX('Settings'!$L$17:$L$56,MATCH($D35,'Settings'!$K$17:$K$56,0)),""))</f>
        <v/>
      </c>
      <c r="F35" s="8" t="n">
        <v>120</v>
      </c>
      <c r="G35" s="8" t="n"/>
      <c r="H35" s="4" t="n"/>
      <c r="I35" s="8" t="n"/>
      <c r="J35" s="8" t="n"/>
      <c r="K35" s="14">
        <f>IF($C35="","",$F35-$G35-$I35-$J35)</f>
        <v/>
      </c>
      <c r="L35" s="14">
        <f>IF($C35="","",$G35*IF($H35="Doctor",1,IF($H35="Shared",0.5,0)))</f>
        <v/>
      </c>
      <c r="M35" s="14">
        <f>IF($C35="","",IF(IFERROR(INDEX('Settings'!$C$17:$C$36,MATCH($C35,'Settings'!$A$17:$A$36,0)),"")="% of gross",$F35,$F35-$L35-IF('Settings'!$B$5="Yes",$I35,0)-IF('Settings'!$B$6="Yes",$J35,0)))</f>
        <v/>
      </c>
      <c r="N35" s="15">
        <f>IF($C35="","",IFERROR(IF(INDEX('Settings'!$E$17:$H$36,MATCH($C35,'Settings'!$A$17:$A$36,0),MATCH($E35,Groups,0))="",INDEX('Settings'!$D$17:$D$36,MATCH($C35,'Settings'!$A$17:$A$36,0)),INDEX('Settings'!$E$17:$H$36,MATCH($C35,'Settings'!$A$17:$A$36,0),MATCH($E35,Groups,0))),0))</f>
        <v/>
      </c>
      <c r="O35" s="14">
        <f>IF($C35="","",ROUND($M35*$N35,2))</f>
        <v/>
      </c>
      <c r="P35" s="16">
        <f>IF($A35="","",DATE(YEAR($A35),MONTH($A35),1))</f>
        <v/>
      </c>
      <c r="Q35" s="14">
        <f>IF($C35="","",$K35-$O35)</f>
        <v/>
      </c>
    </row>
    <row r="36">
      <c r="A36" s="13" t="n">
        <v>46240</v>
      </c>
      <c r="B36" s="4" t="inlineStr">
        <is>
          <t>P-1792</t>
        </is>
      </c>
      <c r="C36" s="4" t="inlineStr">
        <is>
          <t>Dr Mohamed Adel</t>
        </is>
      </c>
      <c r="D36" s="4" t="inlineStr">
        <is>
          <t>Vitamin C serum</t>
        </is>
      </c>
      <c r="E36" s="6">
        <f>IF($D36="","",IFERROR(INDEX('Settings'!$L$17:$L$56,MATCH($D36,'Settings'!$K$17:$K$56,0)),""))</f>
        <v/>
      </c>
      <c r="F36" s="8" t="n">
        <v>220</v>
      </c>
      <c r="G36" s="8" t="n"/>
      <c r="H36" s="4" t="n"/>
      <c r="I36" s="8" t="n"/>
      <c r="J36" s="8" t="n"/>
      <c r="K36" s="14">
        <f>IF($C36="","",$F36-$G36-$I36-$J36)</f>
        <v/>
      </c>
      <c r="L36" s="14">
        <f>IF($C36="","",$G36*IF($H36="Doctor",1,IF($H36="Shared",0.5,0)))</f>
        <v/>
      </c>
      <c r="M36" s="14">
        <f>IF($C36="","",IF(IFERROR(INDEX('Settings'!$C$17:$C$36,MATCH($C36,'Settings'!$A$17:$A$36,0)),"")="% of gross",$F36,$F36-$L36-IF('Settings'!$B$5="Yes",$I36,0)-IF('Settings'!$B$6="Yes",$J36,0)))</f>
        <v/>
      </c>
      <c r="N36" s="15">
        <f>IF($C36="","",IFERROR(IF(INDEX('Settings'!$E$17:$H$36,MATCH($C36,'Settings'!$A$17:$A$36,0),MATCH($E36,Groups,0))="",INDEX('Settings'!$D$17:$D$36,MATCH($C36,'Settings'!$A$17:$A$36,0)),INDEX('Settings'!$E$17:$H$36,MATCH($C36,'Settings'!$A$17:$A$36,0),MATCH($E36,Groups,0))),0))</f>
        <v/>
      </c>
      <c r="O36" s="14">
        <f>IF($C36="","",ROUND($M36*$N36,2))</f>
        <v/>
      </c>
      <c r="P36" s="16">
        <f>IF($A36="","",DATE(YEAR($A36),MONTH($A36),1))</f>
        <v/>
      </c>
      <c r="Q36" s="14">
        <f>IF($C36="","",$K36-$O36)</f>
        <v/>
      </c>
    </row>
    <row r="37">
      <c r="A37" s="13" t="n">
        <v>46240</v>
      </c>
      <c r="B37" s="4" t="inlineStr">
        <is>
          <t>P-1767</t>
        </is>
      </c>
      <c r="C37" s="4" t="inlineStr">
        <is>
          <t>Dr Khaled Youssef</t>
        </is>
      </c>
      <c r="D37" s="4" t="inlineStr">
        <is>
          <t>Vitamin C serum</t>
        </is>
      </c>
      <c r="E37" s="6">
        <f>IF($D37="","",IFERROR(INDEX('Settings'!$L$17:$L$56,MATCH($D37,'Settings'!$K$17:$K$56,0)),""))</f>
        <v/>
      </c>
      <c r="F37" s="8" t="n">
        <v>220</v>
      </c>
      <c r="G37" s="8" t="n"/>
      <c r="H37" s="4" t="n"/>
      <c r="I37" s="8" t="n"/>
      <c r="J37" s="8" t="n"/>
      <c r="K37" s="14">
        <f>IF($C37="","",$F37-$G37-$I37-$J37)</f>
        <v/>
      </c>
      <c r="L37" s="14">
        <f>IF($C37="","",$G37*IF($H37="Doctor",1,IF($H37="Shared",0.5,0)))</f>
        <v/>
      </c>
      <c r="M37" s="14">
        <f>IF($C37="","",IF(IFERROR(INDEX('Settings'!$C$17:$C$36,MATCH($C37,'Settings'!$A$17:$A$36,0)),"")="% of gross",$F37,$F37-$L37-IF('Settings'!$B$5="Yes",$I37,0)-IF('Settings'!$B$6="Yes",$J37,0)))</f>
        <v/>
      </c>
      <c r="N37" s="15">
        <f>IF($C37="","",IFERROR(IF(INDEX('Settings'!$E$17:$H$36,MATCH($C37,'Settings'!$A$17:$A$36,0),MATCH($E37,Groups,0))="",INDEX('Settings'!$D$17:$D$36,MATCH($C37,'Settings'!$A$17:$A$36,0)),INDEX('Settings'!$E$17:$H$36,MATCH($C37,'Settings'!$A$17:$A$36,0),MATCH($E37,Groups,0))),0))</f>
        <v/>
      </c>
      <c r="O37" s="14">
        <f>IF($C37="","",ROUND($M37*$N37,2))</f>
        <v/>
      </c>
      <c r="P37" s="16">
        <f>IF($A37="","",DATE(YEAR($A37),MONTH($A37),1))</f>
        <v/>
      </c>
      <c r="Q37" s="14">
        <f>IF($C37="","",$K37-$O37)</f>
        <v/>
      </c>
    </row>
    <row r="38">
      <c r="A38" s="13" t="n">
        <v>46240</v>
      </c>
      <c r="B38" s="4" t="inlineStr">
        <is>
          <t>P-1086</t>
        </is>
      </c>
      <c r="C38" s="4" t="inlineStr">
        <is>
          <t>Dr Layla Al Qahtani</t>
        </is>
      </c>
      <c r="D38" s="4" t="inlineStr">
        <is>
          <t>Specialist consultation</t>
        </is>
      </c>
      <c r="E38" s="6">
        <f>IF($D38="","",IFERROR(INDEX('Settings'!$L$17:$L$56,MATCH($D38,'Settings'!$K$17:$K$56,0)),""))</f>
        <v/>
      </c>
      <c r="F38" s="8" t="n">
        <v>350</v>
      </c>
      <c r="G38" s="8" t="n"/>
      <c r="H38" s="4" t="n"/>
      <c r="I38" s="8" t="n"/>
      <c r="J38" s="8" t="n"/>
      <c r="K38" s="14">
        <f>IF($C38="","",$F38-$G38-$I38-$J38)</f>
        <v/>
      </c>
      <c r="L38" s="14">
        <f>IF($C38="","",$G38*IF($H38="Doctor",1,IF($H38="Shared",0.5,0)))</f>
        <v/>
      </c>
      <c r="M38" s="14">
        <f>IF($C38="","",IF(IFERROR(INDEX('Settings'!$C$17:$C$36,MATCH($C38,'Settings'!$A$17:$A$36,0)),"")="% of gross",$F38,$F38-$L38-IF('Settings'!$B$5="Yes",$I38,0)-IF('Settings'!$B$6="Yes",$J38,0)))</f>
        <v/>
      </c>
      <c r="N38" s="15">
        <f>IF($C38="","",IFERROR(IF(INDEX('Settings'!$E$17:$H$36,MATCH($C38,'Settings'!$A$17:$A$36,0),MATCH($E38,Groups,0))="",INDEX('Settings'!$D$17:$D$36,MATCH($C38,'Settings'!$A$17:$A$36,0)),INDEX('Settings'!$E$17:$H$36,MATCH($C38,'Settings'!$A$17:$A$36,0),MATCH($E38,Groups,0))),0))</f>
        <v/>
      </c>
      <c r="O38" s="14">
        <f>IF($C38="","",ROUND($M38*$N38,2))</f>
        <v/>
      </c>
      <c r="P38" s="16">
        <f>IF($A38="","",DATE(YEAR($A38),MONTH($A38),1))</f>
        <v/>
      </c>
      <c r="Q38" s="14">
        <f>IF($C38="","",$K38-$O38)</f>
        <v/>
      </c>
    </row>
    <row r="39">
      <c r="A39" s="13" t="n">
        <v>46240</v>
      </c>
      <c r="B39" s="4" t="inlineStr">
        <is>
          <t>P-1194</t>
        </is>
      </c>
      <c r="C39" s="4" t="inlineStr">
        <is>
          <t>Dr Sara Al Harbi</t>
        </is>
      </c>
      <c r="D39" s="4" t="inlineStr">
        <is>
          <t>Follow-up visit</t>
        </is>
      </c>
      <c r="E39" s="6">
        <f>IF($D39="","",IFERROR(INDEX('Settings'!$L$17:$L$56,MATCH($D39,'Settings'!$K$17:$K$56,0)),""))</f>
        <v/>
      </c>
      <c r="F39" s="8" t="n">
        <v>150</v>
      </c>
      <c r="G39" s="8" t="n"/>
      <c r="H39" s="4" t="n"/>
      <c r="I39" s="8" t="n"/>
      <c r="J39" s="8" t="n"/>
      <c r="K39" s="14">
        <f>IF($C39="","",$F39-$G39-$I39-$J39)</f>
        <v/>
      </c>
      <c r="L39" s="14">
        <f>IF($C39="","",$G39*IF($H39="Doctor",1,IF($H39="Shared",0.5,0)))</f>
        <v/>
      </c>
      <c r="M39" s="14">
        <f>IF($C39="","",IF(IFERROR(INDEX('Settings'!$C$17:$C$36,MATCH($C39,'Settings'!$A$17:$A$36,0)),"")="% of gross",$F39,$F39-$L39-IF('Settings'!$B$5="Yes",$I39,0)-IF('Settings'!$B$6="Yes",$J39,0)))</f>
        <v/>
      </c>
      <c r="N39" s="15">
        <f>IF($C39="","",IFERROR(IF(INDEX('Settings'!$E$17:$H$36,MATCH($C39,'Settings'!$A$17:$A$36,0),MATCH($E39,Groups,0))="",INDEX('Settings'!$D$17:$D$36,MATCH($C39,'Settings'!$A$17:$A$36,0)),INDEX('Settings'!$E$17:$H$36,MATCH($C39,'Settings'!$A$17:$A$36,0),MATCH($E39,Groups,0))),0))</f>
        <v/>
      </c>
      <c r="O39" s="14">
        <f>IF($C39="","",ROUND($M39*$N39,2))</f>
        <v/>
      </c>
      <c r="P39" s="16">
        <f>IF($A39="","",DATE(YEAR($A39),MONTH($A39),1))</f>
        <v/>
      </c>
      <c r="Q39" s="14">
        <f>IF($C39="","",$K39-$O39)</f>
        <v/>
      </c>
    </row>
    <row r="40">
      <c r="A40" s="13" t="n">
        <v>46242</v>
      </c>
      <c r="B40" s="4" t="inlineStr">
        <is>
          <t>P-1303</t>
        </is>
      </c>
      <c r="C40" s="4" t="inlineStr">
        <is>
          <t>Dr Sara Al Harbi</t>
        </is>
      </c>
      <c r="D40" s="4" t="inlineStr">
        <is>
          <t>Vitamin C serum</t>
        </is>
      </c>
      <c r="E40" s="6">
        <f>IF($D40="","",IFERROR(INDEX('Settings'!$L$17:$L$56,MATCH($D40,'Settings'!$K$17:$K$56,0)),""))</f>
        <v/>
      </c>
      <c r="F40" s="8" t="n">
        <v>220</v>
      </c>
      <c r="G40" s="8" t="n"/>
      <c r="H40" s="4" t="n"/>
      <c r="I40" s="8" t="n"/>
      <c r="J40" s="8" t="n"/>
      <c r="K40" s="14">
        <f>IF($C40="","",$F40-$G40-$I40-$J40)</f>
        <v/>
      </c>
      <c r="L40" s="14">
        <f>IF($C40="","",$G40*IF($H40="Doctor",1,IF($H40="Shared",0.5,0)))</f>
        <v/>
      </c>
      <c r="M40" s="14">
        <f>IF($C40="","",IF(IFERROR(INDEX('Settings'!$C$17:$C$36,MATCH($C40,'Settings'!$A$17:$A$36,0)),"")="% of gross",$F40,$F40-$L40-IF('Settings'!$B$5="Yes",$I40,0)-IF('Settings'!$B$6="Yes",$J40,0)))</f>
        <v/>
      </c>
      <c r="N40" s="15">
        <f>IF($C40="","",IFERROR(IF(INDEX('Settings'!$E$17:$H$36,MATCH($C40,'Settings'!$A$17:$A$36,0),MATCH($E40,Groups,0))="",INDEX('Settings'!$D$17:$D$36,MATCH($C40,'Settings'!$A$17:$A$36,0)),INDEX('Settings'!$E$17:$H$36,MATCH($C40,'Settings'!$A$17:$A$36,0),MATCH($E40,Groups,0))),0))</f>
        <v/>
      </c>
      <c r="O40" s="14">
        <f>IF($C40="","",ROUND($M40*$N40,2))</f>
        <v/>
      </c>
      <c r="P40" s="16">
        <f>IF($A40="","",DATE(YEAR($A40),MONTH($A40),1))</f>
        <v/>
      </c>
      <c r="Q40" s="14">
        <f>IF($C40="","",$K40-$O40)</f>
        <v/>
      </c>
    </row>
    <row r="41">
      <c r="A41" s="13" t="n">
        <v>46242</v>
      </c>
      <c r="B41" s="4" t="inlineStr">
        <is>
          <t>P-1234</t>
        </is>
      </c>
      <c r="C41" s="4" t="inlineStr">
        <is>
          <t>Dr Sara Al Harbi</t>
        </is>
      </c>
      <c r="D41" s="4" t="inlineStr">
        <is>
          <t>Botulinum toxin</t>
        </is>
      </c>
      <c r="E41" s="6">
        <f>IF($D41="","",IFERROR(INDEX('Settings'!$L$17:$L$56,MATCH($D41,'Settings'!$K$17:$K$56,0)),""))</f>
        <v/>
      </c>
      <c r="F41" s="8" t="n">
        <v>1500</v>
      </c>
      <c r="G41" s="8" t="n"/>
      <c r="H41" s="4" t="n"/>
      <c r="I41" s="8" t="n">
        <v>60</v>
      </c>
      <c r="J41" s="8" t="n"/>
      <c r="K41" s="14">
        <f>IF($C41="","",$F41-$G41-$I41-$J41)</f>
        <v/>
      </c>
      <c r="L41" s="14">
        <f>IF($C41="","",$G41*IF($H41="Doctor",1,IF($H41="Shared",0.5,0)))</f>
        <v/>
      </c>
      <c r="M41" s="14">
        <f>IF($C41="","",IF(IFERROR(INDEX('Settings'!$C$17:$C$36,MATCH($C41,'Settings'!$A$17:$A$36,0)),"")="% of gross",$F41,$F41-$L41-IF('Settings'!$B$5="Yes",$I41,0)-IF('Settings'!$B$6="Yes",$J41,0)))</f>
        <v/>
      </c>
      <c r="N41" s="15">
        <f>IF($C41="","",IFERROR(IF(INDEX('Settings'!$E$17:$H$36,MATCH($C41,'Settings'!$A$17:$A$36,0),MATCH($E41,Groups,0))="",INDEX('Settings'!$D$17:$D$36,MATCH($C41,'Settings'!$A$17:$A$36,0)),INDEX('Settings'!$E$17:$H$36,MATCH($C41,'Settings'!$A$17:$A$36,0),MATCH($E41,Groups,0))),0))</f>
        <v/>
      </c>
      <c r="O41" s="14">
        <f>IF($C41="","",ROUND($M41*$N41,2))</f>
        <v/>
      </c>
      <c r="P41" s="16">
        <f>IF($A41="","",DATE(YEAR($A41),MONTH($A41),1))</f>
        <v/>
      </c>
      <c r="Q41" s="14">
        <f>IF($C41="","",$K41-$O41)</f>
        <v/>
      </c>
    </row>
    <row r="42">
      <c r="A42" s="13" t="n">
        <v>46242</v>
      </c>
      <c r="B42" s="4" t="inlineStr">
        <is>
          <t>P-1476</t>
        </is>
      </c>
      <c r="C42" s="4" t="inlineStr">
        <is>
          <t>Dr Mohamed Adel</t>
        </is>
      </c>
      <c r="D42" s="4" t="inlineStr">
        <is>
          <t>Specialist consultation</t>
        </is>
      </c>
      <c r="E42" s="6">
        <f>IF($D42="","",IFERROR(INDEX('Settings'!$L$17:$L$56,MATCH($D42,'Settings'!$K$17:$K$56,0)),""))</f>
        <v/>
      </c>
      <c r="F42" s="8" t="n">
        <v>350</v>
      </c>
      <c r="G42" s="8" t="n">
        <v>20</v>
      </c>
      <c r="H42" s="4" t="inlineStr">
        <is>
          <t>Doctor</t>
        </is>
      </c>
      <c r="I42" s="8" t="n"/>
      <c r="J42" s="8" t="n"/>
      <c r="K42" s="14">
        <f>IF($C42="","",$F42-$G42-$I42-$J42)</f>
        <v/>
      </c>
      <c r="L42" s="14">
        <f>IF($C42="","",$G42*IF($H42="Doctor",1,IF($H42="Shared",0.5,0)))</f>
        <v/>
      </c>
      <c r="M42" s="14">
        <f>IF($C42="","",IF(IFERROR(INDEX('Settings'!$C$17:$C$36,MATCH($C42,'Settings'!$A$17:$A$36,0)),"")="% of gross",$F42,$F42-$L42-IF('Settings'!$B$5="Yes",$I42,0)-IF('Settings'!$B$6="Yes",$J42,0)))</f>
        <v/>
      </c>
      <c r="N42" s="15">
        <f>IF($C42="","",IFERROR(IF(INDEX('Settings'!$E$17:$H$36,MATCH($C42,'Settings'!$A$17:$A$36,0),MATCH($E42,Groups,0))="",INDEX('Settings'!$D$17:$D$36,MATCH($C42,'Settings'!$A$17:$A$36,0)),INDEX('Settings'!$E$17:$H$36,MATCH($C42,'Settings'!$A$17:$A$36,0),MATCH($E42,Groups,0))),0))</f>
        <v/>
      </c>
      <c r="O42" s="14">
        <f>IF($C42="","",ROUND($M42*$N42,2))</f>
        <v/>
      </c>
      <c r="P42" s="16">
        <f>IF($A42="","",DATE(YEAR($A42),MONTH($A42),1))</f>
        <v/>
      </c>
      <c r="Q42" s="14">
        <f>IF($C42="","",$K42-$O42)</f>
        <v/>
      </c>
    </row>
    <row r="43">
      <c r="A43" s="13" t="n">
        <v>46242</v>
      </c>
      <c r="B43" s="4" t="inlineStr">
        <is>
          <t>P-1897</t>
        </is>
      </c>
      <c r="C43" s="4" t="inlineStr">
        <is>
          <t>Dr Sara Al Harbi</t>
        </is>
      </c>
      <c r="D43" s="4" t="inlineStr">
        <is>
          <t>Chemical peel</t>
        </is>
      </c>
      <c r="E43" s="6">
        <f>IF($D43="","",IFERROR(INDEX('Settings'!$L$17:$L$56,MATCH($D43,'Settings'!$K$17:$K$56,0)),""))</f>
        <v/>
      </c>
      <c r="F43" s="8" t="n">
        <v>800</v>
      </c>
      <c r="G43" s="8" t="n"/>
      <c r="H43" s="4" t="n"/>
      <c r="I43" s="8" t="n"/>
      <c r="J43" s="8" t="n"/>
      <c r="K43" s="14">
        <f>IF($C43="","",$F43-$G43-$I43-$J43)</f>
        <v/>
      </c>
      <c r="L43" s="14">
        <f>IF($C43="","",$G43*IF($H43="Doctor",1,IF($H43="Shared",0.5,0)))</f>
        <v/>
      </c>
      <c r="M43" s="14">
        <f>IF($C43="","",IF(IFERROR(INDEX('Settings'!$C$17:$C$36,MATCH($C43,'Settings'!$A$17:$A$36,0)),"")="% of gross",$F43,$F43-$L43-IF('Settings'!$B$5="Yes",$I43,0)-IF('Settings'!$B$6="Yes",$J43,0)))</f>
        <v/>
      </c>
      <c r="N43" s="15">
        <f>IF($C43="","",IFERROR(IF(INDEX('Settings'!$E$17:$H$36,MATCH($C43,'Settings'!$A$17:$A$36,0),MATCH($E43,Groups,0))="",INDEX('Settings'!$D$17:$D$36,MATCH($C43,'Settings'!$A$17:$A$36,0)),INDEX('Settings'!$E$17:$H$36,MATCH($C43,'Settings'!$A$17:$A$36,0),MATCH($E43,Groups,0))),0))</f>
        <v/>
      </c>
      <c r="O43" s="14">
        <f>IF($C43="","",ROUND($M43*$N43,2))</f>
        <v/>
      </c>
      <c r="P43" s="16">
        <f>IF($A43="","",DATE(YEAR($A43),MONTH($A43),1))</f>
        <v/>
      </c>
      <c r="Q43" s="14">
        <f>IF($C43="","",$K43-$O43)</f>
        <v/>
      </c>
    </row>
    <row r="44">
      <c r="A44" s="13" t="n">
        <v>46242</v>
      </c>
      <c r="B44" s="4" t="inlineStr">
        <is>
          <t>P-1504</t>
        </is>
      </c>
      <c r="C44" s="4" t="inlineStr">
        <is>
          <t>Dr Layla Al Qahtani</t>
        </is>
      </c>
      <c r="D44" s="4" t="inlineStr">
        <is>
          <t>Specialist consultation</t>
        </is>
      </c>
      <c r="E44" s="6">
        <f>IF($D44="","",IFERROR(INDEX('Settings'!$L$17:$L$56,MATCH($D44,'Settings'!$K$17:$K$56,0)),""))</f>
        <v/>
      </c>
      <c r="F44" s="8" t="n">
        <v>350</v>
      </c>
      <c r="G44" s="8" t="n"/>
      <c r="H44" s="4" t="n"/>
      <c r="I44" s="8" t="n"/>
      <c r="J44" s="8" t="n"/>
      <c r="K44" s="14">
        <f>IF($C44="","",$F44-$G44-$I44-$J44)</f>
        <v/>
      </c>
      <c r="L44" s="14">
        <f>IF($C44="","",$G44*IF($H44="Doctor",1,IF($H44="Shared",0.5,0)))</f>
        <v/>
      </c>
      <c r="M44" s="14">
        <f>IF($C44="","",IF(IFERROR(INDEX('Settings'!$C$17:$C$36,MATCH($C44,'Settings'!$A$17:$A$36,0)),"")="% of gross",$F44,$F44-$L44-IF('Settings'!$B$5="Yes",$I44,0)-IF('Settings'!$B$6="Yes",$J44,0)))</f>
        <v/>
      </c>
      <c r="N44" s="15">
        <f>IF($C44="","",IFERROR(IF(INDEX('Settings'!$E$17:$H$36,MATCH($C44,'Settings'!$A$17:$A$36,0),MATCH($E44,Groups,0))="",INDEX('Settings'!$D$17:$D$36,MATCH($C44,'Settings'!$A$17:$A$36,0)),INDEX('Settings'!$E$17:$H$36,MATCH($C44,'Settings'!$A$17:$A$36,0),MATCH($E44,Groups,0))),0))</f>
        <v/>
      </c>
      <c r="O44" s="14">
        <f>IF($C44="","",ROUND($M44*$N44,2))</f>
        <v/>
      </c>
      <c r="P44" s="16">
        <f>IF($A44="","",DATE(YEAR($A44),MONTH($A44),1))</f>
        <v/>
      </c>
      <c r="Q44" s="14">
        <f>IF($C44="","",$K44-$O44)</f>
        <v/>
      </c>
    </row>
    <row r="45">
      <c r="A45" s="13" t="n">
        <v>46242</v>
      </c>
      <c r="B45" s="4" t="inlineStr">
        <is>
          <t>P-1570</t>
        </is>
      </c>
      <c r="C45" s="4" t="inlineStr">
        <is>
          <t>Dr Layla Al Qahtani</t>
        </is>
      </c>
      <c r="D45" s="4" t="inlineStr">
        <is>
          <t>Vitamin C serum</t>
        </is>
      </c>
      <c r="E45" s="6">
        <f>IF($D45="","",IFERROR(INDEX('Settings'!$L$17:$L$56,MATCH($D45,'Settings'!$K$17:$K$56,0)),""))</f>
        <v/>
      </c>
      <c r="F45" s="8" t="n">
        <v>220</v>
      </c>
      <c r="G45" s="8" t="n">
        <v>10</v>
      </c>
      <c r="H45" s="4" t="inlineStr">
        <is>
          <t>Shared</t>
        </is>
      </c>
      <c r="I45" s="8" t="n"/>
      <c r="J45" s="8" t="n"/>
      <c r="K45" s="14">
        <f>IF($C45="","",$F45-$G45-$I45-$J45)</f>
        <v/>
      </c>
      <c r="L45" s="14">
        <f>IF($C45="","",$G45*IF($H45="Doctor",1,IF($H45="Shared",0.5,0)))</f>
        <v/>
      </c>
      <c r="M45" s="14">
        <f>IF($C45="","",IF(IFERROR(INDEX('Settings'!$C$17:$C$36,MATCH($C45,'Settings'!$A$17:$A$36,0)),"")="% of gross",$F45,$F45-$L45-IF('Settings'!$B$5="Yes",$I45,0)-IF('Settings'!$B$6="Yes",$J45,0)))</f>
        <v/>
      </c>
      <c r="N45" s="15">
        <f>IF($C45="","",IFERROR(IF(INDEX('Settings'!$E$17:$H$36,MATCH($C45,'Settings'!$A$17:$A$36,0),MATCH($E45,Groups,0))="",INDEX('Settings'!$D$17:$D$36,MATCH($C45,'Settings'!$A$17:$A$36,0)),INDEX('Settings'!$E$17:$H$36,MATCH($C45,'Settings'!$A$17:$A$36,0),MATCH($E45,Groups,0))),0))</f>
        <v/>
      </c>
      <c r="O45" s="14">
        <f>IF($C45="","",ROUND($M45*$N45,2))</f>
        <v/>
      </c>
      <c r="P45" s="16">
        <f>IF($A45="","",DATE(YEAR($A45),MONTH($A45),1))</f>
        <v/>
      </c>
      <c r="Q45" s="14">
        <f>IF($C45="","",$K45-$O45)</f>
        <v/>
      </c>
    </row>
    <row r="46">
      <c r="A46" s="13" t="n">
        <v>46242</v>
      </c>
      <c r="B46" s="4" t="inlineStr">
        <is>
          <t>P-1677</t>
        </is>
      </c>
      <c r="C46" s="4" t="inlineStr">
        <is>
          <t>Dr Noura Al Subaie</t>
        </is>
      </c>
      <c r="D46" s="4" t="inlineStr">
        <is>
          <t>Specialist consultation</t>
        </is>
      </c>
      <c r="E46" s="6">
        <f>IF($D46="","",IFERROR(INDEX('Settings'!$L$17:$L$56,MATCH($D46,'Settings'!$K$17:$K$56,0)),""))</f>
        <v/>
      </c>
      <c r="F46" s="8" t="n">
        <v>350</v>
      </c>
      <c r="G46" s="8" t="n"/>
      <c r="H46" s="4" t="n"/>
      <c r="I46" s="8" t="n"/>
      <c r="J46" s="8" t="n"/>
      <c r="K46" s="14">
        <f>IF($C46="","",$F46-$G46-$I46-$J46)</f>
        <v/>
      </c>
      <c r="L46" s="14">
        <f>IF($C46="","",$G46*IF($H46="Doctor",1,IF($H46="Shared",0.5,0)))</f>
        <v/>
      </c>
      <c r="M46" s="14">
        <f>IF($C46="","",IF(IFERROR(INDEX('Settings'!$C$17:$C$36,MATCH($C46,'Settings'!$A$17:$A$36,0)),"")="% of gross",$F46,$F46-$L46-IF('Settings'!$B$5="Yes",$I46,0)-IF('Settings'!$B$6="Yes",$J46,0)))</f>
        <v/>
      </c>
      <c r="N46" s="15">
        <f>IF($C46="","",IFERROR(IF(INDEX('Settings'!$E$17:$H$36,MATCH($C46,'Settings'!$A$17:$A$36,0),MATCH($E46,Groups,0))="",INDEX('Settings'!$D$17:$D$36,MATCH($C46,'Settings'!$A$17:$A$36,0)),INDEX('Settings'!$E$17:$H$36,MATCH($C46,'Settings'!$A$17:$A$36,0),MATCH($E46,Groups,0))),0))</f>
        <v/>
      </c>
      <c r="O46" s="14">
        <f>IF($C46="","",ROUND($M46*$N46,2))</f>
        <v/>
      </c>
      <c r="P46" s="16">
        <f>IF($A46="","",DATE(YEAR($A46),MONTH($A46),1))</f>
        <v/>
      </c>
      <c r="Q46" s="14">
        <f>IF($C46="","",$K46-$O46)</f>
        <v/>
      </c>
    </row>
    <row r="47">
      <c r="A47" s="13" t="n">
        <v>46242</v>
      </c>
      <c r="B47" s="4" t="inlineStr">
        <is>
          <t>P-1456</t>
        </is>
      </c>
      <c r="C47" s="4" t="inlineStr">
        <is>
          <t>Dr Layla Al Qahtani</t>
        </is>
      </c>
      <c r="D47" s="4" t="inlineStr">
        <is>
          <t>Skin tag removal</t>
        </is>
      </c>
      <c r="E47" s="6">
        <f>IF($D47="","",IFERROR(INDEX('Settings'!$L$17:$L$56,MATCH($D47,'Settings'!$K$17:$K$56,0)),""))</f>
        <v/>
      </c>
      <c r="F47" s="8" t="n">
        <v>500</v>
      </c>
      <c r="G47" s="8" t="n">
        <v>20</v>
      </c>
      <c r="H47" s="4" t="inlineStr">
        <is>
          <t>Clinic</t>
        </is>
      </c>
      <c r="I47" s="8" t="n">
        <v>60</v>
      </c>
      <c r="J47" s="8" t="n"/>
      <c r="K47" s="14">
        <f>IF($C47="","",$F47-$G47-$I47-$J47)</f>
        <v/>
      </c>
      <c r="L47" s="14">
        <f>IF($C47="","",$G47*IF($H47="Doctor",1,IF($H47="Shared",0.5,0)))</f>
        <v/>
      </c>
      <c r="M47" s="14">
        <f>IF($C47="","",IF(IFERROR(INDEX('Settings'!$C$17:$C$36,MATCH($C47,'Settings'!$A$17:$A$36,0)),"")="% of gross",$F47,$F47-$L47-IF('Settings'!$B$5="Yes",$I47,0)-IF('Settings'!$B$6="Yes",$J47,0)))</f>
        <v/>
      </c>
      <c r="N47" s="15">
        <f>IF($C47="","",IFERROR(IF(INDEX('Settings'!$E$17:$H$36,MATCH($C47,'Settings'!$A$17:$A$36,0),MATCH($E47,Groups,0))="",INDEX('Settings'!$D$17:$D$36,MATCH($C47,'Settings'!$A$17:$A$36,0)),INDEX('Settings'!$E$17:$H$36,MATCH($C47,'Settings'!$A$17:$A$36,0),MATCH($E47,Groups,0))),0))</f>
        <v/>
      </c>
      <c r="O47" s="14">
        <f>IF($C47="","",ROUND($M47*$N47,2))</f>
        <v/>
      </c>
      <c r="P47" s="16">
        <f>IF($A47="","",DATE(YEAR($A47),MONTH($A47),1))</f>
        <v/>
      </c>
      <c r="Q47" s="14">
        <f>IF($C47="","",$K47-$O47)</f>
        <v/>
      </c>
    </row>
    <row r="48">
      <c r="A48" s="13" t="n">
        <v>46242</v>
      </c>
      <c r="B48" s="4" t="inlineStr">
        <is>
          <t>P-1072</t>
        </is>
      </c>
      <c r="C48" s="4" t="inlineStr">
        <is>
          <t>Dr Sara Al Harbi</t>
        </is>
      </c>
      <c r="D48" s="4" t="inlineStr">
        <is>
          <t>Sunscreen cream</t>
        </is>
      </c>
      <c r="E48" s="6">
        <f>IF($D48="","",IFERROR(INDEX('Settings'!$L$17:$L$56,MATCH($D48,'Settings'!$K$17:$K$56,0)),""))</f>
        <v/>
      </c>
      <c r="F48" s="8" t="n">
        <v>120</v>
      </c>
      <c r="G48" s="8" t="n"/>
      <c r="H48" s="4" t="n"/>
      <c r="I48" s="8" t="n"/>
      <c r="J48" s="8" t="n"/>
      <c r="K48" s="14">
        <f>IF($C48="","",$F48-$G48-$I48-$J48)</f>
        <v/>
      </c>
      <c r="L48" s="14">
        <f>IF($C48="","",$G48*IF($H48="Doctor",1,IF($H48="Shared",0.5,0)))</f>
        <v/>
      </c>
      <c r="M48" s="14">
        <f>IF($C48="","",IF(IFERROR(INDEX('Settings'!$C$17:$C$36,MATCH($C48,'Settings'!$A$17:$A$36,0)),"")="% of gross",$F48,$F48-$L48-IF('Settings'!$B$5="Yes",$I48,0)-IF('Settings'!$B$6="Yes",$J48,0)))</f>
        <v/>
      </c>
      <c r="N48" s="15">
        <f>IF($C48="","",IFERROR(IF(INDEX('Settings'!$E$17:$H$36,MATCH($C48,'Settings'!$A$17:$A$36,0),MATCH($E48,Groups,0))="",INDEX('Settings'!$D$17:$D$36,MATCH($C48,'Settings'!$A$17:$A$36,0)),INDEX('Settings'!$E$17:$H$36,MATCH($C48,'Settings'!$A$17:$A$36,0),MATCH($E48,Groups,0))),0))</f>
        <v/>
      </c>
      <c r="O48" s="14">
        <f>IF($C48="","",ROUND($M48*$N48,2))</f>
        <v/>
      </c>
      <c r="P48" s="16">
        <f>IF($A48="","",DATE(YEAR($A48),MONTH($A48),1))</f>
        <v/>
      </c>
      <c r="Q48" s="14">
        <f>IF($C48="","",$K48-$O48)</f>
        <v/>
      </c>
    </row>
    <row r="49">
      <c r="A49" s="13" t="n">
        <v>46243</v>
      </c>
      <c r="B49" s="4" t="inlineStr">
        <is>
          <t>P-1597</t>
        </is>
      </c>
      <c r="C49" s="4" t="inlineStr">
        <is>
          <t>Dr Layla Al Qahtani</t>
        </is>
      </c>
      <c r="D49" s="4" t="inlineStr">
        <is>
          <t>Physiotherapy session</t>
        </is>
      </c>
      <c r="E49" s="6">
        <f>IF($D49="","",IFERROR(INDEX('Settings'!$L$17:$L$56,MATCH($D49,'Settings'!$K$17:$K$56,0)),""))</f>
        <v/>
      </c>
      <c r="F49" s="8" t="n">
        <v>300</v>
      </c>
      <c r="G49" s="8" t="n">
        <v>20</v>
      </c>
      <c r="H49" s="4" t="inlineStr">
        <is>
          <t>Shared</t>
        </is>
      </c>
      <c r="I49" s="8" t="n"/>
      <c r="J49" s="8" t="n"/>
      <c r="K49" s="14">
        <f>IF($C49="","",$F49-$G49-$I49-$J49)</f>
        <v/>
      </c>
      <c r="L49" s="14">
        <f>IF($C49="","",$G49*IF($H49="Doctor",1,IF($H49="Shared",0.5,0)))</f>
        <v/>
      </c>
      <c r="M49" s="14">
        <f>IF($C49="","",IF(IFERROR(INDEX('Settings'!$C$17:$C$36,MATCH($C49,'Settings'!$A$17:$A$36,0)),"")="% of gross",$F49,$F49-$L49-IF('Settings'!$B$5="Yes",$I49,0)-IF('Settings'!$B$6="Yes",$J49,0)))</f>
        <v/>
      </c>
      <c r="N49" s="15">
        <f>IF($C49="","",IFERROR(IF(INDEX('Settings'!$E$17:$H$36,MATCH($C49,'Settings'!$A$17:$A$36,0),MATCH($E49,Groups,0))="",INDEX('Settings'!$D$17:$D$36,MATCH($C49,'Settings'!$A$17:$A$36,0)),INDEX('Settings'!$E$17:$H$36,MATCH($C49,'Settings'!$A$17:$A$36,0),MATCH($E49,Groups,0))),0))</f>
        <v/>
      </c>
      <c r="O49" s="14">
        <f>IF($C49="","",ROUND($M49*$N49,2))</f>
        <v/>
      </c>
      <c r="P49" s="16">
        <f>IF($A49="","",DATE(YEAR($A49),MONTH($A49),1))</f>
        <v/>
      </c>
      <c r="Q49" s="14">
        <f>IF($C49="","",$K49-$O49)</f>
        <v/>
      </c>
    </row>
    <row r="50">
      <c r="A50" s="13" t="n">
        <v>46243</v>
      </c>
      <c r="B50" s="4" t="inlineStr">
        <is>
          <t>P-1533</t>
        </is>
      </c>
      <c r="C50" s="4" t="inlineStr">
        <is>
          <t>Dr Noura Al Subaie</t>
        </is>
      </c>
      <c r="D50" s="4" t="inlineStr">
        <is>
          <t>Chemical peel</t>
        </is>
      </c>
      <c r="E50" s="6">
        <f>IF($D50="","",IFERROR(INDEX('Settings'!$L$17:$L$56,MATCH($D50,'Settings'!$K$17:$K$56,0)),""))</f>
        <v/>
      </c>
      <c r="F50" s="8" t="n">
        <v>800</v>
      </c>
      <c r="G50" s="8" t="n"/>
      <c r="H50" s="4" t="n"/>
      <c r="I50" s="8" t="n"/>
      <c r="J50" s="8" t="n"/>
      <c r="K50" s="14">
        <f>IF($C50="","",$F50-$G50-$I50-$J50)</f>
        <v/>
      </c>
      <c r="L50" s="14">
        <f>IF($C50="","",$G50*IF($H50="Doctor",1,IF($H50="Shared",0.5,0)))</f>
        <v/>
      </c>
      <c r="M50" s="14">
        <f>IF($C50="","",IF(IFERROR(INDEX('Settings'!$C$17:$C$36,MATCH($C50,'Settings'!$A$17:$A$36,0)),"")="% of gross",$F50,$F50-$L50-IF('Settings'!$B$5="Yes",$I50,0)-IF('Settings'!$B$6="Yes",$J50,0)))</f>
        <v/>
      </c>
      <c r="N50" s="15">
        <f>IF($C50="","",IFERROR(IF(INDEX('Settings'!$E$17:$H$36,MATCH($C50,'Settings'!$A$17:$A$36,0),MATCH($E50,Groups,0))="",INDEX('Settings'!$D$17:$D$36,MATCH($C50,'Settings'!$A$17:$A$36,0)),INDEX('Settings'!$E$17:$H$36,MATCH($C50,'Settings'!$A$17:$A$36,0),MATCH($E50,Groups,0))),0))</f>
        <v/>
      </c>
      <c r="O50" s="14">
        <f>IF($C50="","",ROUND($M50*$N50,2))</f>
        <v/>
      </c>
      <c r="P50" s="16">
        <f>IF($A50="","",DATE(YEAR($A50),MONTH($A50),1))</f>
        <v/>
      </c>
      <c r="Q50" s="14">
        <f>IF($C50="","",$K50-$O50)</f>
        <v/>
      </c>
    </row>
    <row r="51">
      <c r="A51" s="13" t="n">
        <v>46243</v>
      </c>
      <c r="B51" s="4" t="inlineStr">
        <is>
          <t>P-1377</t>
        </is>
      </c>
      <c r="C51" s="4" t="inlineStr">
        <is>
          <t>Dr Noura Al Subaie</t>
        </is>
      </c>
      <c r="D51" s="4" t="inlineStr">
        <is>
          <t>Botulinum toxin</t>
        </is>
      </c>
      <c r="E51" s="6">
        <f>IF($D51="","",IFERROR(INDEX('Settings'!$L$17:$L$56,MATCH($D51,'Settings'!$K$17:$K$56,0)),""))</f>
        <v/>
      </c>
      <c r="F51" s="8" t="n">
        <v>1500</v>
      </c>
      <c r="G51" s="8" t="n"/>
      <c r="H51" s="4" t="n"/>
      <c r="I51" s="8" t="n">
        <v>40</v>
      </c>
      <c r="J51" s="8" t="n"/>
      <c r="K51" s="14">
        <f>IF($C51="","",$F51-$G51-$I51-$J51)</f>
        <v/>
      </c>
      <c r="L51" s="14">
        <f>IF($C51="","",$G51*IF($H51="Doctor",1,IF($H51="Shared",0.5,0)))</f>
        <v/>
      </c>
      <c r="M51" s="14">
        <f>IF($C51="","",IF(IFERROR(INDEX('Settings'!$C$17:$C$36,MATCH($C51,'Settings'!$A$17:$A$36,0)),"")="% of gross",$F51,$F51-$L51-IF('Settings'!$B$5="Yes",$I51,0)-IF('Settings'!$B$6="Yes",$J51,0)))</f>
        <v/>
      </c>
      <c r="N51" s="15">
        <f>IF($C51="","",IFERROR(IF(INDEX('Settings'!$E$17:$H$36,MATCH($C51,'Settings'!$A$17:$A$36,0),MATCH($E51,Groups,0))="",INDEX('Settings'!$D$17:$D$36,MATCH($C51,'Settings'!$A$17:$A$36,0)),INDEX('Settings'!$E$17:$H$36,MATCH($C51,'Settings'!$A$17:$A$36,0),MATCH($E51,Groups,0))),0))</f>
        <v/>
      </c>
      <c r="O51" s="14">
        <f>IF($C51="","",ROUND($M51*$N51,2))</f>
        <v/>
      </c>
      <c r="P51" s="16">
        <f>IF($A51="","",DATE(YEAR($A51),MONTH($A51),1))</f>
        <v/>
      </c>
      <c r="Q51" s="14">
        <f>IF($C51="","",$K51-$O51)</f>
        <v/>
      </c>
    </row>
    <row r="52">
      <c r="A52" s="13" t="n">
        <v>46243</v>
      </c>
      <c r="B52" s="4" t="inlineStr">
        <is>
          <t>P-1340</t>
        </is>
      </c>
      <c r="C52" s="4" t="inlineStr">
        <is>
          <t>Dr Mohamed Adel</t>
        </is>
      </c>
      <c r="D52" s="4" t="inlineStr">
        <is>
          <t>Specialist consultation</t>
        </is>
      </c>
      <c r="E52" s="6">
        <f>IF($D52="","",IFERROR(INDEX('Settings'!$L$17:$L$56,MATCH($D52,'Settings'!$K$17:$K$56,0)),""))</f>
        <v/>
      </c>
      <c r="F52" s="8" t="n">
        <v>350</v>
      </c>
      <c r="G52" s="8" t="n">
        <v>70</v>
      </c>
      <c r="H52" s="4" t="inlineStr">
        <is>
          <t>Clinic</t>
        </is>
      </c>
      <c r="I52" s="8" t="n"/>
      <c r="J52" s="8" t="n"/>
      <c r="K52" s="14">
        <f>IF($C52="","",$F52-$G52-$I52-$J52)</f>
        <v/>
      </c>
      <c r="L52" s="14">
        <f>IF($C52="","",$G52*IF($H52="Doctor",1,IF($H52="Shared",0.5,0)))</f>
        <v/>
      </c>
      <c r="M52" s="14">
        <f>IF($C52="","",IF(IFERROR(INDEX('Settings'!$C$17:$C$36,MATCH($C52,'Settings'!$A$17:$A$36,0)),"")="% of gross",$F52,$F52-$L52-IF('Settings'!$B$5="Yes",$I52,0)-IF('Settings'!$B$6="Yes",$J52,0)))</f>
        <v/>
      </c>
      <c r="N52" s="15">
        <f>IF($C52="","",IFERROR(IF(INDEX('Settings'!$E$17:$H$36,MATCH($C52,'Settings'!$A$17:$A$36,0),MATCH($E52,Groups,0))="",INDEX('Settings'!$D$17:$D$36,MATCH($C52,'Settings'!$A$17:$A$36,0)),INDEX('Settings'!$E$17:$H$36,MATCH($C52,'Settings'!$A$17:$A$36,0),MATCH($E52,Groups,0))),0))</f>
        <v/>
      </c>
      <c r="O52" s="14">
        <f>IF($C52="","",ROUND($M52*$N52,2))</f>
        <v/>
      </c>
      <c r="P52" s="16">
        <f>IF($A52="","",DATE(YEAR($A52),MONTH($A52),1))</f>
        <v/>
      </c>
      <c r="Q52" s="14">
        <f>IF($C52="","",$K52-$O52)</f>
        <v/>
      </c>
    </row>
    <row r="53">
      <c r="A53" s="13" t="n">
        <v>46243</v>
      </c>
      <c r="B53" s="4" t="inlineStr">
        <is>
          <t>P-1850</t>
        </is>
      </c>
      <c r="C53" s="4" t="inlineStr">
        <is>
          <t>Dr Mohamed Adel</t>
        </is>
      </c>
      <c r="D53" s="4" t="inlineStr">
        <is>
          <t>Follow-up visit</t>
        </is>
      </c>
      <c r="E53" s="6">
        <f>IF($D53="","",IFERROR(INDEX('Settings'!$L$17:$L$56,MATCH($D53,'Settings'!$K$17:$K$56,0)),""))</f>
        <v/>
      </c>
      <c r="F53" s="8" t="n">
        <v>150</v>
      </c>
      <c r="G53" s="8" t="n"/>
      <c r="H53" s="4" t="n"/>
      <c r="I53" s="8" t="n"/>
      <c r="J53" s="8" t="n"/>
      <c r="K53" s="14">
        <f>IF($C53="","",$F53-$G53-$I53-$J53)</f>
        <v/>
      </c>
      <c r="L53" s="14">
        <f>IF($C53="","",$G53*IF($H53="Doctor",1,IF($H53="Shared",0.5,0)))</f>
        <v/>
      </c>
      <c r="M53" s="14">
        <f>IF($C53="","",IF(IFERROR(INDEX('Settings'!$C$17:$C$36,MATCH($C53,'Settings'!$A$17:$A$36,0)),"")="% of gross",$F53,$F53-$L53-IF('Settings'!$B$5="Yes",$I53,0)-IF('Settings'!$B$6="Yes",$J53,0)))</f>
        <v/>
      </c>
      <c r="N53" s="15">
        <f>IF($C53="","",IFERROR(IF(INDEX('Settings'!$E$17:$H$36,MATCH($C53,'Settings'!$A$17:$A$36,0),MATCH($E53,Groups,0))="",INDEX('Settings'!$D$17:$D$36,MATCH($C53,'Settings'!$A$17:$A$36,0)),INDEX('Settings'!$E$17:$H$36,MATCH($C53,'Settings'!$A$17:$A$36,0),MATCH($E53,Groups,0))),0))</f>
        <v/>
      </c>
      <c r="O53" s="14">
        <f>IF($C53="","",ROUND($M53*$N53,2))</f>
        <v/>
      </c>
      <c r="P53" s="16">
        <f>IF($A53="","",DATE(YEAR($A53),MONTH($A53),1))</f>
        <v/>
      </c>
      <c r="Q53" s="14">
        <f>IF($C53="","",$K53-$O53)</f>
        <v/>
      </c>
    </row>
    <row r="54">
      <c r="A54" s="13" t="n">
        <v>46243</v>
      </c>
      <c r="B54" s="4" t="inlineStr">
        <is>
          <t>P-1385</t>
        </is>
      </c>
      <c r="C54" s="4" t="inlineStr">
        <is>
          <t>Dr Mohamed Adel</t>
        </is>
      </c>
      <c r="D54" s="4" t="inlineStr">
        <is>
          <t>Follow-up visit</t>
        </is>
      </c>
      <c r="E54" s="6">
        <f>IF($D54="","",IFERROR(INDEX('Settings'!$L$17:$L$56,MATCH($D54,'Settings'!$K$17:$K$56,0)),""))</f>
        <v/>
      </c>
      <c r="F54" s="8" t="n">
        <v>150</v>
      </c>
      <c r="G54" s="8" t="n"/>
      <c r="H54" s="4" t="n"/>
      <c r="I54" s="8" t="n"/>
      <c r="J54" s="8" t="n"/>
      <c r="K54" s="14">
        <f>IF($C54="","",$F54-$G54-$I54-$J54)</f>
        <v/>
      </c>
      <c r="L54" s="14">
        <f>IF($C54="","",$G54*IF($H54="Doctor",1,IF($H54="Shared",0.5,0)))</f>
        <v/>
      </c>
      <c r="M54" s="14">
        <f>IF($C54="","",IF(IFERROR(INDEX('Settings'!$C$17:$C$36,MATCH($C54,'Settings'!$A$17:$A$36,0)),"")="% of gross",$F54,$F54-$L54-IF('Settings'!$B$5="Yes",$I54,0)-IF('Settings'!$B$6="Yes",$J54,0)))</f>
        <v/>
      </c>
      <c r="N54" s="15">
        <f>IF($C54="","",IFERROR(IF(INDEX('Settings'!$E$17:$H$36,MATCH($C54,'Settings'!$A$17:$A$36,0),MATCH($E54,Groups,0))="",INDEX('Settings'!$D$17:$D$36,MATCH($C54,'Settings'!$A$17:$A$36,0)),INDEX('Settings'!$E$17:$H$36,MATCH($C54,'Settings'!$A$17:$A$36,0),MATCH($E54,Groups,0))),0))</f>
        <v/>
      </c>
      <c r="O54" s="14">
        <f>IF($C54="","",ROUND($M54*$N54,2))</f>
        <v/>
      </c>
      <c r="P54" s="16">
        <f>IF($A54="","",DATE(YEAR($A54),MONTH($A54),1))</f>
        <v/>
      </c>
      <c r="Q54" s="14">
        <f>IF($C54="","",$K54-$O54)</f>
        <v/>
      </c>
    </row>
    <row r="55">
      <c r="A55" s="13" t="n">
        <v>46243</v>
      </c>
      <c r="B55" s="4" t="inlineStr">
        <is>
          <t>P-1860</t>
        </is>
      </c>
      <c r="C55" s="4" t="inlineStr">
        <is>
          <t>Dr Khaled Youssef</t>
        </is>
      </c>
      <c r="D55" s="4" t="inlineStr">
        <is>
          <t>Follow-up visit</t>
        </is>
      </c>
      <c r="E55" s="6">
        <f>IF($D55="","",IFERROR(INDEX('Settings'!$L$17:$L$56,MATCH($D55,'Settings'!$K$17:$K$56,0)),""))</f>
        <v/>
      </c>
      <c r="F55" s="8" t="n">
        <v>150</v>
      </c>
      <c r="G55" s="8" t="n"/>
      <c r="H55" s="4" t="n"/>
      <c r="I55" s="8" t="n"/>
      <c r="J55" s="8" t="n"/>
      <c r="K55" s="14">
        <f>IF($C55="","",$F55-$G55-$I55-$J55)</f>
        <v/>
      </c>
      <c r="L55" s="14">
        <f>IF($C55="","",$G55*IF($H55="Doctor",1,IF($H55="Shared",0.5,0)))</f>
        <v/>
      </c>
      <c r="M55" s="14">
        <f>IF($C55="","",IF(IFERROR(INDEX('Settings'!$C$17:$C$36,MATCH($C55,'Settings'!$A$17:$A$36,0)),"")="% of gross",$F55,$F55-$L55-IF('Settings'!$B$5="Yes",$I55,0)-IF('Settings'!$B$6="Yes",$J55,0)))</f>
        <v/>
      </c>
      <c r="N55" s="15">
        <f>IF($C55="","",IFERROR(IF(INDEX('Settings'!$E$17:$H$36,MATCH($C55,'Settings'!$A$17:$A$36,0),MATCH($E55,Groups,0))="",INDEX('Settings'!$D$17:$D$36,MATCH($C55,'Settings'!$A$17:$A$36,0)),INDEX('Settings'!$E$17:$H$36,MATCH($C55,'Settings'!$A$17:$A$36,0),MATCH($E55,Groups,0))),0))</f>
        <v/>
      </c>
      <c r="O55" s="14">
        <f>IF($C55="","",ROUND($M55*$N55,2))</f>
        <v/>
      </c>
      <c r="P55" s="16">
        <f>IF($A55="","",DATE(YEAR($A55),MONTH($A55),1))</f>
        <v/>
      </c>
      <c r="Q55" s="14">
        <f>IF($C55="","",$K55-$O55)</f>
        <v/>
      </c>
    </row>
    <row r="56">
      <c r="A56" s="13" t="n">
        <v>46243</v>
      </c>
      <c r="B56" s="4" t="inlineStr">
        <is>
          <t>P-1215</t>
        </is>
      </c>
      <c r="C56" s="4" t="inlineStr">
        <is>
          <t>Dr Layla Al Qahtani</t>
        </is>
      </c>
      <c r="D56" s="4" t="inlineStr">
        <is>
          <t>Sunscreen cream</t>
        </is>
      </c>
      <c r="E56" s="6">
        <f>IF($D56="","",IFERROR(INDEX('Settings'!$L$17:$L$56,MATCH($D56,'Settings'!$K$17:$K$56,0)),""))</f>
        <v/>
      </c>
      <c r="F56" s="8" t="n">
        <v>120</v>
      </c>
      <c r="G56" s="8" t="n"/>
      <c r="H56" s="4" t="n"/>
      <c r="I56" s="8" t="n"/>
      <c r="J56" s="8" t="n"/>
      <c r="K56" s="14">
        <f>IF($C56="","",$F56-$G56-$I56-$J56)</f>
        <v/>
      </c>
      <c r="L56" s="14">
        <f>IF($C56="","",$G56*IF($H56="Doctor",1,IF($H56="Shared",0.5,0)))</f>
        <v/>
      </c>
      <c r="M56" s="14">
        <f>IF($C56="","",IF(IFERROR(INDEX('Settings'!$C$17:$C$36,MATCH($C56,'Settings'!$A$17:$A$36,0)),"")="% of gross",$F56,$F56-$L56-IF('Settings'!$B$5="Yes",$I56,0)-IF('Settings'!$B$6="Yes",$J56,0)))</f>
        <v/>
      </c>
      <c r="N56" s="15">
        <f>IF($C56="","",IFERROR(IF(INDEX('Settings'!$E$17:$H$36,MATCH($C56,'Settings'!$A$17:$A$36,0),MATCH($E56,Groups,0))="",INDEX('Settings'!$D$17:$D$36,MATCH($C56,'Settings'!$A$17:$A$36,0)),INDEX('Settings'!$E$17:$H$36,MATCH($C56,'Settings'!$A$17:$A$36,0),MATCH($E56,Groups,0))),0))</f>
        <v/>
      </c>
      <c r="O56" s="14">
        <f>IF($C56="","",ROUND($M56*$N56,2))</f>
        <v/>
      </c>
      <c r="P56" s="16">
        <f>IF($A56="","",DATE(YEAR($A56),MONTH($A56),1))</f>
        <v/>
      </c>
      <c r="Q56" s="14">
        <f>IF($C56="","",$K56-$O56)</f>
        <v/>
      </c>
    </row>
    <row r="57">
      <c r="A57" s="13" t="n">
        <v>46243</v>
      </c>
      <c r="B57" s="4" t="inlineStr">
        <is>
          <t>P-1566</t>
        </is>
      </c>
      <c r="C57" s="4" t="inlineStr">
        <is>
          <t>Dr Mohamed Adel</t>
        </is>
      </c>
      <c r="D57" s="4" t="inlineStr">
        <is>
          <t>Follow-up visit</t>
        </is>
      </c>
      <c r="E57" s="6">
        <f>IF($D57="","",IFERROR(INDEX('Settings'!$L$17:$L$56,MATCH($D57,'Settings'!$K$17:$K$56,0)),""))</f>
        <v/>
      </c>
      <c r="F57" s="8" t="n">
        <v>150</v>
      </c>
      <c r="G57" s="8" t="n">
        <v>30</v>
      </c>
      <c r="H57" s="4" t="inlineStr">
        <is>
          <t>Clinic</t>
        </is>
      </c>
      <c r="I57" s="8" t="n"/>
      <c r="J57" s="8" t="n"/>
      <c r="K57" s="14">
        <f>IF($C57="","",$F57-$G57-$I57-$J57)</f>
        <v/>
      </c>
      <c r="L57" s="14">
        <f>IF($C57="","",$G57*IF($H57="Doctor",1,IF($H57="Shared",0.5,0)))</f>
        <v/>
      </c>
      <c r="M57" s="14">
        <f>IF($C57="","",IF(IFERROR(INDEX('Settings'!$C$17:$C$36,MATCH($C57,'Settings'!$A$17:$A$36,0)),"")="% of gross",$F57,$F57-$L57-IF('Settings'!$B$5="Yes",$I57,0)-IF('Settings'!$B$6="Yes",$J57,0)))</f>
        <v/>
      </c>
      <c r="N57" s="15">
        <f>IF($C57="","",IFERROR(IF(INDEX('Settings'!$E$17:$H$36,MATCH($C57,'Settings'!$A$17:$A$36,0),MATCH($E57,Groups,0))="",INDEX('Settings'!$D$17:$D$36,MATCH($C57,'Settings'!$A$17:$A$36,0)),INDEX('Settings'!$E$17:$H$36,MATCH($C57,'Settings'!$A$17:$A$36,0),MATCH($E57,Groups,0))),0))</f>
        <v/>
      </c>
      <c r="O57" s="14">
        <f>IF($C57="","",ROUND($M57*$N57,2))</f>
        <v/>
      </c>
      <c r="P57" s="16">
        <f>IF($A57="","",DATE(YEAR($A57),MONTH($A57),1))</f>
        <v/>
      </c>
      <c r="Q57" s="14">
        <f>IF($C57="","",$K57-$O57)</f>
        <v/>
      </c>
    </row>
    <row r="58">
      <c r="A58" s="13" t="n">
        <v>46243</v>
      </c>
      <c r="B58" s="4" t="inlineStr">
        <is>
          <t>P-1856</t>
        </is>
      </c>
      <c r="C58" s="4" t="inlineStr">
        <is>
          <t>Dr Ahmed Mansour</t>
        </is>
      </c>
      <c r="D58" s="4" t="inlineStr">
        <is>
          <t>Skin tag removal</t>
        </is>
      </c>
      <c r="E58" s="6">
        <f>IF($D58="","",IFERROR(INDEX('Settings'!$L$17:$L$56,MATCH($D58,'Settings'!$K$17:$K$56,0)),""))</f>
        <v/>
      </c>
      <c r="F58" s="8" t="n">
        <v>500</v>
      </c>
      <c r="G58" s="8" t="n"/>
      <c r="H58" s="4" t="n"/>
      <c r="I58" s="8" t="n"/>
      <c r="J58" s="8" t="n"/>
      <c r="K58" s="14">
        <f>IF($C58="","",$F58-$G58-$I58-$J58)</f>
        <v/>
      </c>
      <c r="L58" s="14">
        <f>IF($C58="","",$G58*IF($H58="Doctor",1,IF($H58="Shared",0.5,0)))</f>
        <v/>
      </c>
      <c r="M58" s="14">
        <f>IF($C58="","",IF(IFERROR(INDEX('Settings'!$C$17:$C$36,MATCH($C58,'Settings'!$A$17:$A$36,0)),"")="% of gross",$F58,$F58-$L58-IF('Settings'!$B$5="Yes",$I58,0)-IF('Settings'!$B$6="Yes",$J58,0)))</f>
        <v/>
      </c>
      <c r="N58" s="15">
        <f>IF($C58="","",IFERROR(IF(INDEX('Settings'!$E$17:$H$36,MATCH($C58,'Settings'!$A$17:$A$36,0),MATCH($E58,Groups,0))="",INDEX('Settings'!$D$17:$D$36,MATCH($C58,'Settings'!$A$17:$A$36,0)),INDEX('Settings'!$E$17:$H$36,MATCH($C58,'Settings'!$A$17:$A$36,0),MATCH($E58,Groups,0))),0))</f>
        <v/>
      </c>
      <c r="O58" s="14">
        <f>IF($C58="","",ROUND($M58*$N58,2))</f>
        <v/>
      </c>
      <c r="P58" s="16">
        <f>IF($A58="","",DATE(YEAR($A58),MONTH($A58),1))</f>
        <v/>
      </c>
      <c r="Q58" s="14">
        <f>IF($C58="","",$K58-$O58)</f>
        <v/>
      </c>
    </row>
    <row r="59">
      <c r="A59" s="13" t="n">
        <v>46243</v>
      </c>
      <c r="B59" s="4" t="inlineStr">
        <is>
          <t>P-1048</t>
        </is>
      </c>
      <c r="C59" s="4" t="inlineStr">
        <is>
          <t>Dr Ahmed Mansour</t>
        </is>
      </c>
      <c r="D59" s="4" t="inlineStr">
        <is>
          <t>Laser session, face</t>
        </is>
      </c>
      <c r="E59" s="6">
        <f>IF($D59="","",IFERROR(INDEX('Settings'!$L$17:$L$56,MATCH($D59,'Settings'!$K$17:$K$56,0)),""))</f>
        <v/>
      </c>
      <c r="F59" s="8" t="n">
        <v>600</v>
      </c>
      <c r="G59" s="8" t="n"/>
      <c r="H59" s="4" t="n"/>
      <c r="I59" s="8" t="n"/>
      <c r="J59" s="8" t="n"/>
      <c r="K59" s="14">
        <f>IF($C59="","",$F59-$G59-$I59-$J59)</f>
        <v/>
      </c>
      <c r="L59" s="14">
        <f>IF($C59="","",$G59*IF($H59="Doctor",1,IF($H59="Shared",0.5,0)))</f>
        <v/>
      </c>
      <c r="M59" s="14">
        <f>IF($C59="","",IF(IFERROR(INDEX('Settings'!$C$17:$C$36,MATCH($C59,'Settings'!$A$17:$A$36,0)),"")="% of gross",$F59,$F59-$L59-IF('Settings'!$B$5="Yes",$I59,0)-IF('Settings'!$B$6="Yes",$J59,0)))</f>
        <v/>
      </c>
      <c r="N59" s="15">
        <f>IF($C59="","",IFERROR(IF(INDEX('Settings'!$E$17:$H$36,MATCH($C59,'Settings'!$A$17:$A$36,0),MATCH($E59,Groups,0))="",INDEX('Settings'!$D$17:$D$36,MATCH($C59,'Settings'!$A$17:$A$36,0)),INDEX('Settings'!$E$17:$H$36,MATCH($C59,'Settings'!$A$17:$A$36,0),MATCH($E59,Groups,0))),0))</f>
        <v/>
      </c>
      <c r="O59" s="14">
        <f>IF($C59="","",ROUND($M59*$N59,2))</f>
        <v/>
      </c>
      <c r="P59" s="16">
        <f>IF($A59="","",DATE(YEAR($A59),MONTH($A59),1))</f>
        <v/>
      </c>
      <c r="Q59" s="14">
        <f>IF($C59="","",$K59-$O59)</f>
        <v/>
      </c>
    </row>
    <row r="60">
      <c r="A60" s="13" t="n">
        <v>46243</v>
      </c>
      <c r="B60" s="4" t="inlineStr">
        <is>
          <t>P-1892</t>
        </is>
      </c>
      <c r="C60" s="4" t="inlineStr">
        <is>
          <t>Dr Layla Al Qahtani</t>
        </is>
      </c>
      <c r="D60" s="4" t="inlineStr">
        <is>
          <t>Specialist consultation</t>
        </is>
      </c>
      <c r="E60" s="6">
        <f>IF($D60="","",IFERROR(INDEX('Settings'!$L$17:$L$56,MATCH($D60,'Settings'!$K$17:$K$56,0)),""))</f>
        <v/>
      </c>
      <c r="F60" s="8" t="n">
        <v>350</v>
      </c>
      <c r="G60" s="8" t="n"/>
      <c r="H60" s="4" t="n"/>
      <c r="I60" s="8" t="n"/>
      <c r="J60" s="8" t="n"/>
      <c r="K60" s="14">
        <f>IF($C60="","",$F60-$G60-$I60-$J60)</f>
        <v/>
      </c>
      <c r="L60" s="14">
        <f>IF($C60="","",$G60*IF($H60="Doctor",1,IF($H60="Shared",0.5,0)))</f>
        <v/>
      </c>
      <c r="M60" s="14">
        <f>IF($C60="","",IF(IFERROR(INDEX('Settings'!$C$17:$C$36,MATCH($C60,'Settings'!$A$17:$A$36,0)),"")="% of gross",$F60,$F60-$L60-IF('Settings'!$B$5="Yes",$I60,0)-IF('Settings'!$B$6="Yes",$J60,0)))</f>
        <v/>
      </c>
      <c r="N60" s="15">
        <f>IF($C60="","",IFERROR(IF(INDEX('Settings'!$E$17:$H$36,MATCH($C60,'Settings'!$A$17:$A$36,0),MATCH($E60,Groups,0))="",INDEX('Settings'!$D$17:$D$36,MATCH($C60,'Settings'!$A$17:$A$36,0)),INDEX('Settings'!$E$17:$H$36,MATCH($C60,'Settings'!$A$17:$A$36,0),MATCH($E60,Groups,0))),0))</f>
        <v/>
      </c>
      <c r="O60" s="14">
        <f>IF($C60="","",ROUND($M60*$N60,2))</f>
        <v/>
      </c>
      <c r="P60" s="16">
        <f>IF($A60="","",DATE(YEAR($A60),MONTH($A60),1))</f>
        <v/>
      </c>
      <c r="Q60" s="14">
        <f>IF($C60="","",$K60-$O60)</f>
        <v/>
      </c>
    </row>
    <row r="61">
      <c r="A61" s="13" t="n">
        <v>46243</v>
      </c>
      <c r="B61" s="4" t="inlineStr">
        <is>
          <t>P-1426</t>
        </is>
      </c>
      <c r="C61" s="4" t="inlineStr">
        <is>
          <t>Dr Sara Al Harbi</t>
        </is>
      </c>
      <c r="D61" s="4" t="inlineStr">
        <is>
          <t>Follow-up visit</t>
        </is>
      </c>
      <c r="E61" s="6">
        <f>IF($D61="","",IFERROR(INDEX('Settings'!$L$17:$L$56,MATCH($D61,'Settings'!$K$17:$K$56,0)),""))</f>
        <v/>
      </c>
      <c r="F61" s="8" t="n">
        <v>150</v>
      </c>
      <c r="G61" s="8" t="n"/>
      <c r="H61" s="4" t="n"/>
      <c r="I61" s="8" t="n"/>
      <c r="J61" s="8" t="n"/>
      <c r="K61" s="14">
        <f>IF($C61="","",$F61-$G61-$I61-$J61)</f>
        <v/>
      </c>
      <c r="L61" s="14">
        <f>IF($C61="","",$G61*IF($H61="Doctor",1,IF($H61="Shared",0.5,0)))</f>
        <v/>
      </c>
      <c r="M61" s="14">
        <f>IF($C61="","",IF(IFERROR(INDEX('Settings'!$C$17:$C$36,MATCH($C61,'Settings'!$A$17:$A$36,0)),"")="% of gross",$F61,$F61-$L61-IF('Settings'!$B$5="Yes",$I61,0)-IF('Settings'!$B$6="Yes",$J61,0)))</f>
        <v/>
      </c>
      <c r="N61" s="15">
        <f>IF($C61="","",IFERROR(IF(INDEX('Settings'!$E$17:$H$36,MATCH($C61,'Settings'!$A$17:$A$36,0),MATCH($E61,Groups,0))="",INDEX('Settings'!$D$17:$D$36,MATCH($C61,'Settings'!$A$17:$A$36,0)),INDEX('Settings'!$E$17:$H$36,MATCH($C61,'Settings'!$A$17:$A$36,0),MATCH($E61,Groups,0))),0))</f>
        <v/>
      </c>
      <c r="O61" s="14">
        <f>IF($C61="","",ROUND($M61*$N61,2))</f>
        <v/>
      </c>
      <c r="P61" s="16">
        <f>IF($A61="","",DATE(YEAR($A61),MONTH($A61),1))</f>
        <v/>
      </c>
      <c r="Q61" s="14">
        <f>IF($C61="","",$K61-$O61)</f>
        <v/>
      </c>
    </row>
    <row r="62">
      <c r="A62" s="13" t="n">
        <v>46243</v>
      </c>
      <c r="B62" s="4" t="inlineStr">
        <is>
          <t>P-1782</t>
        </is>
      </c>
      <c r="C62" s="4" t="inlineStr">
        <is>
          <t>Dr Khaled Youssef</t>
        </is>
      </c>
      <c r="D62" s="4" t="inlineStr">
        <is>
          <t>Specialist consultation</t>
        </is>
      </c>
      <c r="E62" s="6">
        <f>IF($D62="","",IFERROR(INDEX('Settings'!$L$17:$L$56,MATCH($D62,'Settings'!$K$17:$K$56,0)),""))</f>
        <v/>
      </c>
      <c r="F62" s="8" t="n">
        <v>350</v>
      </c>
      <c r="G62" s="8" t="n"/>
      <c r="H62" s="4" t="n"/>
      <c r="I62" s="8" t="n"/>
      <c r="J62" s="8" t="n"/>
      <c r="K62" s="14">
        <f>IF($C62="","",$F62-$G62-$I62-$J62)</f>
        <v/>
      </c>
      <c r="L62" s="14">
        <f>IF($C62="","",$G62*IF($H62="Doctor",1,IF($H62="Shared",0.5,0)))</f>
        <v/>
      </c>
      <c r="M62" s="14">
        <f>IF($C62="","",IF(IFERROR(INDEX('Settings'!$C$17:$C$36,MATCH($C62,'Settings'!$A$17:$A$36,0)),"")="% of gross",$F62,$F62-$L62-IF('Settings'!$B$5="Yes",$I62,0)-IF('Settings'!$B$6="Yes",$J62,0)))</f>
        <v/>
      </c>
      <c r="N62" s="15">
        <f>IF($C62="","",IFERROR(IF(INDEX('Settings'!$E$17:$H$36,MATCH($C62,'Settings'!$A$17:$A$36,0),MATCH($E62,Groups,0))="",INDEX('Settings'!$D$17:$D$36,MATCH($C62,'Settings'!$A$17:$A$36,0)),INDEX('Settings'!$E$17:$H$36,MATCH($C62,'Settings'!$A$17:$A$36,0),MATCH($E62,Groups,0))),0))</f>
        <v/>
      </c>
      <c r="O62" s="14">
        <f>IF($C62="","",ROUND($M62*$N62,2))</f>
        <v/>
      </c>
      <c r="P62" s="16">
        <f>IF($A62="","",DATE(YEAR($A62),MONTH($A62),1))</f>
        <v/>
      </c>
      <c r="Q62" s="14">
        <f>IF($C62="","",$K62-$O62)</f>
        <v/>
      </c>
    </row>
    <row r="63">
      <c r="A63" s="13" t="n">
        <v>46244</v>
      </c>
      <c r="B63" s="4" t="inlineStr">
        <is>
          <t>P-1877</t>
        </is>
      </c>
      <c r="C63" s="4" t="inlineStr">
        <is>
          <t>Dr Khaled Youssef</t>
        </is>
      </c>
      <c r="D63" s="4" t="inlineStr">
        <is>
          <t>Follow-up visit</t>
        </is>
      </c>
      <c r="E63" s="6">
        <f>IF($D63="","",IFERROR(INDEX('Settings'!$L$17:$L$56,MATCH($D63,'Settings'!$K$17:$K$56,0)),""))</f>
        <v/>
      </c>
      <c r="F63" s="8" t="n">
        <v>150</v>
      </c>
      <c r="G63" s="8" t="n"/>
      <c r="H63" s="4" t="n"/>
      <c r="I63" s="8" t="n"/>
      <c r="J63" s="8" t="n"/>
      <c r="K63" s="14">
        <f>IF($C63="","",$F63-$G63-$I63-$J63)</f>
        <v/>
      </c>
      <c r="L63" s="14">
        <f>IF($C63="","",$G63*IF($H63="Doctor",1,IF($H63="Shared",0.5,0)))</f>
        <v/>
      </c>
      <c r="M63" s="14">
        <f>IF($C63="","",IF(IFERROR(INDEX('Settings'!$C$17:$C$36,MATCH($C63,'Settings'!$A$17:$A$36,0)),"")="% of gross",$F63,$F63-$L63-IF('Settings'!$B$5="Yes",$I63,0)-IF('Settings'!$B$6="Yes",$J63,0)))</f>
        <v/>
      </c>
      <c r="N63" s="15">
        <f>IF($C63="","",IFERROR(IF(INDEX('Settings'!$E$17:$H$36,MATCH($C63,'Settings'!$A$17:$A$36,0),MATCH($E63,Groups,0))="",INDEX('Settings'!$D$17:$D$36,MATCH($C63,'Settings'!$A$17:$A$36,0)),INDEX('Settings'!$E$17:$H$36,MATCH($C63,'Settings'!$A$17:$A$36,0),MATCH($E63,Groups,0))),0))</f>
        <v/>
      </c>
      <c r="O63" s="14">
        <f>IF($C63="","",ROUND($M63*$N63,2))</f>
        <v/>
      </c>
      <c r="P63" s="16">
        <f>IF($A63="","",DATE(YEAR($A63),MONTH($A63),1))</f>
        <v/>
      </c>
      <c r="Q63" s="14">
        <f>IF($C63="","",$K63-$O63)</f>
        <v/>
      </c>
    </row>
    <row r="64">
      <c r="A64" s="13" t="n">
        <v>46244</v>
      </c>
      <c r="B64" s="4" t="inlineStr">
        <is>
          <t>P-1362</t>
        </is>
      </c>
      <c r="C64" s="4" t="inlineStr">
        <is>
          <t>Dr Ahmed Mansour</t>
        </is>
      </c>
      <c r="D64" s="4" t="inlineStr">
        <is>
          <t>Filler injection</t>
        </is>
      </c>
      <c r="E64" s="6">
        <f>IF($D64="","",IFERROR(INDEX('Settings'!$L$17:$L$56,MATCH($D64,'Settings'!$K$17:$K$56,0)),""))</f>
        <v/>
      </c>
      <c r="F64" s="8" t="n">
        <v>1800</v>
      </c>
      <c r="G64" s="8" t="n"/>
      <c r="H64" s="4" t="n"/>
      <c r="I64" s="8" t="n"/>
      <c r="J64" s="8" t="n"/>
      <c r="K64" s="14">
        <f>IF($C64="","",$F64-$G64-$I64-$J64)</f>
        <v/>
      </c>
      <c r="L64" s="14">
        <f>IF($C64="","",$G64*IF($H64="Doctor",1,IF($H64="Shared",0.5,0)))</f>
        <v/>
      </c>
      <c r="M64" s="14">
        <f>IF($C64="","",IF(IFERROR(INDEX('Settings'!$C$17:$C$36,MATCH($C64,'Settings'!$A$17:$A$36,0)),"")="% of gross",$F64,$F64-$L64-IF('Settings'!$B$5="Yes",$I64,0)-IF('Settings'!$B$6="Yes",$J64,0)))</f>
        <v/>
      </c>
      <c r="N64" s="15">
        <f>IF($C64="","",IFERROR(IF(INDEX('Settings'!$E$17:$H$36,MATCH($C64,'Settings'!$A$17:$A$36,0),MATCH($E64,Groups,0))="",INDEX('Settings'!$D$17:$D$36,MATCH($C64,'Settings'!$A$17:$A$36,0)),INDEX('Settings'!$E$17:$H$36,MATCH($C64,'Settings'!$A$17:$A$36,0),MATCH($E64,Groups,0))),0))</f>
        <v/>
      </c>
      <c r="O64" s="14">
        <f>IF($C64="","",ROUND($M64*$N64,2))</f>
        <v/>
      </c>
      <c r="P64" s="16">
        <f>IF($A64="","",DATE(YEAR($A64),MONTH($A64),1))</f>
        <v/>
      </c>
      <c r="Q64" s="14">
        <f>IF($C64="","",$K64-$O64)</f>
        <v/>
      </c>
    </row>
    <row r="65">
      <c r="A65" s="13" t="n">
        <v>46244</v>
      </c>
      <c r="B65" s="4" t="inlineStr">
        <is>
          <t>P-1169</t>
        </is>
      </c>
      <c r="C65" s="4" t="inlineStr">
        <is>
          <t>Dr Noura Al Subaie</t>
        </is>
      </c>
      <c r="D65" s="4" t="inlineStr">
        <is>
          <t>Follow-up visit</t>
        </is>
      </c>
      <c r="E65" s="6">
        <f>IF($D65="","",IFERROR(INDEX('Settings'!$L$17:$L$56,MATCH($D65,'Settings'!$K$17:$K$56,0)),""))</f>
        <v/>
      </c>
      <c r="F65" s="8" t="n">
        <v>150</v>
      </c>
      <c r="G65" s="8" t="n">
        <v>20</v>
      </c>
      <c r="H65" s="4" t="inlineStr">
        <is>
          <t>Shared</t>
        </is>
      </c>
      <c r="I65" s="8" t="n"/>
      <c r="J65" s="8" t="n"/>
      <c r="K65" s="14">
        <f>IF($C65="","",$F65-$G65-$I65-$J65)</f>
        <v/>
      </c>
      <c r="L65" s="14">
        <f>IF($C65="","",$G65*IF($H65="Doctor",1,IF($H65="Shared",0.5,0)))</f>
        <v/>
      </c>
      <c r="M65" s="14">
        <f>IF($C65="","",IF(IFERROR(INDEX('Settings'!$C$17:$C$36,MATCH($C65,'Settings'!$A$17:$A$36,0)),"")="% of gross",$F65,$F65-$L65-IF('Settings'!$B$5="Yes",$I65,0)-IF('Settings'!$B$6="Yes",$J65,0)))</f>
        <v/>
      </c>
      <c r="N65" s="15">
        <f>IF($C65="","",IFERROR(IF(INDEX('Settings'!$E$17:$H$36,MATCH($C65,'Settings'!$A$17:$A$36,0),MATCH($E65,Groups,0))="",INDEX('Settings'!$D$17:$D$36,MATCH($C65,'Settings'!$A$17:$A$36,0)),INDEX('Settings'!$E$17:$H$36,MATCH($C65,'Settings'!$A$17:$A$36,0),MATCH($E65,Groups,0))),0))</f>
        <v/>
      </c>
      <c r="O65" s="14">
        <f>IF($C65="","",ROUND($M65*$N65,2))</f>
        <v/>
      </c>
      <c r="P65" s="16">
        <f>IF($A65="","",DATE(YEAR($A65),MONTH($A65),1))</f>
        <v/>
      </c>
      <c r="Q65" s="14">
        <f>IF($C65="","",$K65-$O65)</f>
        <v/>
      </c>
    </row>
    <row r="66">
      <c r="A66" s="13" t="n">
        <v>46244</v>
      </c>
      <c r="B66" s="4" t="inlineStr">
        <is>
          <t>P-1321</t>
        </is>
      </c>
      <c r="C66" s="4" t="inlineStr">
        <is>
          <t>Dr Noura Al Subaie</t>
        </is>
      </c>
      <c r="D66" s="4" t="inlineStr">
        <is>
          <t>Laser session, face</t>
        </is>
      </c>
      <c r="E66" s="6">
        <f>IF($D66="","",IFERROR(INDEX('Settings'!$L$17:$L$56,MATCH($D66,'Settings'!$K$17:$K$56,0)),""))</f>
        <v/>
      </c>
      <c r="F66" s="8" t="n">
        <v>600</v>
      </c>
      <c r="G66" s="8" t="n"/>
      <c r="H66" s="4" t="n"/>
      <c r="I66" s="8" t="n"/>
      <c r="J66" s="8" t="n"/>
      <c r="K66" s="14">
        <f>IF($C66="","",$F66-$G66-$I66-$J66)</f>
        <v/>
      </c>
      <c r="L66" s="14">
        <f>IF($C66="","",$G66*IF($H66="Doctor",1,IF($H66="Shared",0.5,0)))</f>
        <v/>
      </c>
      <c r="M66" s="14">
        <f>IF($C66="","",IF(IFERROR(INDEX('Settings'!$C$17:$C$36,MATCH($C66,'Settings'!$A$17:$A$36,0)),"")="% of gross",$F66,$F66-$L66-IF('Settings'!$B$5="Yes",$I66,0)-IF('Settings'!$B$6="Yes",$J66,0)))</f>
        <v/>
      </c>
      <c r="N66" s="15">
        <f>IF($C66="","",IFERROR(IF(INDEX('Settings'!$E$17:$H$36,MATCH($C66,'Settings'!$A$17:$A$36,0),MATCH($E66,Groups,0))="",INDEX('Settings'!$D$17:$D$36,MATCH($C66,'Settings'!$A$17:$A$36,0)),INDEX('Settings'!$E$17:$H$36,MATCH($C66,'Settings'!$A$17:$A$36,0),MATCH($E66,Groups,0))),0))</f>
        <v/>
      </c>
      <c r="O66" s="14">
        <f>IF($C66="","",ROUND($M66*$N66,2))</f>
        <v/>
      </c>
      <c r="P66" s="16">
        <f>IF($A66="","",DATE(YEAR($A66),MONTH($A66),1))</f>
        <v/>
      </c>
      <c r="Q66" s="14">
        <f>IF($C66="","",$K66-$O66)</f>
        <v/>
      </c>
    </row>
    <row r="67">
      <c r="A67" s="13" t="n">
        <v>46244</v>
      </c>
      <c r="B67" s="4" t="inlineStr">
        <is>
          <t>P-1889</t>
        </is>
      </c>
      <c r="C67" s="4" t="inlineStr">
        <is>
          <t>Dr Sara Al Harbi</t>
        </is>
      </c>
      <c r="D67" s="4" t="inlineStr">
        <is>
          <t>Laser session, face</t>
        </is>
      </c>
      <c r="E67" s="6">
        <f>IF($D67="","",IFERROR(INDEX('Settings'!$L$17:$L$56,MATCH($D67,'Settings'!$K$17:$K$56,0)),""))</f>
        <v/>
      </c>
      <c r="F67" s="8" t="n">
        <v>600</v>
      </c>
      <c r="G67" s="8" t="n"/>
      <c r="H67" s="4" t="n"/>
      <c r="I67" s="8" t="n"/>
      <c r="J67" s="8" t="n"/>
      <c r="K67" s="14">
        <f>IF($C67="","",$F67-$G67-$I67-$J67)</f>
        <v/>
      </c>
      <c r="L67" s="14">
        <f>IF($C67="","",$G67*IF($H67="Doctor",1,IF($H67="Shared",0.5,0)))</f>
        <v/>
      </c>
      <c r="M67" s="14">
        <f>IF($C67="","",IF(IFERROR(INDEX('Settings'!$C$17:$C$36,MATCH($C67,'Settings'!$A$17:$A$36,0)),"")="% of gross",$F67,$F67-$L67-IF('Settings'!$B$5="Yes",$I67,0)-IF('Settings'!$B$6="Yes",$J67,0)))</f>
        <v/>
      </c>
      <c r="N67" s="15">
        <f>IF($C67="","",IFERROR(IF(INDEX('Settings'!$E$17:$H$36,MATCH($C67,'Settings'!$A$17:$A$36,0),MATCH($E67,Groups,0))="",INDEX('Settings'!$D$17:$D$36,MATCH($C67,'Settings'!$A$17:$A$36,0)),INDEX('Settings'!$E$17:$H$36,MATCH($C67,'Settings'!$A$17:$A$36,0),MATCH($E67,Groups,0))),0))</f>
        <v/>
      </c>
      <c r="O67" s="14">
        <f>IF($C67="","",ROUND($M67*$N67,2))</f>
        <v/>
      </c>
      <c r="P67" s="16">
        <f>IF($A67="","",DATE(YEAR($A67),MONTH($A67),1))</f>
        <v/>
      </c>
      <c r="Q67" s="14">
        <f>IF($C67="","",$K67-$O67)</f>
        <v/>
      </c>
    </row>
    <row r="68">
      <c r="A68" s="13" t="n">
        <v>46244</v>
      </c>
      <c r="B68" s="4" t="inlineStr">
        <is>
          <t>P-1426</t>
        </is>
      </c>
      <c r="C68" s="4" t="inlineStr">
        <is>
          <t>Dr Layla Al Qahtani</t>
        </is>
      </c>
      <c r="D68" s="4" t="inlineStr">
        <is>
          <t>Physiotherapy session</t>
        </is>
      </c>
      <c r="E68" s="6">
        <f>IF($D68="","",IFERROR(INDEX('Settings'!$L$17:$L$56,MATCH($D68,'Settings'!$K$17:$K$56,0)),""))</f>
        <v/>
      </c>
      <c r="F68" s="8" t="n">
        <v>300</v>
      </c>
      <c r="G68" s="8" t="n"/>
      <c r="H68" s="4" t="n"/>
      <c r="I68" s="8" t="n"/>
      <c r="J68" s="8" t="n"/>
      <c r="K68" s="14">
        <f>IF($C68="","",$F68-$G68-$I68-$J68)</f>
        <v/>
      </c>
      <c r="L68" s="14">
        <f>IF($C68="","",$G68*IF($H68="Doctor",1,IF($H68="Shared",0.5,0)))</f>
        <v/>
      </c>
      <c r="M68" s="14">
        <f>IF($C68="","",IF(IFERROR(INDEX('Settings'!$C$17:$C$36,MATCH($C68,'Settings'!$A$17:$A$36,0)),"")="% of gross",$F68,$F68-$L68-IF('Settings'!$B$5="Yes",$I68,0)-IF('Settings'!$B$6="Yes",$J68,0)))</f>
        <v/>
      </c>
      <c r="N68" s="15">
        <f>IF($C68="","",IFERROR(IF(INDEX('Settings'!$E$17:$H$36,MATCH($C68,'Settings'!$A$17:$A$36,0),MATCH($E68,Groups,0))="",INDEX('Settings'!$D$17:$D$36,MATCH($C68,'Settings'!$A$17:$A$36,0)),INDEX('Settings'!$E$17:$H$36,MATCH($C68,'Settings'!$A$17:$A$36,0),MATCH($E68,Groups,0))),0))</f>
        <v/>
      </c>
      <c r="O68" s="14">
        <f>IF($C68="","",ROUND($M68*$N68,2))</f>
        <v/>
      </c>
      <c r="P68" s="16">
        <f>IF($A68="","",DATE(YEAR($A68),MONTH($A68),1))</f>
        <v/>
      </c>
      <c r="Q68" s="14">
        <f>IF($C68="","",$K68-$O68)</f>
        <v/>
      </c>
    </row>
    <row r="69">
      <c r="A69" s="13" t="n">
        <v>46244</v>
      </c>
      <c r="B69" s="4" t="inlineStr">
        <is>
          <t>P-1868</t>
        </is>
      </c>
      <c r="C69" s="4" t="inlineStr">
        <is>
          <t>Dr Sara Al Harbi</t>
        </is>
      </c>
      <c r="D69" s="4" t="inlineStr">
        <is>
          <t>Specialist consultation</t>
        </is>
      </c>
      <c r="E69" s="6">
        <f>IF($D69="","",IFERROR(INDEX('Settings'!$L$17:$L$56,MATCH($D69,'Settings'!$K$17:$K$56,0)),""))</f>
        <v/>
      </c>
      <c r="F69" s="8" t="n">
        <v>350</v>
      </c>
      <c r="G69" s="8" t="n"/>
      <c r="H69" s="4" t="n"/>
      <c r="I69" s="8" t="n"/>
      <c r="J69" s="8" t="n"/>
      <c r="K69" s="14">
        <f>IF($C69="","",$F69-$G69-$I69-$J69)</f>
        <v/>
      </c>
      <c r="L69" s="14">
        <f>IF($C69="","",$G69*IF($H69="Doctor",1,IF($H69="Shared",0.5,0)))</f>
        <v/>
      </c>
      <c r="M69" s="14">
        <f>IF($C69="","",IF(IFERROR(INDEX('Settings'!$C$17:$C$36,MATCH($C69,'Settings'!$A$17:$A$36,0)),"")="% of gross",$F69,$F69-$L69-IF('Settings'!$B$5="Yes",$I69,0)-IF('Settings'!$B$6="Yes",$J69,0)))</f>
        <v/>
      </c>
      <c r="N69" s="15">
        <f>IF($C69="","",IFERROR(IF(INDEX('Settings'!$E$17:$H$36,MATCH($C69,'Settings'!$A$17:$A$36,0),MATCH($E69,Groups,0))="",INDEX('Settings'!$D$17:$D$36,MATCH($C69,'Settings'!$A$17:$A$36,0)),INDEX('Settings'!$E$17:$H$36,MATCH($C69,'Settings'!$A$17:$A$36,0),MATCH($E69,Groups,0))),0))</f>
        <v/>
      </c>
      <c r="O69" s="14">
        <f>IF($C69="","",ROUND($M69*$N69,2))</f>
        <v/>
      </c>
      <c r="P69" s="16">
        <f>IF($A69="","",DATE(YEAR($A69),MONTH($A69),1))</f>
        <v/>
      </c>
      <c r="Q69" s="14">
        <f>IF($C69="","",$K69-$O69)</f>
        <v/>
      </c>
    </row>
    <row r="70">
      <c r="A70" s="13" t="n">
        <v>46244</v>
      </c>
      <c r="B70" s="4" t="inlineStr">
        <is>
          <t>P-1292</t>
        </is>
      </c>
      <c r="C70" s="4" t="inlineStr">
        <is>
          <t>Dr Mohamed Adel</t>
        </is>
      </c>
      <c r="D70" s="4" t="inlineStr">
        <is>
          <t>Laser session, body</t>
        </is>
      </c>
      <c r="E70" s="6">
        <f>IF($D70="","",IFERROR(INDEX('Settings'!$L$17:$L$56,MATCH($D70,'Settings'!$K$17:$K$56,0)),""))</f>
        <v/>
      </c>
      <c r="F70" s="8" t="n">
        <v>1200</v>
      </c>
      <c r="G70" s="8" t="n">
        <v>180</v>
      </c>
      <c r="H70" s="4" t="inlineStr">
        <is>
          <t>Clinic</t>
        </is>
      </c>
      <c r="I70" s="8" t="n"/>
      <c r="J70" s="8" t="n"/>
      <c r="K70" s="14">
        <f>IF($C70="","",$F70-$G70-$I70-$J70)</f>
        <v/>
      </c>
      <c r="L70" s="14">
        <f>IF($C70="","",$G70*IF($H70="Doctor",1,IF($H70="Shared",0.5,0)))</f>
        <v/>
      </c>
      <c r="M70" s="14">
        <f>IF($C70="","",IF(IFERROR(INDEX('Settings'!$C$17:$C$36,MATCH($C70,'Settings'!$A$17:$A$36,0)),"")="% of gross",$F70,$F70-$L70-IF('Settings'!$B$5="Yes",$I70,0)-IF('Settings'!$B$6="Yes",$J70,0)))</f>
        <v/>
      </c>
      <c r="N70" s="15">
        <f>IF($C70="","",IFERROR(IF(INDEX('Settings'!$E$17:$H$36,MATCH($C70,'Settings'!$A$17:$A$36,0),MATCH($E70,Groups,0))="",INDEX('Settings'!$D$17:$D$36,MATCH($C70,'Settings'!$A$17:$A$36,0)),INDEX('Settings'!$E$17:$H$36,MATCH($C70,'Settings'!$A$17:$A$36,0),MATCH($E70,Groups,0))),0))</f>
        <v/>
      </c>
      <c r="O70" s="14">
        <f>IF($C70="","",ROUND($M70*$N70,2))</f>
        <v/>
      </c>
      <c r="P70" s="16">
        <f>IF($A70="","",DATE(YEAR($A70),MONTH($A70),1))</f>
        <v/>
      </c>
      <c r="Q70" s="14">
        <f>IF($C70="","",$K70-$O70)</f>
        <v/>
      </c>
    </row>
    <row r="71">
      <c r="A71" s="13" t="n">
        <v>46244</v>
      </c>
      <c r="B71" s="4" t="inlineStr">
        <is>
          <t>P-1237</t>
        </is>
      </c>
      <c r="C71" s="4" t="inlineStr">
        <is>
          <t>Dr Khaled Youssef</t>
        </is>
      </c>
      <c r="D71" s="4" t="inlineStr">
        <is>
          <t>Specialist consultation</t>
        </is>
      </c>
      <c r="E71" s="6">
        <f>IF($D71="","",IFERROR(INDEX('Settings'!$L$17:$L$56,MATCH($D71,'Settings'!$K$17:$K$56,0)),""))</f>
        <v/>
      </c>
      <c r="F71" s="8" t="n">
        <v>350</v>
      </c>
      <c r="G71" s="8" t="n"/>
      <c r="H71" s="4" t="n"/>
      <c r="I71" s="8" t="n"/>
      <c r="J71" s="8" t="n"/>
      <c r="K71" s="14">
        <f>IF($C71="","",$F71-$G71-$I71-$J71)</f>
        <v/>
      </c>
      <c r="L71" s="14">
        <f>IF($C71="","",$G71*IF($H71="Doctor",1,IF($H71="Shared",0.5,0)))</f>
        <v/>
      </c>
      <c r="M71" s="14">
        <f>IF($C71="","",IF(IFERROR(INDEX('Settings'!$C$17:$C$36,MATCH($C71,'Settings'!$A$17:$A$36,0)),"")="% of gross",$F71,$F71-$L71-IF('Settings'!$B$5="Yes",$I71,0)-IF('Settings'!$B$6="Yes",$J71,0)))</f>
        <v/>
      </c>
      <c r="N71" s="15">
        <f>IF($C71="","",IFERROR(IF(INDEX('Settings'!$E$17:$H$36,MATCH($C71,'Settings'!$A$17:$A$36,0),MATCH($E71,Groups,0))="",INDEX('Settings'!$D$17:$D$36,MATCH($C71,'Settings'!$A$17:$A$36,0)),INDEX('Settings'!$E$17:$H$36,MATCH($C71,'Settings'!$A$17:$A$36,0),MATCH($E71,Groups,0))),0))</f>
        <v/>
      </c>
      <c r="O71" s="14">
        <f>IF($C71="","",ROUND($M71*$N71,2))</f>
        <v/>
      </c>
      <c r="P71" s="16">
        <f>IF($A71="","",DATE(YEAR($A71),MONTH($A71),1))</f>
        <v/>
      </c>
      <c r="Q71" s="14">
        <f>IF($C71="","",$K71-$O71)</f>
        <v/>
      </c>
    </row>
    <row r="72">
      <c r="A72" s="13" t="n">
        <v>46245</v>
      </c>
      <c r="B72" s="4" t="inlineStr">
        <is>
          <t>P-1588</t>
        </is>
      </c>
      <c r="C72" s="4" t="inlineStr">
        <is>
          <t>Dr Khaled Youssef</t>
        </is>
      </c>
      <c r="D72" s="4" t="inlineStr">
        <is>
          <t>Physiotherapy session</t>
        </is>
      </c>
      <c r="E72" s="6">
        <f>IF($D72="","",IFERROR(INDEX('Settings'!$L$17:$L$56,MATCH($D72,'Settings'!$K$17:$K$56,0)),""))</f>
        <v/>
      </c>
      <c r="F72" s="8" t="n">
        <v>300</v>
      </c>
      <c r="G72" s="8" t="n"/>
      <c r="H72" s="4" t="n"/>
      <c r="I72" s="8" t="n"/>
      <c r="J72" s="8" t="n"/>
      <c r="K72" s="14">
        <f>IF($C72="","",$F72-$G72-$I72-$J72)</f>
        <v/>
      </c>
      <c r="L72" s="14">
        <f>IF($C72="","",$G72*IF($H72="Doctor",1,IF($H72="Shared",0.5,0)))</f>
        <v/>
      </c>
      <c r="M72" s="14">
        <f>IF($C72="","",IF(IFERROR(INDEX('Settings'!$C$17:$C$36,MATCH($C72,'Settings'!$A$17:$A$36,0)),"")="% of gross",$F72,$F72-$L72-IF('Settings'!$B$5="Yes",$I72,0)-IF('Settings'!$B$6="Yes",$J72,0)))</f>
        <v/>
      </c>
      <c r="N72" s="15">
        <f>IF($C72="","",IFERROR(IF(INDEX('Settings'!$E$17:$H$36,MATCH($C72,'Settings'!$A$17:$A$36,0),MATCH($E72,Groups,0))="",INDEX('Settings'!$D$17:$D$36,MATCH($C72,'Settings'!$A$17:$A$36,0)),INDEX('Settings'!$E$17:$H$36,MATCH($C72,'Settings'!$A$17:$A$36,0),MATCH($E72,Groups,0))),0))</f>
        <v/>
      </c>
      <c r="O72" s="14">
        <f>IF($C72="","",ROUND($M72*$N72,2))</f>
        <v/>
      </c>
      <c r="P72" s="16">
        <f>IF($A72="","",DATE(YEAR($A72),MONTH($A72),1))</f>
        <v/>
      </c>
      <c r="Q72" s="14">
        <f>IF($C72="","",$K72-$O72)</f>
        <v/>
      </c>
    </row>
    <row r="73">
      <c r="A73" s="13" t="n">
        <v>46245</v>
      </c>
      <c r="B73" s="4" t="inlineStr">
        <is>
          <t>P-1859</t>
        </is>
      </c>
      <c r="C73" s="4" t="inlineStr">
        <is>
          <t>Dr Noura Al Subaie</t>
        </is>
      </c>
      <c r="D73" s="4" t="inlineStr">
        <is>
          <t>Follow-up visit</t>
        </is>
      </c>
      <c r="E73" s="6">
        <f>IF($D73="","",IFERROR(INDEX('Settings'!$L$17:$L$56,MATCH($D73,'Settings'!$K$17:$K$56,0)),""))</f>
        <v/>
      </c>
      <c r="F73" s="8" t="n">
        <v>150</v>
      </c>
      <c r="G73" s="8" t="n">
        <v>20</v>
      </c>
      <c r="H73" s="4" t="inlineStr">
        <is>
          <t>Clinic</t>
        </is>
      </c>
      <c r="I73" s="8" t="n"/>
      <c r="J73" s="8" t="n"/>
      <c r="K73" s="14">
        <f>IF($C73="","",$F73-$G73-$I73-$J73)</f>
        <v/>
      </c>
      <c r="L73" s="14">
        <f>IF($C73="","",$G73*IF($H73="Doctor",1,IF($H73="Shared",0.5,0)))</f>
        <v/>
      </c>
      <c r="M73" s="14">
        <f>IF($C73="","",IF(IFERROR(INDEX('Settings'!$C$17:$C$36,MATCH($C73,'Settings'!$A$17:$A$36,0)),"")="% of gross",$F73,$F73-$L73-IF('Settings'!$B$5="Yes",$I73,0)-IF('Settings'!$B$6="Yes",$J73,0)))</f>
        <v/>
      </c>
      <c r="N73" s="15">
        <f>IF($C73="","",IFERROR(IF(INDEX('Settings'!$E$17:$H$36,MATCH($C73,'Settings'!$A$17:$A$36,0),MATCH($E73,Groups,0))="",INDEX('Settings'!$D$17:$D$36,MATCH($C73,'Settings'!$A$17:$A$36,0)),INDEX('Settings'!$E$17:$H$36,MATCH($C73,'Settings'!$A$17:$A$36,0),MATCH($E73,Groups,0))),0))</f>
        <v/>
      </c>
      <c r="O73" s="14">
        <f>IF($C73="","",ROUND($M73*$N73,2))</f>
        <v/>
      </c>
      <c r="P73" s="16">
        <f>IF($A73="","",DATE(YEAR($A73),MONTH($A73),1))</f>
        <v/>
      </c>
      <c r="Q73" s="14">
        <f>IF($C73="","",$K73-$O73)</f>
        <v/>
      </c>
    </row>
    <row r="74">
      <c r="A74" s="13" t="n">
        <v>46245</v>
      </c>
      <c r="B74" s="4" t="inlineStr">
        <is>
          <t>P-1627</t>
        </is>
      </c>
      <c r="C74" s="4" t="inlineStr">
        <is>
          <t>Dr Sara Al Harbi</t>
        </is>
      </c>
      <c r="D74" s="4" t="inlineStr">
        <is>
          <t>Skin tag removal</t>
        </is>
      </c>
      <c r="E74" s="6">
        <f>IF($D74="","",IFERROR(INDEX('Settings'!$L$17:$L$56,MATCH($D74,'Settings'!$K$17:$K$56,0)),""))</f>
        <v/>
      </c>
      <c r="F74" s="8" t="n">
        <v>500</v>
      </c>
      <c r="G74" s="8" t="n"/>
      <c r="H74" s="4" t="n"/>
      <c r="I74" s="8" t="n"/>
      <c r="J74" s="8" t="n"/>
      <c r="K74" s="14">
        <f>IF($C74="","",$F74-$G74-$I74-$J74)</f>
        <v/>
      </c>
      <c r="L74" s="14">
        <f>IF($C74="","",$G74*IF($H74="Doctor",1,IF($H74="Shared",0.5,0)))</f>
        <v/>
      </c>
      <c r="M74" s="14">
        <f>IF($C74="","",IF(IFERROR(INDEX('Settings'!$C$17:$C$36,MATCH($C74,'Settings'!$A$17:$A$36,0)),"")="% of gross",$F74,$F74-$L74-IF('Settings'!$B$5="Yes",$I74,0)-IF('Settings'!$B$6="Yes",$J74,0)))</f>
        <v/>
      </c>
      <c r="N74" s="15">
        <f>IF($C74="","",IFERROR(IF(INDEX('Settings'!$E$17:$H$36,MATCH($C74,'Settings'!$A$17:$A$36,0),MATCH($E74,Groups,0))="",INDEX('Settings'!$D$17:$D$36,MATCH($C74,'Settings'!$A$17:$A$36,0)),INDEX('Settings'!$E$17:$H$36,MATCH($C74,'Settings'!$A$17:$A$36,0),MATCH($E74,Groups,0))),0))</f>
        <v/>
      </c>
      <c r="O74" s="14">
        <f>IF($C74="","",ROUND($M74*$N74,2))</f>
        <v/>
      </c>
      <c r="P74" s="16">
        <f>IF($A74="","",DATE(YEAR($A74),MONTH($A74),1))</f>
        <v/>
      </c>
      <c r="Q74" s="14">
        <f>IF($C74="","",$K74-$O74)</f>
        <v/>
      </c>
    </row>
    <row r="75">
      <c r="A75" s="13" t="n">
        <v>46245</v>
      </c>
      <c r="B75" s="4" t="inlineStr">
        <is>
          <t>P-1433</t>
        </is>
      </c>
      <c r="C75" s="4" t="inlineStr">
        <is>
          <t>Dr Khaled Youssef</t>
        </is>
      </c>
      <c r="D75" s="4" t="inlineStr">
        <is>
          <t>Specialist consultation</t>
        </is>
      </c>
      <c r="E75" s="6">
        <f>IF($D75="","",IFERROR(INDEX('Settings'!$L$17:$L$56,MATCH($D75,'Settings'!$K$17:$K$56,0)),""))</f>
        <v/>
      </c>
      <c r="F75" s="8" t="n">
        <v>350</v>
      </c>
      <c r="G75" s="8" t="n"/>
      <c r="H75" s="4" t="n"/>
      <c r="I75" s="8" t="n"/>
      <c r="J75" s="8" t="n"/>
      <c r="K75" s="14">
        <f>IF($C75="","",$F75-$G75-$I75-$J75)</f>
        <v/>
      </c>
      <c r="L75" s="14">
        <f>IF($C75="","",$G75*IF($H75="Doctor",1,IF($H75="Shared",0.5,0)))</f>
        <v/>
      </c>
      <c r="M75" s="14">
        <f>IF($C75="","",IF(IFERROR(INDEX('Settings'!$C$17:$C$36,MATCH($C75,'Settings'!$A$17:$A$36,0)),"")="% of gross",$F75,$F75-$L75-IF('Settings'!$B$5="Yes",$I75,0)-IF('Settings'!$B$6="Yes",$J75,0)))</f>
        <v/>
      </c>
      <c r="N75" s="15">
        <f>IF($C75="","",IFERROR(IF(INDEX('Settings'!$E$17:$H$36,MATCH($C75,'Settings'!$A$17:$A$36,0),MATCH($E75,Groups,0))="",INDEX('Settings'!$D$17:$D$36,MATCH($C75,'Settings'!$A$17:$A$36,0)),INDEX('Settings'!$E$17:$H$36,MATCH($C75,'Settings'!$A$17:$A$36,0),MATCH($E75,Groups,0))),0))</f>
        <v/>
      </c>
      <c r="O75" s="14">
        <f>IF($C75="","",ROUND($M75*$N75,2))</f>
        <v/>
      </c>
      <c r="P75" s="16">
        <f>IF($A75="","",DATE(YEAR($A75),MONTH($A75),1))</f>
        <v/>
      </c>
      <c r="Q75" s="14">
        <f>IF($C75="","",$K75-$O75)</f>
        <v/>
      </c>
    </row>
    <row r="76">
      <c r="A76" s="13" t="n">
        <v>46245</v>
      </c>
      <c r="B76" s="4" t="inlineStr">
        <is>
          <t>P-1435</t>
        </is>
      </c>
      <c r="C76" s="4" t="inlineStr">
        <is>
          <t>Dr Khaled Youssef</t>
        </is>
      </c>
      <c r="D76" s="4" t="inlineStr">
        <is>
          <t>Skin tag removal</t>
        </is>
      </c>
      <c r="E76" s="6">
        <f>IF($D76="","",IFERROR(INDEX('Settings'!$L$17:$L$56,MATCH($D76,'Settings'!$K$17:$K$56,0)),""))</f>
        <v/>
      </c>
      <c r="F76" s="8" t="n">
        <v>500</v>
      </c>
      <c r="G76" s="8" t="n"/>
      <c r="H76" s="4" t="n"/>
      <c r="I76" s="8" t="n">
        <v>40</v>
      </c>
      <c r="J76" s="8" t="n"/>
      <c r="K76" s="14">
        <f>IF($C76="","",$F76-$G76-$I76-$J76)</f>
        <v/>
      </c>
      <c r="L76" s="14">
        <f>IF($C76="","",$G76*IF($H76="Doctor",1,IF($H76="Shared",0.5,0)))</f>
        <v/>
      </c>
      <c r="M76" s="14">
        <f>IF($C76="","",IF(IFERROR(INDEX('Settings'!$C$17:$C$36,MATCH($C76,'Settings'!$A$17:$A$36,0)),"")="% of gross",$F76,$F76-$L76-IF('Settings'!$B$5="Yes",$I76,0)-IF('Settings'!$B$6="Yes",$J76,0)))</f>
        <v/>
      </c>
      <c r="N76" s="15">
        <f>IF($C76="","",IFERROR(IF(INDEX('Settings'!$E$17:$H$36,MATCH($C76,'Settings'!$A$17:$A$36,0),MATCH($E76,Groups,0))="",INDEX('Settings'!$D$17:$D$36,MATCH($C76,'Settings'!$A$17:$A$36,0)),INDEX('Settings'!$E$17:$H$36,MATCH($C76,'Settings'!$A$17:$A$36,0),MATCH($E76,Groups,0))),0))</f>
        <v/>
      </c>
      <c r="O76" s="14">
        <f>IF($C76="","",ROUND($M76*$N76,2))</f>
        <v/>
      </c>
      <c r="P76" s="16">
        <f>IF($A76="","",DATE(YEAR($A76),MONTH($A76),1))</f>
        <v/>
      </c>
      <c r="Q76" s="14">
        <f>IF($C76="","",$K76-$O76)</f>
        <v/>
      </c>
    </row>
    <row r="77">
      <c r="A77" s="13" t="n">
        <v>46245</v>
      </c>
      <c r="B77" s="4" t="inlineStr">
        <is>
          <t>P-1063</t>
        </is>
      </c>
      <c r="C77" s="4" t="inlineStr">
        <is>
          <t>Dr Layla Al Qahtani</t>
        </is>
      </c>
      <c r="D77" s="4" t="inlineStr">
        <is>
          <t>Follow-up visit</t>
        </is>
      </c>
      <c r="E77" s="6">
        <f>IF($D77="","",IFERROR(INDEX('Settings'!$L$17:$L$56,MATCH($D77,'Settings'!$K$17:$K$56,0)),""))</f>
        <v/>
      </c>
      <c r="F77" s="8" t="n">
        <v>150</v>
      </c>
      <c r="G77" s="8" t="n"/>
      <c r="H77" s="4" t="n"/>
      <c r="I77" s="8" t="n"/>
      <c r="J77" s="8" t="n"/>
      <c r="K77" s="14">
        <f>IF($C77="","",$F77-$G77-$I77-$J77)</f>
        <v/>
      </c>
      <c r="L77" s="14">
        <f>IF($C77="","",$G77*IF($H77="Doctor",1,IF($H77="Shared",0.5,0)))</f>
        <v/>
      </c>
      <c r="M77" s="14">
        <f>IF($C77="","",IF(IFERROR(INDEX('Settings'!$C$17:$C$36,MATCH($C77,'Settings'!$A$17:$A$36,0)),"")="% of gross",$F77,$F77-$L77-IF('Settings'!$B$5="Yes",$I77,0)-IF('Settings'!$B$6="Yes",$J77,0)))</f>
        <v/>
      </c>
      <c r="N77" s="15">
        <f>IF($C77="","",IFERROR(IF(INDEX('Settings'!$E$17:$H$36,MATCH($C77,'Settings'!$A$17:$A$36,0),MATCH($E77,Groups,0))="",INDEX('Settings'!$D$17:$D$36,MATCH($C77,'Settings'!$A$17:$A$36,0)),INDEX('Settings'!$E$17:$H$36,MATCH($C77,'Settings'!$A$17:$A$36,0),MATCH($E77,Groups,0))),0))</f>
        <v/>
      </c>
      <c r="O77" s="14">
        <f>IF($C77="","",ROUND($M77*$N77,2))</f>
        <v/>
      </c>
      <c r="P77" s="16">
        <f>IF($A77="","",DATE(YEAR($A77),MONTH($A77),1))</f>
        <v/>
      </c>
      <c r="Q77" s="14">
        <f>IF($C77="","",$K77-$O77)</f>
        <v/>
      </c>
    </row>
    <row r="78">
      <c r="A78" s="13" t="n">
        <v>46245</v>
      </c>
      <c r="B78" s="4" t="inlineStr">
        <is>
          <t>P-1245</t>
        </is>
      </c>
      <c r="C78" s="4" t="inlineStr">
        <is>
          <t>Dr Ahmed Mansour</t>
        </is>
      </c>
      <c r="D78" s="4" t="inlineStr">
        <is>
          <t>Laser session, face</t>
        </is>
      </c>
      <c r="E78" s="6">
        <f>IF($D78="","",IFERROR(INDEX('Settings'!$L$17:$L$56,MATCH($D78,'Settings'!$K$17:$K$56,0)),""))</f>
        <v/>
      </c>
      <c r="F78" s="8" t="n">
        <v>600</v>
      </c>
      <c r="G78" s="8" t="n"/>
      <c r="H78" s="4" t="n"/>
      <c r="I78" s="8" t="n"/>
      <c r="J78" s="8" t="n"/>
      <c r="K78" s="14">
        <f>IF($C78="","",$F78-$G78-$I78-$J78)</f>
        <v/>
      </c>
      <c r="L78" s="14">
        <f>IF($C78="","",$G78*IF($H78="Doctor",1,IF($H78="Shared",0.5,0)))</f>
        <v/>
      </c>
      <c r="M78" s="14">
        <f>IF($C78="","",IF(IFERROR(INDEX('Settings'!$C$17:$C$36,MATCH($C78,'Settings'!$A$17:$A$36,0)),"")="% of gross",$F78,$F78-$L78-IF('Settings'!$B$5="Yes",$I78,0)-IF('Settings'!$B$6="Yes",$J78,0)))</f>
        <v/>
      </c>
      <c r="N78" s="15">
        <f>IF($C78="","",IFERROR(IF(INDEX('Settings'!$E$17:$H$36,MATCH($C78,'Settings'!$A$17:$A$36,0),MATCH($E78,Groups,0))="",INDEX('Settings'!$D$17:$D$36,MATCH($C78,'Settings'!$A$17:$A$36,0)),INDEX('Settings'!$E$17:$H$36,MATCH($C78,'Settings'!$A$17:$A$36,0),MATCH($E78,Groups,0))),0))</f>
        <v/>
      </c>
      <c r="O78" s="14">
        <f>IF($C78="","",ROUND($M78*$N78,2))</f>
        <v/>
      </c>
      <c r="P78" s="16">
        <f>IF($A78="","",DATE(YEAR($A78),MONTH($A78),1))</f>
        <v/>
      </c>
      <c r="Q78" s="14">
        <f>IF($C78="","",$K78-$O78)</f>
        <v/>
      </c>
    </row>
    <row r="79">
      <c r="A79" s="13" t="n">
        <v>46245</v>
      </c>
      <c r="B79" s="4" t="inlineStr">
        <is>
          <t>P-1325</t>
        </is>
      </c>
      <c r="C79" s="4" t="inlineStr">
        <is>
          <t>Dr Sara Al Harbi</t>
        </is>
      </c>
      <c r="D79" s="4" t="inlineStr">
        <is>
          <t>Follow-up visit</t>
        </is>
      </c>
      <c r="E79" s="6">
        <f>IF($D79="","",IFERROR(INDEX('Settings'!$L$17:$L$56,MATCH($D79,'Settings'!$K$17:$K$56,0)),""))</f>
        <v/>
      </c>
      <c r="F79" s="8" t="n">
        <v>150</v>
      </c>
      <c r="G79" s="8" t="n"/>
      <c r="H79" s="4" t="n"/>
      <c r="I79" s="8" t="n"/>
      <c r="J79" s="8" t="n"/>
      <c r="K79" s="14">
        <f>IF($C79="","",$F79-$G79-$I79-$J79)</f>
        <v/>
      </c>
      <c r="L79" s="14">
        <f>IF($C79="","",$G79*IF($H79="Doctor",1,IF($H79="Shared",0.5,0)))</f>
        <v/>
      </c>
      <c r="M79" s="14">
        <f>IF($C79="","",IF(IFERROR(INDEX('Settings'!$C$17:$C$36,MATCH($C79,'Settings'!$A$17:$A$36,0)),"")="% of gross",$F79,$F79-$L79-IF('Settings'!$B$5="Yes",$I79,0)-IF('Settings'!$B$6="Yes",$J79,0)))</f>
        <v/>
      </c>
      <c r="N79" s="15">
        <f>IF($C79="","",IFERROR(IF(INDEX('Settings'!$E$17:$H$36,MATCH($C79,'Settings'!$A$17:$A$36,0),MATCH($E79,Groups,0))="",INDEX('Settings'!$D$17:$D$36,MATCH($C79,'Settings'!$A$17:$A$36,0)),INDEX('Settings'!$E$17:$H$36,MATCH($C79,'Settings'!$A$17:$A$36,0),MATCH($E79,Groups,0))),0))</f>
        <v/>
      </c>
      <c r="O79" s="14">
        <f>IF($C79="","",ROUND($M79*$N79,2))</f>
        <v/>
      </c>
      <c r="P79" s="16">
        <f>IF($A79="","",DATE(YEAR($A79),MONTH($A79),1))</f>
        <v/>
      </c>
      <c r="Q79" s="14">
        <f>IF($C79="","",$K79-$O79)</f>
        <v/>
      </c>
    </row>
    <row r="80">
      <c r="A80" s="13" t="n">
        <v>46245</v>
      </c>
      <c r="B80" s="4" t="inlineStr">
        <is>
          <t>P-1726</t>
        </is>
      </c>
      <c r="C80" s="4" t="inlineStr">
        <is>
          <t>Dr Layla Al Qahtani</t>
        </is>
      </c>
      <c r="D80" s="4" t="inlineStr">
        <is>
          <t>Laser session, face</t>
        </is>
      </c>
      <c r="E80" s="6">
        <f>IF($D80="","",IFERROR(INDEX('Settings'!$L$17:$L$56,MATCH($D80,'Settings'!$K$17:$K$56,0)),""))</f>
        <v/>
      </c>
      <c r="F80" s="8" t="n">
        <v>600</v>
      </c>
      <c r="G80" s="8" t="n"/>
      <c r="H80" s="4" t="n"/>
      <c r="I80" s="8" t="n"/>
      <c r="J80" s="8" t="n"/>
      <c r="K80" s="14">
        <f>IF($C80="","",$F80-$G80-$I80-$J80)</f>
        <v/>
      </c>
      <c r="L80" s="14">
        <f>IF($C80="","",$G80*IF($H80="Doctor",1,IF($H80="Shared",0.5,0)))</f>
        <v/>
      </c>
      <c r="M80" s="14">
        <f>IF($C80="","",IF(IFERROR(INDEX('Settings'!$C$17:$C$36,MATCH($C80,'Settings'!$A$17:$A$36,0)),"")="% of gross",$F80,$F80-$L80-IF('Settings'!$B$5="Yes",$I80,0)-IF('Settings'!$B$6="Yes",$J80,0)))</f>
        <v/>
      </c>
      <c r="N80" s="15">
        <f>IF($C80="","",IFERROR(IF(INDEX('Settings'!$E$17:$H$36,MATCH($C80,'Settings'!$A$17:$A$36,0),MATCH($E80,Groups,0))="",INDEX('Settings'!$D$17:$D$36,MATCH($C80,'Settings'!$A$17:$A$36,0)),INDEX('Settings'!$E$17:$H$36,MATCH($C80,'Settings'!$A$17:$A$36,0),MATCH($E80,Groups,0))),0))</f>
        <v/>
      </c>
      <c r="O80" s="14">
        <f>IF($C80="","",ROUND($M80*$N80,2))</f>
        <v/>
      </c>
      <c r="P80" s="16">
        <f>IF($A80="","",DATE(YEAR($A80),MONTH($A80),1))</f>
        <v/>
      </c>
      <c r="Q80" s="14">
        <f>IF($C80="","",$K80-$O80)</f>
        <v/>
      </c>
    </row>
    <row r="81">
      <c r="A81" s="13" t="n">
        <v>46245</v>
      </c>
      <c r="B81" s="4" t="inlineStr">
        <is>
          <t>P-1726</t>
        </is>
      </c>
      <c r="C81" s="4" t="inlineStr">
        <is>
          <t>Dr Noura Al Subaie</t>
        </is>
      </c>
      <c r="D81" s="4" t="inlineStr">
        <is>
          <t>Chemical peel</t>
        </is>
      </c>
      <c r="E81" s="6">
        <f>IF($D81="","",IFERROR(INDEX('Settings'!$L$17:$L$56,MATCH($D81,'Settings'!$K$17:$K$56,0)),""))</f>
        <v/>
      </c>
      <c r="F81" s="8" t="n">
        <v>800</v>
      </c>
      <c r="G81" s="8" t="n"/>
      <c r="H81" s="4" t="n"/>
      <c r="I81" s="8" t="n">
        <v>60</v>
      </c>
      <c r="J81" s="8" t="n"/>
      <c r="K81" s="14">
        <f>IF($C81="","",$F81-$G81-$I81-$J81)</f>
        <v/>
      </c>
      <c r="L81" s="14">
        <f>IF($C81="","",$G81*IF($H81="Doctor",1,IF($H81="Shared",0.5,0)))</f>
        <v/>
      </c>
      <c r="M81" s="14">
        <f>IF($C81="","",IF(IFERROR(INDEX('Settings'!$C$17:$C$36,MATCH($C81,'Settings'!$A$17:$A$36,0)),"")="% of gross",$F81,$F81-$L81-IF('Settings'!$B$5="Yes",$I81,0)-IF('Settings'!$B$6="Yes",$J81,0)))</f>
        <v/>
      </c>
      <c r="N81" s="15">
        <f>IF($C81="","",IFERROR(IF(INDEX('Settings'!$E$17:$H$36,MATCH($C81,'Settings'!$A$17:$A$36,0),MATCH($E81,Groups,0))="",INDEX('Settings'!$D$17:$D$36,MATCH($C81,'Settings'!$A$17:$A$36,0)),INDEX('Settings'!$E$17:$H$36,MATCH($C81,'Settings'!$A$17:$A$36,0),MATCH($E81,Groups,0))),0))</f>
        <v/>
      </c>
      <c r="O81" s="14">
        <f>IF($C81="","",ROUND($M81*$N81,2))</f>
        <v/>
      </c>
      <c r="P81" s="16">
        <f>IF($A81="","",DATE(YEAR($A81),MONTH($A81),1))</f>
        <v/>
      </c>
      <c r="Q81" s="14">
        <f>IF($C81="","",$K81-$O81)</f>
        <v/>
      </c>
    </row>
    <row r="82">
      <c r="A82" s="13" t="n">
        <v>46245</v>
      </c>
      <c r="B82" s="4" t="inlineStr">
        <is>
          <t>P-1859</t>
        </is>
      </c>
      <c r="C82" s="4" t="inlineStr">
        <is>
          <t>Dr Khaled Youssef</t>
        </is>
      </c>
      <c r="D82" s="4" t="inlineStr">
        <is>
          <t>Follow-up visit</t>
        </is>
      </c>
      <c r="E82" s="6">
        <f>IF($D82="","",IFERROR(INDEX('Settings'!$L$17:$L$56,MATCH($D82,'Settings'!$K$17:$K$56,0)),""))</f>
        <v/>
      </c>
      <c r="F82" s="8" t="n">
        <v>150</v>
      </c>
      <c r="G82" s="8" t="n"/>
      <c r="H82" s="4" t="n"/>
      <c r="I82" s="8" t="n"/>
      <c r="J82" s="8" t="n"/>
      <c r="K82" s="14">
        <f>IF($C82="","",$F82-$G82-$I82-$J82)</f>
        <v/>
      </c>
      <c r="L82" s="14">
        <f>IF($C82="","",$G82*IF($H82="Doctor",1,IF($H82="Shared",0.5,0)))</f>
        <v/>
      </c>
      <c r="M82" s="14">
        <f>IF($C82="","",IF(IFERROR(INDEX('Settings'!$C$17:$C$36,MATCH($C82,'Settings'!$A$17:$A$36,0)),"")="% of gross",$F82,$F82-$L82-IF('Settings'!$B$5="Yes",$I82,0)-IF('Settings'!$B$6="Yes",$J82,0)))</f>
        <v/>
      </c>
      <c r="N82" s="15">
        <f>IF($C82="","",IFERROR(IF(INDEX('Settings'!$E$17:$H$36,MATCH($C82,'Settings'!$A$17:$A$36,0),MATCH($E82,Groups,0))="",INDEX('Settings'!$D$17:$D$36,MATCH($C82,'Settings'!$A$17:$A$36,0)),INDEX('Settings'!$E$17:$H$36,MATCH($C82,'Settings'!$A$17:$A$36,0),MATCH($E82,Groups,0))),0))</f>
        <v/>
      </c>
      <c r="O82" s="14">
        <f>IF($C82="","",ROUND($M82*$N82,2))</f>
        <v/>
      </c>
      <c r="P82" s="16">
        <f>IF($A82="","",DATE(YEAR($A82),MONTH($A82),1))</f>
        <v/>
      </c>
      <c r="Q82" s="14">
        <f>IF($C82="","",$K82-$O82)</f>
        <v/>
      </c>
    </row>
    <row r="83">
      <c r="A83" s="13" t="n">
        <v>46246</v>
      </c>
      <c r="B83" s="4" t="inlineStr">
        <is>
          <t>P-1599</t>
        </is>
      </c>
      <c r="C83" s="4" t="inlineStr">
        <is>
          <t>Dr Mohamed Adel</t>
        </is>
      </c>
      <c r="D83" s="4" t="inlineStr">
        <is>
          <t>Vitamin C serum</t>
        </is>
      </c>
      <c r="E83" s="6">
        <f>IF($D83="","",IFERROR(INDEX('Settings'!$L$17:$L$56,MATCH($D83,'Settings'!$K$17:$K$56,0)),""))</f>
        <v/>
      </c>
      <c r="F83" s="8" t="n">
        <v>220</v>
      </c>
      <c r="G83" s="8" t="n"/>
      <c r="H83" s="4" t="n"/>
      <c r="I83" s="8" t="n"/>
      <c r="J83" s="8" t="n"/>
      <c r="K83" s="14">
        <f>IF($C83="","",$F83-$G83-$I83-$J83)</f>
        <v/>
      </c>
      <c r="L83" s="14">
        <f>IF($C83="","",$G83*IF($H83="Doctor",1,IF($H83="Shared",0.5,0)))</f>
        <v/>
      </c>
      <c r="M83" s="14">
        <f>IF($C83="","",IF(IFERROR(INDEX('Settings'!$C$17:$C$36,MATCH($C83,'Settings'!$A$17:$A$36,0)),"")="% of gross",$F83,$F83-$L83-IF('Settings'!$B$5="Yes",$I83,0)-IF('Settings'!$B$6="Yes",$J83,0)))</f>
        <v/>
      </c>
      <c r="N83" s="15">
        <f>IF($C83="","",IFERROR(IF(INDEX('Settings'!$E$17:$H$36,MATCH($C83,'Settings'!$A$17:$A$36,0),MATCH($E83,Groups,0))="",INDEX('Settings'!$D$17:$D$36,MATCH($C83,'Settings'!$A$17:$A$36,0)),INDEX('Settings'!$E$17:$H$36,MATCH($C83,'Settings'!$A$17:$A$36,0),MATCH($E83,Groups,0))),0))</f>
        <v/>
      </c>
      <c r="O83" s="14">
        <f>IF($C83="","",ROUND($M83*$N83,2))</f>
        <v/>
      </c>
      <c r="P83" s="16">
        <f>IF($A83="","",DATE(YEAR($A83),MONTH($A83),1))</f>
        <v/>
      </c>
      <c r="Q83" s="14">
        <f>IF($C83="","",$K83-$O83)</f>
        <v/>
      </c>
    </row>
    <row r="84">
      <c r="A84" s="13" t="n">
        <v>46246</v>
      </c>
      <c r="B84" s="4" t="inlineStr">
        <is>
          <t>P-1475</t>
        </is>
      </c>
      <c r="C84" s="4" t="inlineStr">
        <is>
          <t>Dr Khaled Youssef</t>
        </is>
      </c>
      <c r="D84" s="4" t="inlineStr">
        <is>
          <t>Laser session, face</t>
        </is>
      </c>
      <c r="E84" s="6">
        <f>IF($D84="","",IFERROR(INDEX('Settings'!$L$17:$L$56,MATCH($D84,'Settings'!$K$17:$K$56,0)),""))</f>
        <v/>
      </c>
      <c r="F84" s="8" t="n">
        <v>600</v>
      </c>
      <c r="G84" s="8" t="n"/>
      <c r="H84" s="4" t="n"/>
      <c r="I84" s="8" t="n"/>
      <c r="J84" s="8" t="n"/>
      <c r="K84" s="14">
        <f>IF($C84="","",$F84-$G84-$I84-$J84)</f>
        <v/>
      </c>
      <c r="L84" s="14">
        <f>IF($C84="","",$G84*IF($H84="Doctor",1,IF($H84="Shared",0.5,0)))</f>
        <v/>
      </c>
      <c r="M84" s="14">
        <f>IF($C84="","",IF(IFERROR(INDEX('Settings'!$C$17:$C$36,MATCH($C84,'Settings'!$A$17:$A$36,0)),"")="% of gross",$F84,$F84-$L84-IF('Settings'!$B$5="Yes",$I84,0)-IF('Settings'!$B$6="Yes",$J84,0)))</f>
        <v/>
      </c>
      <c r="N84" s="15">
        <f>IF($C84="","",IFERROR(IF(INDEX('Settings'!$E$17:$H$36,MATCH($C84,'Settings'!$A$17:$A$36,0),MATCH($E84,Groups,0))="",INDEX('Settings'!$D$17:$D$36,MATCH($C84,'Settings'!$A$17:$A$36,0)),INDEX('Settings'!$E$17:$H$36,MATCH($C84,'Settings'!$A$17:$A$36,0),MATCH($E84,Groups,0))),0))</f>
        <v/>
      </c>
      <c r="O84" s="14">
        <f>IF($C84="","",ROUND($M84*$N84,2))</f>
        <v/>
      </c>
      <c r="P84" s="16">
        <f>IF($A84="","",DATE(YEAR($A84),MONTH($A84),1))</f>
        <v/>
      </c>
      <c r="Q84" s="14">
        <f>IF($C84="","",$K84-$O84)</f>
        <v/>
      </c>
    </row>
    <row r="85">
      <c r="A85" s="13" t="n">
        <v>46246</v>
      </c>
      <c r="B85" s="4" t="inlineStr">
        <is>
          <t>P-1863</t>
        </is>
      </c>
      <c r="C85" s="4" t="inlineStr">
        <is>
          <t>Dr Ahmed Mansour</t>
        </is>
      </c>
      <c r="D85" s="4" t="inlineStr">
        <is>
          <t>Filler injection</t>
        </is>
      </c>
      <c r="E85" s="6">
        <f>IF($D85="","",IFERROR(INDEX('Settings'!$L$17:$L$56,MATCH($D85,'Settings'!$K$17:$K$56,0)),""))</f>
        <v/>
      </c>
      <c r="F85" s="8" t="n">
        <v>1800</v>
      </c>
      <c r="G85" s="8" t="n"/>
      <c r="H85" s="4" t="n"/>
      <c r="I85" s="8" t="n"/>
      <c r="J85" s="8" t="n"/>
      <c r="K85" s="14">
        <f>IF($C85="","",$F85-$G85-$I85-$J85)</f>
        <v/>
      </c>
      <c r="L85" s="14">
        <f>IF($C85="","",$G85*IF($H85="Doctor",1,IF($H85="Shared",0.5,0)))</f>
        <v/>
      </c>
      <c r="M85" s="14">
        <f>IF($C85="","",IF(IFERROR(INDEX('Settings'!$C$17:$C$36,MATCH($C85,'Settings'!$A$17:$A$36,0)),"")="% of gross",$F85,$F85-$L85-IF('Settings'!$B$5="Yes",$I85,0)-IF('Settings'!$B$6="Yes",$J85,0)))</f>
        <v/>
      </c>
      <c r="N85" s="15">
        <f>IF($C85="","",IFERROR(IF(INDEX('Settings'!$E$17:$H$36,MATCH($C85,'Settings'!$A$17:$A$36,0),MATCH($E85,Groups,0))="",INDEX('Settings'!$D$17:$D$36,MATCH($C85,'Settings'!$A$17:$A$36,0)),INDEX('Settings'!$E$17:$H$36,MATCH($C85,'Settings'!$A$17:$A$36,0),MATCH($E85,Groups,0))),0))</f>
        <v/>
      </c>
      <c r="O85" s="14">
        <f>IF($C85="","",ROUND($M85*$N85,2))</f>
        <v/>
      </c>
      <c r="P85" s="16">
        <f>IF($A85="","",DATE(YEAR($A85),MONTH($A85),1))</f>
        <v/>
      </c>
      <c r="Q85" s="14">
        <f>IF($C85="","",$K85-$O85)</f>
        <v/>
      </c>
    </row>
    <row r="86">
      <c r="A86" s="13" t="n">
        <v>46247</v>
      </c>
      <c r="B86" s="4" t="inlineStr">
        <is>
          <t>P-1729</t>
        </is>
      </c>
      <c r="C86" s="4" t="inlineStr">
        <is>
          <t>Dr Sara Al Harbi</t>
        </is>
      </c>
      <c r="D86" s="4" t="inlineStr">
        <is>
          <t>Follow-up visit</t>
        </is>
      </c>
      <c r="E86" s="6">
        <f>IF($D86="","",IFERROR(INDEX('Settings'!$L$17:$L$56,MATCH($D86,'Settings'!$K$17:$K$56,0)),""))</f>
        <v/>
      </c>
      <c r="F86" s="8" t="n">
        <v>150</v>
      </c>
      <c r="G86" s="8" t="n"/>
      <c r="H86" s="4" t="n"/>
      <c r="I86" s="8" t="n"/>
      <c r="J86" s="8" t="n"/>
      <c r="K86" s="14">
        <f>IF($C86="","",$F86-$G86-$I86-$J86)</f>
        <v/>
      </c>
      <c r="L86" s="14">
        <f>IF($C86="","",$G86*IF($H86="Doctor",1,IF($H86="Shared",0.5,0)))</f>
        <v/>
      </c>
      <c r="M86" s="14">
        <f>IF($C86="","",IF(IFERROR(INDEX('Settings'!$C$17:$C$36,MATCH($C86,'Settings'!$A$17:$A$36,0)),"")="% of gross",$F86,$F86-$L86-IF('Settings'!$B$5="Yes",$I86,0)-IF('Settings'!$B$6="Yes",$J86,0)))</f>
        <v/>
      </c>
      <c r="N86" s="15">
        <f>IF($C86="","",IFERROR(IF(INDEX('Settings'!$E$17:$H$36,MATCH($C86,'Settings'!$A$17:$A$36,0),MATCH($E86,Groups,0))="",INDEX('Settings'!$D$17:$D$36,MATCH($C86,'Settings'!$A$17:$A$36,0)),INDEX('Settings'!$E$17:$H$36,MATCH($C86,'Settings'!$A$17:$A$36,0),MATCH($E86,Groups,0))),0))</f>
        <v/>
      </c>
      <c r="O86" s="14">
        <f>IF($C86="","",ROUND($M86*$N86,2))</f>
        <v/>
      </c>
      <c r="P86" s="16">
        <f>IF($A86="","",DATE(YEAR($A86),MONTH($A86),1))</f>
        <v/>
      </c>
      <c r="Q86" s="14">
        <f>IF($C86="","",$K86-$O86)</f>
        <v/>
      </c>
    </row>
    <row r="87">
      <c r="A87" s="13" t="n">
        <v>46247</v>
      </c>
      <c r="B87" s="4" t="inlineStr">
        <is>
          <t>P-1603</t>
        </is>
      </c>
      <c r="C87" s="4" t="inlineStr">
        <is>
          <t>Dr Khaled Youssef</t>
        </is>
      </c>
      <c r="D87" s="4" t="inlineStr">
        <is>
          <t>Sunscreen cream</t>
        </is>
      </c>
      <c r="E87" s="6">
        <f>IF($D87="","",IFERROR(INDEX('Settings'!$L$17:$L$56,MATCH($D87,'Settings'!$K$17:$K$56,0)),""))</f>
        <v/>
      </c>
      <c r="F87" s="8" t="n">
        <v>120</v>
      </c>
      <c r="G87" s="8" t="n"/>
      <c r="H87" s="4" t="n"/>
      <c r="I87" s="8" t="n"/>
      <c r="J87" s="8" t="n"/>
      <c r="K87" s="14">
        <f>IF($C87="","",$F87-$G87-$I87-$J87)</f>
        <v/>
      </c>
      <c r="L87" s="14">
        <f>IF($C87="","",$G87*IF($H87="Doctor",1,IF($H87="Shared",0.5,0)))</f>
        <v/>
      </c>
      <c r="M87" s="14">
        <f>IF($C87="","",IF(IFERROR(INDEX('Settings'!$C$17:$C$36,MATCH($C87,'Settings'!$A$17:$A$36,0)),"")="% of gross",$F87,$F87-$L87-IF('Settings'!$B$5="Yes",$I87,0)-IF('Settings'!$B$6="Yes",$J87,0)))</f>
        <v/>
      </c>
      <c r="N87" s="15">
        <f>IF($C87="","",IFERROR(IF(INDEX('Settings'!$E$17:$H$36,MATCH($C87,'Settings'!$A$17:$A$36,0),MATCH($E87,Groups,0))="",INDEX('Settings'!$D$17:$D$36,MATCH($C87,'Settings'!$A$17:$A$36,0)),INDEX('Settings'!$E$17:$H$36,MATCH($C87,'Settings'!$A$17:$A$36,0),MATCH($E87,Groups,0))),0))</f>
        <v/>
      </c>
      <c r="O87" s="14">
        <f>IF($C87="","",ROUND($M87*$N87,2))</f>
        <v/>
      </c>
      <c r="P87" s="16">
        <f>IF($A87="","",DATE(YEAR($A87),MONTH($A87),1))</f>
        <v/>
      </c>
      <c r="Q87" s="14">
        <f>IF($C87="","",$K87-$O87)</f>
        <v/>
      </c>
    </row>
    <row r="88">
      <c r="A88" s="13" t="n">
        <v>46247</v>
      </c>
      <c r="B88" s="4" t="inlineStr">
        <is>
          <t>P-1555</t>
        </is>
      </c>
      <c r="C88" s="4" t="inlineStr">
        <is>
          <t>Dr Ahmed Mansour</t>
        </is>
      </c>
      <c r="D88" s="4" t="inlineStr">
        <is>
          <t>Physiotherapy session</t>
        </is>
      </c>
      <c r="E88" s="6">
        <f>IF($D88="","",IFERROR(INDEX('Settings'!$L$17:$L$56,MATCH($D88,'Settings'!$K$17:$K$56,0)),""))</f>
        <v/>
      </c>
      <c r="F88" s="8" t="n">
        <v>300</v>
      </c>
      <c r="G88" s="8" t="n"/>
      <c r="H88" s="4" t="n"/>
      <c r="I88" s="8" t="n"/>
      <c r="J88" s="8" t="n"/>
      <c r="K88" s="14">
        <f>IF($C88="","",$F88-$G88-$I88-$J88)</f>
        <v/>
      </c>
      <c r="L88" s="14">
        <f>IF($C88="","",$G88*IF($H88="Doctor",1,IF($H88="Shared",0.5,0)))</f>
        <v/>
      </c>
      <c r="M88" s="14">
        <f>IF($C88="","",IF(IFERROR(INDEX('Settings'!$C$17:$C$36,MATCH($C88,'Settings'!$A$17:$A$36,0)),"")="% of gross",$F88,$F88-$L88-IF('Settings'!$B$5="Yes",$I88,0)-IF('Settings'!$B$6="Yes",$J88,0)))</f>
        <v/>
      </c>
      <c r="N88" s="15">
        <f>IF($C88="","",IFERROR(IF(INDEX('Settings'!$E$17:$H$36,MATCH($C88,'Settings'!$A$17:$A$36,0),MATCH($E88,Groups,0))="",INDEX('Settings'!$D$17:$D$36,MATCH($C88,'Settings'!$A$17:$A$36,0)),INDEX('Settings'!$E$17:$H$36,MATCH($C88,'Settings'!$A$17:$A$36,0),MATCH($E88,Groups,0))),0))</f>
        <v/>
      </c>
      <c r="O88" s="14">
        <f>IF($C88="","",ROUND($M88*$N88,2))</f>
        <v/>
      </c>
      <c r="P88" s="16">
        <f>IF($A88="","",DATE(YEAR($A88),MONTH($A88),1))</f>
        <v/>
      </c>
      <c r="Q88" s="14">
        <f>IF($C88="","",$K88-$O88)</f>
        <v/>
      </c>
    </row>
    <row r="89">
      <c r="A89" s="13" t="n">
        <v>46247</v>
      </c>
      <c r="B89" s="4" t="inlineStr">
        <is>
          <t>P-1747</t>
        </is>
      </c>
      <c r="C89" s="4" t="inlineStr">
        <is>
          <t>Dr Khaled Youssef</t>
        </is>
      </c>
      <c r="D89" s="4" t="inlineStr">
        <is>
          <t>Follow-up visit</t>
        </is>
      </c>
      <c r="E89" s="6">
        <f>IF($D89="","",IFERROR(INDEX('Settings'!$L$17:$L$56,MATCH($D89,'Settings'!$K$17:$K$56,0)),""))</f>
        <v/>
      </c>
      <c r="F89" s="8" t="n">
        <v>150</v>
      </c>
      <c r="G89" s="8" t="n"/>
      <c r="H89" s="4" t="n"/>
      <c r="I89" s="8" t="n"/>
      <c r="J89" s="8" t="n"/>
      <c r="K89" s="14">
        <f>IF($C89="","",$F89-$G89-$I89-$J89)</f>
        <v/>
      </c>
      <c r="L89" s="14">
        <f>IF($C89="","",$G89*IF($H89="Doctor",1,IF($H89="Shared",0.5,0)))</f>
        <v/>
      </c>
      <c r="M89" s="14">
        <f>IF($C89="","",IF(IFERROR(INDEX('Settings'!$C$17:$C$36,MATCH($C89,'Settings'!$A$17:$A$36,0)),"")="% of gross",$F89,$F89-$L89-IF('Settings'!$B$5="Yes",$I89,0)-IF('Settings'!$B$6="Yes",$J89,0)))</f>
        <v/>
      </c>
      <c r="N89" s="15">
        <f>IF($C89="","",IFERROR(IF(INDEX('Settings'!$E$17:$H$36,MATCH($C89,'Settings'!$A$17:$A$36,0),MATCH($E89,Groups,0))="",INDEX('Settings'!$D$17:$D$36,MATCH($C89,'Settings'!$A$17:$A$36,0)),INDEX('Settings'!$E$17:$H$36,MATCH($C89,'Settings'!$A$17:$A$36,0),MATCH($E89,Groups,0))),0))</f>
        <v/>
      </c>
      <c r="O89" s="14">
        <f>IF($C89="","",ROUND($M89*$N89,2))</f>
        <v/>
      </c>
      <c r="P89" s="16">
        <f>IF($A89="","",DATE(YEAR($A89),MONTH($A89),1))</f>
        <v/>
      </c>
      <c r="Q89" s="14">
        <f>IF($C89="","",$K89-$O89)</f>
        <v/>
      </c>
    </row>
    <row r="90">
      <c r="A90" s="13" t="n">
        <v>46247</v>
      </c>
      <c r="B90" s="4" t="inlineStr">
        <is>
          <t>P-1062</t>
        </is>
      </c>
      <c r="C90" s="4" t="inlineStr">
        <is>
          <t>Dr Ahmed Mansour</t>
        </is>
      </c>
      <c r="D90" s="4" t="inlineStr">
        <is>
          <t>Specialist consultation</t>
        </is>
      </c>
      <c r="E90" s="6">
        <f>IF($D90="","",IFERROR(INDEX('Settings'!$L$17:$L$56,MATCH($D90,'Settings'!$K$17:$K$56,0)),""))</f>
        <v/>
      </c>
      <c r="F90" s="8" t="n">
        <v>350</v>
      </c>
      <c r="G90" s="8" t="n"/>
      <c r="H90" s="4" t="n"/>
      <c r="I90" s="8" t="n"/>
      <c r="J90" s="8" t="n"/>
      <c r="K90" s="14">
        <f>IF($C90="","",$F90-$G90-$I90-$J90)</f>
        <v/>
      </c>
      <c r="L90" s="14">
        <f>IF($C90="","",$G90*IF($H90="Doctor",1,IF($H90="Shared",0.5,0)))</f>
        <v/>
      </c>
      <c r="M90" s="14">
        <f>IF($C90="","",IF(IFERROR(INDEX('Settings'!$C$17:$C$36,MATCH($C90,'Settings'!$A$17:$A$36,0)),"")="% of gross",$F90,$F90-$L90-IF('Settings'!$B$5="Yes",$I90,0)-IF('Settings'!$B$6="Yes",$J90,0)))</f>
        <v/>
      </c>
      <c r="N90" s="15">
        <f>IF($C90="","",IFERROR(IF(INDEX('Settings'!$E$17:$H$36,MATCH($C90,'Settings'!$A$17:$A$36,0),MATCH($E90,Groups,0))="",INDEX('Settings'!$D$17:$D$36,MATCH($C90,'Settings'!$A$17:$A$36,0)),INDEX('Settings'!$E$17:$H$36,MATCH($C90,'Settings'!$A$17:$A$36,0),MATCH($E90,Groups,0))),0))</f>
        <v/>
      </c>
      <c r="O90" s="14">
        <f>IF($C90="","",ROUND($M90*$N90,2))</f>
        <v/>
      </c>
      <c r="P90" s="16">
        <f>IF($A90="","",DATE(YEAR($A90),MONTH($A90),1))</f>
        <v/>
      </c>
      <c r="Q90" s="14">
        <f>IF($C90="","",$K90-$O90)</f>
        <v/>
      </c>
    </row>
    <row r="91">
      <c r="A91" s="13" t="n">
        <v>46247</v>
      </c>
      <c r="B91" s="4" t="inlineStr">
        <is>
          <t>P-1324</t>
        </is>
      </c>
      <c r="C91" s="4" t="inlineStr">
        <is>
          <t>Dr Noura Al Subaie</t>
        </is>
      </c>
      <c r="D91" s="4" t="inlineStr">
        <is>
          <t>Follow-up visit</t>
        </is>
      </c>
      <c r="E91" s="6">
        <f>IF($D91="","",IFERROR(INDEX('Settings'!$L$17:$L$56,MATCH($D91,'Settings'!$K$17:$K$56,0)),""))</f>
        <v/>
      </c>
      <c r="F91" s="8" t="n">
        <v>150</v>
      </c>
      <c r="G91" s="8" t="n"/>
      <c r="H91" s="4" t="n"/>
      <c r="I91" s="8" t="n"/>
      <c r="J91" s="8" t="n"/>
      <c r="K91" s="14">
        <f>IF($C91="","",$F91-$G91-$I91-$J91)</f>
        <v/>
      </c>
      <c r="L91" s="14">
        <f>IF($C91="","",$G91*IF($H91="Doctor",1,IF($H91="Shared",0.5,0)))</f>
        <v/>
      </c>
      <c r="M91" s="14">
        <f>IF($C91="","",IF(IFERROR(INDEX('Settings'!$C$17:$C$36,MATCH($C91,'Settings'!$A$17:$A$36,0)),"")="% of gross",$F91,$F91-$L91-IF('Settings'!$B$5="Yes",$I91,0)-IF('Settings'!$B$6="Yes",$J91,0)))</f>
        <v/>
      </c>
      <c r="N91" s="15">
        <f>IF($C91="","",IFERROR(IF(INDEX('Settings'!$E$17:$H$36,MATCH($C91,'Settings'!$A$17:$A$36,0),MATCH($E91,Groups,0))="",INDEX('Settings'!$D$17:$D$36,MATCH($C91,'Settings'!$A$17:$A$36,0)),INDEX('Settings'!$E$17:$H$36,MATCH($C91,'Settings'!$A$17:$A$36,0),MATCH($E91,Groups,0))),0))</f>
        <v/>
      </c>
      <c r="O91" s="14">
        <f>IF($C91="","",ROUND($M91*$N91,2))</f>
        <v/>
      </c>
      <c r="P91" s="16">
        <f>IF($A91="","",DATE(YEAR($A91),MONTH($A91),1))</f>
        <v/>
      </c>
      <c r="Q91" s="14">
        <f>IF($C91="","",$K91-$O91)</f>
        <v/>
      </c>
    </row>
    <row r="92">
      <c r="A92" s="13" t="n">
        <v>46247</v>
      </c>
      <c r="B92" s="4" t="inlineStr">
        <is>
          <t>P-1135</t>
        </is>
      </c>
      <c r="C92" s="4" t="inlineStr">
        <is>
          <t>Dr Layla Al Qahtani</t>
        </is>
      </c>
      <c r="D92" s="4" t="inlineStr">
        <is>
          <t>Physiotherapy session</t>
        </is>
      </c>
      <c r="E92" s="6">
        <f>IF($D92="","",IFERROR(INDEX('Settings'!$L$17:$L$56,MATCH($D92,'Settings'!$K$17:$K$56,0)),""))</f>
        <v/>
      </c>
      <c r="F92" s="8" t="n">
        <v>300</v>
      </c>
      <c r="G92" s="8" t="n"/>
      <c r="H92" s="4" t="n"/>
      <c r="I92" s="8" t="n"/>
      <c r="J92" s="8" t="n"/>
      <c r="K92" s="14">
        <f>IF($C92="","",$F92-$G92-$I92-$J92)</f>
        <v/>
      </c>
      <c r="L92" s="14">
        <f>IF($C92="","",$G92*IF($H92="Doctor",1,IF($H92="Shared",0.5,0)))</f>
        <v/>
      </c>
      <c r="M92" s="14">
        <f>IF($C92="","",IF(IFERROR(INDEX('Settings'!$C$17:$C$36,MATCH($C92,'Settings'!$A$17:$A$36,0)),"")="% of gross",$F92,$F92-$L92-IF('Settings'!$B$5="Yes",$I92,0)-IF('Settings'!$B$6="Yes",$J92,0)))</f>
        <v/>
      </c>
      <c r="N92" s="15">
        <f>IF($C92="","",IFERROR(IF(INDEX('Settings'!$E$17:$H$36,MATCH($C92,'Settings'!$A$17:$A$36,0),MATCH($E92,Groups,0))="",INDEX('Settings'!$D$17:$D$36,MATCH($C92,'Settings'!$A$17:$A$36,0)),INDEX('Settings'!$E$17:$H$36,MATCH($C92,'Settings'!$A$17:$A$36,0),MATCH($E92,Groups,0))),0))</f>
        <v/>
      </c>
      <c r="O92" s="14">
        <f>IF($C92="","",ROUND($M92*$N92,2))</f>
        <v/>
      </c>
      <c r="P92" s="16">
        <f>IF($A92="","",DATE(YEAR($A92),MONTH($A92),1))</f>
        <v/>
      </c>
      <c r="Q92" s="14">
        <f>IF($C92="","",$K92-$O92)</f>
        <v/>
      </c>
    </row>
    <row r="93">
      <c r="A93" s="13" t="n">
        <v>46249</v>
      </c>
      <c r="B93" s="4" t="inlineStr">
        <is>
          <t>P-1136</t>
        </is>
      </c>
      <c r="C93" s="4" t="inlineStr">
        <is>
          <t>Dr Sara Al Harbi</t>
        </is>
      </c>
      <c r="D93" s="4" t="inlineStr">
        <is>
          <t>Laser session, body</t>
        </is>
      </c>
      <c r="E93" s="6">
        <f>IF($D93="","",IFERROR(INDEX('Settings'!$L$17:$L$56,MATCH($D93,'Settings'!$K$17:$K$56,0)),""))</f>
        <v/>
      </c>
      <c r="F93" s="8" t="n">
        <v>1200</v>
      </c>
      <c r="G93" s="8" t="n"/>
      <c r="H93" s="4" t="n"/>
      <c r="I93" s="8" t="n"/>
      <c r="J93" s="8" t="n"/>
      <c r="K93" s="14">
        <f>IF($C93="","",$F93-$G93-$I93-$J93)</f>
        <v/>
      </c>
      <c r="L93" s="14">
        <f>IF($C93="","",$G93*IF($H93="Doctor",1,IF($H93="Shared",0.5,0)))</f>
        <v/>
      </c>
      <c r="M93" s="14">
        <f>IF($C93="","",IF(IFERROR(INDEX('Settings'!$C$17:$C$36,MATCH($C93,'Settings'!$A$17:$A$36,0)),"")="% of gross",$F93,$F93-$L93-IF('Settings'!$B$5="Yes",$I93,0)-IF('Settings'!$B$6="Yes",$J93,0)))</f>
        <v/>
      </c>
      <c r="N93" s="15">
        <f>IF($C93="","",IFERROR(IF(INDEX('Settings'!$E$17:$H$36,MATCH($C93,'Settings'!$A$17:$A$36,0),MATCH($E93,Groups,0))="",INDEX('Settings'!$D$17:$D$36,MATCH($C93,'Settings'!$A$17:$A$36,0)),INDEX('Settings'!$E$17:$H$36,MATCH($C93,'Settings'!$A$17:$A$36,0),MATCH($E93,Groups,0))),0))</f>
        <v/>
      </c>
      <c r="O93" s="14">
        <f>IF($C93="","",ROUND($M93*$N93,2))</f>
        <v/>
      </c>
      <c r="P93" s="16">
        <f>IF($A93="","",DATE(YEAR($A93),MONTH($A93),1))</f>
        <v/>
      </c>
      <c r="Q93" s="14">
        <f>IF($C93="","",$K93-$O93)</f>
        <v/>
      </c>
    </row>
    <row r="94">
      <c r="A94" s="13" t="n">
        <v>46249</v>
      </c>
      <c r="B94" s="4" t="inlineStr">
        <is>
          <t>P-1637</t>
        </is>
      </c>
      <c r="C94" s="4" t="inlineStr">
        <is>
          <t>Dr Mohamed Adel</t>
        </is>
      </c>
      <c r="D94" s="4" t="inlineStr">
        <is>
          <t>Botulinum toxin</t>
        </is>
      </c>
      <c r="E94" s="6">
        <f>IF($D94="","",IFERROR(INDEX('Settings'!$L$17:$L$56,MATCH($D94,'Settings'!$K$17:$K$56,0)),""))</f>
        <v/>
      </c>
      <c r="F94" s="8" t="n">
        <v>1500</v>
      </c>
      <c r="G94" s="8" t="n"/>
      <c r="H94" s="4" t="n"/>
      <c r="I94" s="8" t="n"/>
      <c r="J94" s="8" t="n"/>
      <c r="K94" s="14">
        <f>IF($C94="","",$F94-$G94-$I94-$J94)</f>
        <v/>
      </c>
      <c r="L94" s="14">
        <f>IF($C94="","",$G94*IF($H94="Doctor",1,IF($H94="Shared",0.5,0)))</f>
        <v/>
      </c>
      <c r="M94" s="14">
        <f>IF($C94="","",IF(IFERROR(INDEX('Settings'!$C$17:$C$36,MATCH($C94,'Settings'!$A$17:$A$36,0)),"")="% of gross",$F94,$F94-$L94-IF('Settings'!$B$5="Yes",$I94,0)-IF('Settings'!$B$6="Yes",$J94,0)))</f>
        <v/>
      </c>
      <c r="N94" s="15">
        <f>IF($C94="","",IFERROR(IF(INDEX('Settings'!$E$17:$H$36,MATCH($C94,'Settings'!$A$17:$A$36,0),MATCH($E94,Groups,0))="",INDEX('Settings'!$D$17:$D$36,MATCH($C94,'Settings'!$A$17:$A$36,0)),INDEX('Settings'!$E$17:$H$36,MATCH($C94,'Settings'!$A$17:$A$36,0),MATCH($E94,Groups,0))),0))</f>
        <v/>
      </c>
      <c r="O94" s="14">
        <f>IF($C94="","",ROUND($M94*$N94,2))</f>
        <v/>
      </c>
      <c r="P94" s="16">
        <f>IF($A94="","",DATE(YEAR($A94),MONTH($A94),1))</f>
        <v/>
      </c>
      <c r="Q94" s="14">
        <f>IF($C94="","",$K94-$O94)</f>
        <v/>
      </c>
    </row>
    <row r="95">
      <c r="A95" s="13" t="n">
        <v>46249</v>
      </c>
      <c r="B95" s="4" t="inlineStr">
        <is>
          <t>P-1063</t>
        </is>
      </c>
      <c r="C95" s="4" t="inlineStr">
        <is>
          <t>Dr Layla Al Qahtani</t>
        </is>
      </c>
      <c r="D95" s="4" t="inlineStr">
        <is>
          <t>Specialist consultation</t>
        </is>
      </c>
      <c r="E95" s="6">
        <f>IF($D95="","",IFERROR(INDEX('Settings'!$L$17:$L$56,MATCH($D95,'Settings'!$K$17:$K$56,0)),""))</f>
        <v/>
      </c>
      <c r="F95" s="8" t="n">
        <v>350</v>
      </c>
      <c r="G95" s="8" t="n"/>
      <c r="H95" s="4" t="n"/>
      <c r="I95" s="8" t="n"/>
      <c r="J95" s="8" t="n"/>
      <c r="K95" s="14">
        <f>IF($C95="","",$F95-$G95-$I95-$J95)</f>
        <v/>
      </c>
      <c r="L95" s="14">
        <f>IF($C95="","",$G95*IF($H95="Doctor",1,IF($H95="Shared",0.5,0)))</f>
        <v/>
      </c>
      <c r="M95" s="14">
        <f>IF($C95="","",IF(IFERROR(INDEX('Settings'!$C$17:$C$36,MATCH($C95,'Settings'!$A$17:$A$36,0)),"")="% of gross",$F95,$F95-$L95-IF('Settings'!$B$5="Yes",$I95,0)-IF('Settings'!$B$6="Yes",$J95,0)))</f>
        <v/>
      </c>
      <c r="N95" s="15">
        <f>IF($C95="","",IFERROR(IF(INDEX('Settings'!$E$17:$H$36,MATCH($C95,'Settings'!$A$17:$A$36,0),MATCH($E95,Groups,0))="",INDEX('Settings'!$D$17:$D$36,MATCH($C95,'Settings'!$A$17:$A$36,0)),INDEX('Settings'!$E$17:$H$36,MATCH($C95,'Settings'!$A$17:$A$36,0),MATCH($E95,Groups,0))),0))</f>
        <v/>
      </c>
      <c r="O95" s="14">
        <f>IF($C95="","",ROUND($M95*$N95,2))</f>
        <v/>
      </c>
      <c r="P95" s="16">
        <f>IF($A95="","",DATE(YEAR($A95),MONTH($A95),1))</f>
        <v/>
      </c>
      <c r="Q95" s="14">
        <f>IF($C95="","",$K95-$O95)</f>
        <v/>
      </c>
    </row>
    <row r="96">
      <c r="A96" s="13" t="n">
        <v>46249</v>
      </c>
      <c r="B96" s="4" t="inlineStr">
        <is>
          <t>P-1285</t>
        </is>
      </c>
      <c r="C96" s="4" t="inlineStr">
        <is>
          <t>Dr Ahmed Mansour</t>
        </is>
      </c>
      <c r="D96" s="4" t="inlineStr">
        <is>
          <t>Vitamin C serum</t>
        </is>
      </c>
      <c r="E96" s="6">
        <f>IF($D96="","",IFERROR(INDEX('Settings'!$L$17:$L$56,MATCH($D96,'Settings'!$K$17:$K$56,0)),""))</f>
        <v/>
      </c>
      <c r="F96" s="8" t="n">
        <v>220</v>
      </c>
      <c r="G96" s="8" t="n"/>
      <c r="H96" s="4" t="n"/>
      <c r="I96" s="8" t="n"/>
      <c r="J96" s="8" t="n"/>
      <c r="K96" s="14">
        <f>IF($C96="","",$F96-$G96-$I96-$J96)</f>
        <v/>
      </c>
      <c r="L96" s="14">
        <f>IF($C96="","",$G96*IF($H96="Doctor",1,IF($H96="Shared",0.5,0)))</f>
        <v/>
      </c>
      <c r="M96" s="14">
        <f>IF($C96="","",IF(IFERROR(INDEX('Settings'!$C$17:$C$36,MATCH($C96,'Settings'!$A$17:$A$36,0)),"")="% of gross",$F96,$F96-$L96-IF('Settings'!$B$5="Yes",$I96,0)-IF('Settings'!$B$6="Yes",$J96,0)))</f>
        <v/>
      </c>
      <c r="N96" s="15">
        <f>IF($C96="","",IFERROR(IF(INDEX('Settings'!$E$17:$H$36,MATCH($C96,'Settings'!$A$17:$A$36,0),MATCH($E96,Groups,0))="",INDEX('Settings'!$D$17:$D$36,MATCH($C96,'Settings'!$A$17:$A$36,0)),INDEX('Settings'!$E$17:$H$36,MATCH($C96,'Settings'!$A$17:$A$36,0),MATCH($E96,Groups,0))),0))</f>
        <v/>
      </c>
      <c r="O96" s="14">
        <f>IF($C96="","",ROUND($M96*$N96,2))</f>
        <v/>
      </c>
      <c r="P96" s="16">
        <f>IF($A96="","",DATE(YEAR($A96),MONTH($A96),1))</f>
        <v/>
      </c>
      <c r="Q96" s="14">
        <f>IF($C96="","",$K96-$O96)</f>
        <v/>
      </c>
    </row>
    <row r="97">
      <c r="A97" s="13" t="n">
        <v>46249</v>
      </c>
      <c r="B97" s="4" t="inlineStr">
        <is>
          <t>P-1409</t>
        </is>
      </c>
      <c r="C97" s="4" t="inlineStr">
        <is>
          <t>Dr Layla Al Qahtani</t>
        </is>
      </c>
      <c r="D97" s="4" t="inlineStr">
        <is>
          <t>Chemical peel</t>
        </is>
      </c>
      <c r="E97" s="6">
        <f>IF($D97="","",IFERROR(INDEX('Settings'!$L$17:$L$56,MATCH($D97,'Settings'!$K$17:$K$56,0)),""))</f>
        <v/>
      </c>
      <c r="F97" s="8" t="n">
        <v>800</v>
      </c>
      <c r="G97" s="8" t="n">
        <v>40</v>
      </c>
      <c r="H97" s="4" t="inlineStr">
        <is>
          <t>Shared</t>
        </is>
      </c>
      <c r="I97" s="8" t="n"/>
      <c r="J97" s="8" t="n"/>
      <c r="K97" s="14">
        <f>IF($C97="","",$F97-$G97-$I97-$J97)</f>
        <v/>
      </c>
      <c r="L97" s="14">
        <f>IF($C97="","",$G97*IF($H97="Doctor",1,IF($H97="Shared",0.5,0)))</f>
        <v/>
      </c>
      <c r="M97" s="14">
        <f>IF($C97="","",IF(IFERROR(INDEX('Settings'!$C$17:$C$36,MATCH($C97,'Settings'!$A$17:$A$36,0)),"")="% of gross",$F97,$F97-$L97-IF('Settings'!$B$5="Yes",$I97,0)-IF('Settings'!$B$6="Yes",$J97,0)))</f>
        <v/>
      </c>
      <c r="N97" s="15">
        <f>IF($C97="","",IFERROR(IF(INDEX('Settings'!$E$17:$H$36,MATCH($C97,'Settings'!$A$17:$A$36,0),MATCH($E97,Groups,0))="",INDEX('Settings'!$D$17:$D$36,MATCH($C97,'Settings'!$A$17:$A$36,0)),INDEX('Settings'!$E$17:$H$36,MATCH($C97,'Settings'!$A$17:$A$36,0),MATCH($E97,Groups,0))),0))</f>
        <v/>
      </c>
      <c r="O97" s="14">
        <f>IF($C97="","",ROUND($M97*$N97,2))</f>
        <v/>
      </c>
      <c r="P97" s="16">
        <f>IF($A97="","",DATE(YEAR($A97),MONTH($A97),1))</f>
        <v/>
      </c>
      <c r="Q97" s="14">
        <f>IF($C97="","",$K97-$O97)</f>
        <v/>
      </c>
    </row>
    <row r="98">
      <c r="A98" s="13" t="n">
        <v>46249</v>
      </c>
      <c r="B98" s="4" t="inlineStr">
        <is>
          <t>P-1239</t>
        </is>
      </c>
      <c r="C98" s="4" t="inlineStr">
        <is>
          <t>Dr Sara Al Harbi</t>
        </is>
      </c>
      <c r="D98" s="4" t="inlineStr">
        <is>
          <t>Laser session, body</t>
        </is>
      </c>
      <c r="E98" s="6">
        <f>IF($D98="","",IFERROR(INDEX('Settings'!$L$17:$L$56,MATCH($D98,'Settings'!$K$17:$K$56,0)),""))</f>
        <v/>
      </c>
      <c r="F98" s="8" t="n">
        <v>1200</v>
      </c>
      <c r="G98" s="8" t="n"/>
      <c r="H98" s="4" t="n"/>
      <c r="I98" s="8" t="n"/>
      <c r="J98" s="8" t="n"/>
      <c r="K98" s="14">
        <f>IF($C98="","",$F98-$G98-$I98-$J98)</f>
        <v/>
      </c>
      <c r="L98" s="14">
        <f>IF($C98="","",$G98*IF($H98="Doctor",1,IF($H98="Shared",0.5,0)))</f>
        <v/>
      </c>
      <c r="M98" s="14">
        <f>IF($C98="","",IF(IFERROR(INDEX('Settings'!$C$17:$C$36,MATCH($C98,'Settings'!$A$17:$A$36,0)),"")="% of gross",$F98,$F98-$L98-IF('Settings'!$B$5="Yes",$I98,0)-IF('Settings'!$B$6="Yes",$J98,0)))</f>
        <v/>
      </c>
      <c r="N98" s="15">
        <f>IF($C98="","",IFERROR(IF(INDEX('Settings'!$E$17:$H$36,MATCH($C98,'Settings'!$A$17:$A$36,0),MATCH($E98,Groups,0))="",INDEX('Settings'!$D$17:$D$36,MATCH($C98,'Settings'!$A$17:$A$36,0)),INDEX('Settings'!$E$17:$H$36,MATCH($C98,'Settings'!$A$17:$A$36,0),MATCH($E98,Groups,0))),0))</f>
        <v/>
      </c>
      <c r="O98" s="14">
        <f>IF($C98="","",ROUND($M98*$N98,2))</f>
        <v/>
      </c>
      <c r="P98" s="16">
        <f>IF($A98="","",DATE(YEAR($A98),MONTH($A98),1))</f>
        <v/>
      </c>
      <c r="Q98" s="14">
        <f>IF($C98="","",$K98-$O98)</f>
        <v/>
      </c>
    </row>
    <row r="99">
      <c r="A99" s="13" t="n">
        <v>46249</v>
      </c>
      <c r="B99" s="4" t="inlineStr">
        <is>
          <t>P-1596</t>
        </is>
      </c>
      <c r="C99" s="4" t="inlineStr">
        <is>
          <t>Dr Khaled Youssef</t>
        </is>
      </c>
      <c r="D99" s="4" t="inlineStr">
        <is>
          <t>Specialist consultation</t>
        </is>
      </c>
      <c r="E99" s="6">
        <f>IF($D99="","",IFERROR(INDEX('Settings'!$L$17:$L$56,MATCH($D99,'Settings'!$K$17:$K$56,0)),""))</f>
        <v/>
      </c>
      <c r="F99" s="8" t="n">
        <v>350</v>
      </c>
      <c r="G99" s="8" t="n"/>
      <c r="H99" s="4" t="n"/>
      <c r="I99" s="8" t="n"/>
      <c r="J99" s="8" t="n"/>
      <c r="K99" s="14">
        <f>IF($C99="","",$F99-$G99-$I99-$J99)</f>
        <v/>
      </c>
      <c r="L99" s="14">
        <f>IF($C99="","",$G99*IF($H99="Doctor",1,IF($H99="Shared",0.5,0)))</f>
        <v/>
      </c>
      <c r="M99" s="14">
        <f>IF($C99="","",IF(IFERROR(INDEX('Settings'!$C$17:$C$36,MATCH($C99,'Settings'!$A$17:$A$36,0)),"")="% of gross",$F99,$F99-$L99-IF('Settings'!$B$5="Yes",$I99,0)-IF('Settings'!$B$6="Yes",$J99,0)))</f>
        <v/>
      </c>
      <c r="N99" s="15">
        <f>IF($C99="","",IFERROR(IF(INDEX('Settings'!$E$17:$H$36,MATCH($C99,'Settings'!$A$17:$A$36,0),MATCH($E99,Groups,0))="",INDEX('Settings'!$D$17:$D$36,MATCH($C99,'Settings'!$A$17:$A$36,0)),INDEX('Settings'!$E$17:$H$36,MATCH($C99,'Settings'!$A$17:$A$36,0),MATCH($E99,Groups,0))),0))</f>
        <v/>
      </c>
      <c r="O99" s="14">
        <f>IF($C99="","",ROUND($M99*$N99,2))</f>
        <v/>
      </c>
      <c r="P99" s="16">
        <f>IF($A99="","",DATE(YEAR($A99),MONTH($A99),1))</f>
        <v/>
      </c>
      <c r="Q99" s="14">
        <f>IF($C99="","",$K99-$O99)</f>
        <v/>
      </c>
    </row>
    <row r="100">
      <c r="A100" s="13" t="n">
        <v>46249</v>
      </c>
      <c r="B100" s="4" t="inlineStr">
        <is>
          <t>P-1529</t>
        </is>
      </c>
      <c r="C100" s="4" t="inlineStr">
        <is>
          <t>Dr Mohamed Adel</t>
        </is>
      </c>
      <c r="D100" s="4" t="inlineStr">
        <is>
          <t>Specialist consultation</t>
        </is>
      </c>
      <c r="E100" s="6">
        <f>IF($D100="","",IFERROR(INDEX('Settings'!$L$17:$L$56,MATCH($D100,'Settings'!$K$17:$K$56,0)),""))</f>
        <v/>
      </c>
      <c r="F100" s="8" t="n">
        <v>350</v>
      </c>
      <c r="G100" s="8" t="n"/>
      <c r="H100" s="4" t="n"/>
      <c r="I100" s="8" t="n"/>
      <c r="J100" s="8" t="n"/>
      <c r="K100" s="14">
        <f>IF($C100="","",$F100-$G100-$I100-$J100)</f>
        <v/>
      </c>
      <c r="L100" s="14">
        <f>IF($C100="","",$G100*IF($H100="Doctor",1,IF($H100="Shared",0.5,0)))</f>
        <v/>
      </c>
      <c r="M100" s="14">
        <f>IF($C100="","",IF(IFERROR(INDEX('Settings'!$C$17:$C$36,MATCH($C100,'Settings'!$A$17:$A$36,0)),"")="% of gross",$F100,$F100-$L100-IF('Settings'!$B$5="Yes",$I100,0)-IF('Settings'!$B$6="Yes",$J100,0)))</f>
        <v/>
      </c>
      <c r="N100" s="15">
        <f>IF($C100="","",IFERROR(IF(INDEX('Settings'!$E$17:$H$36,MATCH($C100,'Settings'!$A$17:$A$36,0),MATCH($E100,Groups,0))="",INDEX('Settings'!$D$17:$D$36,MATCH($C100,'Settings'!$A$17:$A$36,0)),INDEX('Settings'!$E$17:$H$36,MATCH($C100,'Settings'!$A$17:$A$36,0),MATCH($E100,Groups,0))),0))</f>
        <v/>
      </c>
      <c r="O100" s="14">
        <f>IF($C100="","",ROUND($M100*$N100,2))</f>
        <v/>
      </c>
      <c r="P100" s="16">
        <f>IF($A100="","",DATE(YEAR($A100),MONTH($A100),1))</f>
        <v/>
      </c>
      <c r="Q100" s="14">
        <f>IF($C100="","",$K100-$O100)</f>
        <v/>
      </c>
    </row>
    <row r="101">
      <c r="A101" s="13" t="n">
        <v>46249</v>
      </c>
      <c r="B101" s="4" t="inlineStr">
        <is>
          <t>P-1754</t>
        </is>
      </c>
      <c r="C101" s="4" t="inlineStr">
        <is>
          <t>Dr Ahmed Mansour</t>
        </is>
      </c>
      <c r="D101" s="4" t="inlineStr">
        <is>
          <t>Skin tag removal</t>
        </is>
      </c>
      <c r="E101" s="6">
        <f>IF($D101="","",IFERROR(INDEX('Settings'!$L$17:$L$56,MATCH($D101,'Settings'!$K$17:$K$56,0)),""))</f>
        <v/>
      </c>
      <c r="F101" s="8" t="n">
        <v>500</v>
      </c>
      <c r="G101" s="8" t="n"/>
      <c r="H101" s="4" t="n"/>
      <c r="I101" s="8" t="n"/>
      <c r="J101" s="8" t="n"/>
      <c r="K101" s="14">
        <f>IF($C101="","",$F101-$G101-$I101-$J101)</f>
        <v/>
      </c>
      <c r="L101" s="14">
        <f>IF($C101="","",$G101*IF($H101="Doctor",1,IF($H101="Shared",0.5,0)))</f>
        <v/>
      </c>
      <c r="M101" s="14">
        <f>IF($C101="","",IF(IFERROR(INDEX('Settings'!$C$17:$C$36,MATCH($C101,'Settings'!$A$17:$A$36,0)),"")="% of gross",$F101,$F101-$L101-IF('Settings'!$B$5="Yes",$I101,0)-IF('Settings'!$B$6="Yes",$J101,0)))</f>
        <v/>
      </c>
      <c r="N101" s="15">
        <f>IF($C101="","",IFERROR(IF(INDEX('Settings'!$E$17:$H$36,MATCH($C101,'Settings'!$A$17:$A$36,0),MATCH($E101,Groups,0))="",INDEX('Settings'!$D$17:$D$36,MATCH($C101,'Settings'!$A$17:$A$36,0)),INDEX('Settings'!$E$17:$H$36,MATCH($C101,'Settings'!$A$17:$A$36,0),MATCH($E101,Groups,0))),0))</f>
        <v/>
      </c>
      <c r="O101" s="14">
        <f>IF($C101="","",ROUND($M101*$N101,2))</f>
        <v/>
      </c>
      <c r="P101" s="16">
        <f>IF($A101="","",DATE(YEAR($A101),MONTH($A101),1))</f>
        <v/>
      </c>
      <c r="Q101" s="14">
        <f>IF($C101="","",$K101-$O101)</f>
        <v/>
      </c>
    </row>
    <row r="102">
      <c r="A102" s="13" t="n">
        <v>46249</v>
      </c>
      <c r="B102" s="4" t="inlineStr">
        <is>
          <t>P-1837</t>
        </is>
      </c>
      <c r="C102" s="4" t="inlineStr">
        <is>
          <t>Dr Mohamed Adel</t>
        </is>
      </c>
      <c r="D102" s="4" t="inlineStr">
        <is>
          <t>Sunscreen cream</t>
        </is>
      </c>
      <c r="E102" s="6">
        <f>IF($D102="","",IFERROR(INDEX('Settings'!$L$17:$L$56,MATCH($D102,'Settings'!$K$17:$K$56,0)),""))</f>
        <v/>
      </c>
      <c r="F102" s="8" t="n">
        <v>120</v>
      </c>
      <c r="G102" s="8" t="n"/>
      <c r="H102" s="4" t="n"/>
      <c r="I102" s="8" t="n"/>
      <c r="J102" s="8" t="n"/>
      <c r="K102" s="14">
        <f>IF($C102="","",$F102-$G102-$I102-$J102)</f>
        <v/>
      </c>
      <c r="L102" s="14">
        <f>IF($C102="","",$G102*IF($H102="Doctor",1,IF($H102="Shared",0.5,0)))</f>
        <v/>
      </c>
      <c r="M102" s="14">
        <f>IF($C102="","",IF(IFERROR(INDEX('Settings'!$C$17:$C$36,MATCH($C102,'Settings'!$A$17:$A$36,0)),"")="% of gross",$F102,$F102-$L102-IF('Settings'!$B$5="Yes",$I102,0)-IF('Settings'!$B$6="Yes",$J102,0)))</f>
        <v/>
      </c>
      <c r="N102" s="15">
        <f>IF($C102="","",IFERROR(IF(INDEX('Settings'!$E$17:$H$36,MATCH($C102,'Settings'!$A$17:$A$36,0),MATCH($E102,Groups,0))="",INDEX('Settings'!$D$17:$D$36,MATCH($C102,'Settings'!$A$17:$A$36,0)),INDEX('Settings'!$E$17:$H$36,MATCH($C102,'Settings'!$A$17:$A$36,0),MATCH($E102,Groups,0))),0))</f>
        <v/>
      </c>
      <c r="O102" s="14">
        <f>IF($C102="","",ROUND($M102*$N102,2))</f>
        <v/>
      </c>
      <c r="P102" s="16">
        <f>IF($A102="","",DATE(YEAR($A102),MONTH($A102),1))</f>
        <v/>
      </c>
      <c r="Q102" s="14">
        <f>IF($C102="","",$K102-$O102)</f>
        <v/>
      </c>
    </row>
    <row r="103">
      <c r="A103" s="13" t="n">
        <v>46249</v>
      </c>
      <c r="B103" s="4" t="inlineStr">
        <is>
          <t>P-1614</t>
        </is>
      </c>
      <c r="C103" s="4" t="inlineStr">
        <is>
          <t>Dr Sara Al Harbi</t>
        </is>
      </c>
      <c r="D103" s="4" t="inlineStr">
        <is>
          <t>Laser session, body</t>
        </is>
      </c>
      <c r="E103" s="6">
        <f>IF($D103="","",IFERROR(INDEX('Settings'!$L$17:$L$56,MATCH($D103,'Settings'!$K$17:$K$56,0)),""))</f>
        <v/>
      </c>
      <c r="F103" s="8" t="n">
        <v>1200</v>
      </c>
      <c r="G103" s="8" t="n"/>
      <c r="H103" s="4" t="n"/>
      <c r="I103" s="8" t="n"/>
      <c r="J103" s="8" t="n"/>
      <c r="K103" s="14">
        <f>IF($C103="","",$F103-$G103-$I103-$J103)</f>
        <v/>
      </c>
      <c r="L103" s="14">
        <f>IF($C103="","",$G103*IF($H103="Doctor",1,IF($H103="Shared",0.5,0)))</f>
        <v/>
      </c>
      <c r="M103" s="14">
        <f>IF($C103="","",IF(IFERROR(INDEX('Settings'!$C$17:$C$36,MATCH($C103,'Settings'!$A$17:$A$36,0)),"")="% of gross",$F103,$F103-$L103-IF('Settings'!$B$5="Yes",$I103,0)-IF('Settings'!$B$6="Yes",$J103,0)))</f>
        <v/>
      </c>
      <c r="N103" s="15">
        <f>IF($C103="","",IFERROR(IF(INDEX('Settings'!$E$17:$H$36,MATCH($C103,'Settings'!$A$17:$A$36,0),MATCH($E103,Groups,0))="",INDEX('Settings'!$D$17:$D$36,MATCH($C103,'Settings'!$A$17:$A$36,0)),INDEX('Settings'!$E$17:$H$36,MATCH($C103,'Settings'!$A$17:$A$36,0),MATCH($E103,Groups,0))),0))</f>
        <v/>
      </c>
      <c r="O103" s="14">
        <f>IF($C103="","",ROUND($M103*$N103,2))</f>
        <v/>
      </c>
      <c r="P103" s="16">
        <f>IF($A103="","",DATE(YEAR($A103),MONTH($A103),1))</f>
        <v/>
      </c>
      <c r="Q103" s="14">
        <f>IF($C103="","",$K103-$O103)</f>
        <v/>
      </c>
    </row>
    <row r="104">
      <c r="A104" s="13" t="n">
        <v>46250</v>
      </c>
      <c r="B104" s="4" t="inlineStr">
        <is>
          <t>P-1166</t>
        </is>
      </c>
      <c r="C104" s="4" t="inlineStr">
        <is>
          <t>Dr Sara Al Harbi</t>
        </is>
      </c>
      <c r="D104" s="4" t="inlineStr">
        <is>
          <t>Sunscreen cream</t>
        </is>
      </c>
      <c r="E104" s="6">
        <f>IF($D104="","",IFERROR(INDEX('Settings'!$L$17:$L$56,MATCH($D104,'Settings'!$K$17:$K$56,0)),""))</f>
        <v/>
      </c>
      <c r="F104" s="8" t="n">
        <v>120</v>
      </c>
      <c r="G104" s="8" t="n"/>
      <c r="H104" s="4" t="n"/>
      <c r="I104" s="8" t="n"/>
      <c r="J104" s="8" t="n"/>
      <c r="K104" s="14">
        <f>IF($C104="","",$F104-$G104-$I104-$J104)</f>
        <v/>
      </c>
      <c r="L104" s="14">
        <f>IF($C104="","",$G104*IF($H104="Doctor",1,IF($H104="Shared",0.5,0)))</f>
        <v/>
      </c>
      <c r="M104" s="14">
        <f>IF($C104="","",IF(IFERROR(INDEX('Settings'!$C$17:$C$36,MATCH($C104,'Settings'!$A$17:$A$36,0)),"")="% of gross",$F104,$F104-$L104-IF('Settings'!$B$5="Yes",$I104,0)-IF('Settings'!$B$6="Yes",$J104,0)))</f>
        <v/>
      </c>
      <c r="N104" s="15">
        <f>IF($C104="","",IFERROR(IF(INDEX('Settings'!$E$17:$H$36,MATCH($C104,'Settings'!$A$17:$A$36,0),MATCH($E104,Groups,0))="",INDEX('Settings'!$D$17:$D$36,MATCH($C104,'Settings'!$A$17:$A$36,0)),INDEX('Settings'!$E$17:$H$36,MATCH($C104,'Settings'!$A$17:$A$36,0),MATCH($E104,Groups,0))),0))</f>
        <v/>
      </c>
      <c r="O104" s="14">
        <f>IF($C104="","",ROUND($M104*$N104,2))</f>
        <v/>
      </c>
      <c r="P104" s="16">
        <f>IF($A104="","",DATE(YEAR($A104),MONTH($A104),1))</f>
        <v/>
      </c>
      <c r="Q104" s="14">
        <f>IF($C104="","",$K104-$O104)</f>
        <v/>
      </c>
    </row>
    <row r="105">
      <c r="A105" s="13" t="n">
        <v>46250</v>
      </c>
      <c r="B105" s="4" t="inlineStr">
        <is>
          <t>P-1368</t>
        </is>
      </c>
      <c r="C105" s="4" t="inlineStr">
        <is>
          <t>Dr Ahmed Mansour</t>
        </is>
      </c>
      <c r="D105" s="4" t="inlineStr">
        <is>
          <t>Laser session, face</t>
        </is>
      </c>
      <c r="E105" s="6">
        <f>IF($D105="","",IFERROR(INDEX('Settings'!$L$17:$L$56,MATCH($D105,'Settings'!$K$17:$K$56,0)),""))</f>
        <v/>
      </c>
      <c r="F105" s="8" t="n">
        <v>600</v>
      </c>
      <c r="G105" s="8" t="n">
        <v>60</v>
      </c>
      <c r="H105" s="4" t="inlineStr">
        <is>
          <t>Shared</t>
        </is>
      </c>
      <c r="I105" s="8" t="n"/>
      <c r="J105" s="8" t="n"/>
      <c r="K105" s="14">
        <f>IF($C105="","",$F105-$G105-$I105-$J105)</f>
        <v/>
      </c>
      <c r="L105" s="14">
        <f>IF($C105="","",$G105*IF($H105="Doctor",1,IF($H105="Shared",0.5,0)))</f>
        <v/>
      </c>
      <c r="M105" s="14">
        <f>IF($C105="","",IF(IFERROR(INDEX('Settings'!$C$17:$C$36,MATCH($C105,'Settings'!$A$17:$A$36,0)),"")="% of gross",$F105,$F105-$L105-IF('Settings'!$B$5="Yes",$I105,0)-IF('Settings'!$B$6="Yes",$J105,0)))</f>
        <v/>
      </c>
      <c r="N105" s="15">
        <f>IF($C105="","",IFERROR(IF(INDEX('Settings'!$E$17:$H$36,MATCH($C105,'Settings'!$A$17:$A$36,0),MATCH($E105,Groups,0))="",INDEX('Settings'!$D$17:$D$36,MATCH($C105,'Settings'!$A$17:$A$36,0)),INDEX('Settings'!$E$17:$H$36,MATCH($C105,'Settings'!$A$17:$A$36,0),MATCH($E105,Groups,0))),0))</f>
        <v/>
      </c>
      <c r="O105" s="14">
        <f>IF($C105="","",ROUND($M105*$N105,2))</f>
        <v/>
      </c>
      <c r="P105" s="16">
        <f>IF($A105="","",DATE(YEAR($A105),MONTH($A105),1))</f>
        <v/>
      </c>
      <c r="Q105" s="14">
        <f>IF($C105="","",$K105-$O105)</f>
        <v/>
      </c>
    </row>
    <row r="106">
      <c r="A106" s="13" t="n">
        <v>46250</v>
      </c>
      <c r="B106" s="4" t="inlineStr">
        <is>
          <t>P-1669</t>
        </is>
      </c>
      <c r="C106" s="4" t="inlineStr">
        <is>
          <t>Dr Noura Al Subaie</t>
        </is>
      </c>
      <c r="D106" s="4" t="inlineStr">
        <is>
          <t>Skin tag removal</t>
        </is>
      </c>
      <c r="E106" s="6">
        <f>IF($D106="","",IFERROR(INDEX('Settings'!$L$17:$L$56,MATCH($D106,'Settings'!$K$17:$K$56,0)),""))</f>
        <v/>
      </c>
      <c r="F106" s="8" t="n">
        <v>500</v>
      </c>
      <c r="G106" s="8" t="n"/>
      <c r="H106" s="4" t="n"/>
      <c r="I106" s="8" t="n"/>
      <c r="J106" s="8" t="n"/>
      <c r="K106" s="14">
        <f>IF($C106="","",$F106-$G106-$I106-$J106)</f>
        <v/>
      </c>
      <c r="L106" s="14">
        <f>IF($C106="","",$G106*IF($H106="Doctor",1,IF($H106="Shared",0.5,0)))</f>
        <v/>
      </c>
      <c r="M106" s="14">
        <f>IF($C106="","",IF(IFERROR(INDEX('Settings'!$C$17:$C$36,MATCH($C106,'Settings'!$A$17:$A$36,0)),"")="% of gross",$F106,$F106-$L106-IF('Settings'!$B$5="Yes",$I106,0)-IF('Settings'!$B$6="Yes",$J106,0)))</f>
        <v/>
      </c>
      <c r="N106" s="15">
        <f>IF($C106="","",IFERROR(IF(INDEX('Settings'!$E$17:$H$36,MATCH($C106,'Settings'!$A$17:$A$36,0),MATCH($E106,Groups,0))="",INDEX('Settings'!$D$17:$D$36,MATCH($C106,'Settings'!$A$17:$A$36,0)),INDEX('Settings'!$E$17:$H$36,MATCH($C106,'Settings'!$A$17:$A$36,0),MATCH($E106,Groups,0))),0))</f>
        <v/>
      </c>
      <c r="O106" s="14">
        <f>IF($C106="","",ROUND($M106*$N106,2))</f>
        <v/>
      </c>
      <c r="P106" s="16">
        <f>IF($A106="","",DATE(YEAR($A106),MONTH($A106),1))</f>
        <v/>
      </c>
      <c r="Q106" s="14">
        <f>IF($C106="","",$K106-$O106)</f>
        <v/>
      </c>
    </row>
    <row r="107">
      <c r="A107" s="13" t="n">
        <v>46250</v>
      </c>
      <c r="B107" s="4" t="inlineStr">
        <is>
          <t>P-1864</t>
        </is>
      </c>
      <c r="C107" s="4" t="inlineStr">
        <is>
          <t>Dr Mohamed Adel</t>
        </is>
      </c>
      <c r="D107" s="4" t="inlineStr">
        <is>
          <t>Chemical peel</t>
        </is>
      </c>
      <c r="E107" s="6">
        <f>IF($D107="","",IFERROR(INDEX('Settings'!$L$17:$L$56,MATCH($D107,'Settings'!$K$17:$K$56,0)),""))</f>
        <v/>
      </c>
      <c r="F107" s="8" t="n">
        <v>800</v>
      </c>
      <c r="G107" s="8" t="n"/>
      <c r="H107" s="4" t="n"/>
      <c r="I107" s="8" t="n"/>
      <c r="J107" s="8" t="n"/>
      <c r="K107" s="14">
        <f>IF($C107="","",$F107-$G107-$I107-$J107)</f>
        <v/>
      </c>
      <c r="L107" s="14">
        <f>IF($C107="","",$G107*IF($H107="Doctor",1,IF($H107="Shared",0.5,0)))</f>
        <v/>
      </c>
      <c r="M107" s="14">
        <f>IF($C107="","",IF(IFERROR(INDEX('Settings'!$C$17:$C$36,MATCH($C107,'Settings'!$A$17:$A$36,0)),"")="% of gross",$F107,$F107-$L107-IF('Settings'!$B$5="Yes",$I107,0)-IF('Settings'!$B$6="Yes",$J107,0)))</f>
        <v/>
      </c>
      <c r="N107" s="15">
        <f>IF($C107="","",IFERROR(IF(INDEX('Settings'!$E$17:$H$36,MATCH($C107,'Settings'!$A$17:$A$36,0),MATCH($E107,Groups,0))="",INDEX('Settings'!$D$17:$D$36,MATCH($C107,'Settings'!$A$17:$A$36,0)),INDEX('Settings'!$E$17:$H$36,MATCH($C107,'Settings'!$A$17:$A$36,0),MATCH($E107,Groups,0))),0))</f>
        <v/>
      </c>
      <c r="O107" s="14">
        <f>IF($C107="","",ROUND($M107*$N107,2))</f>
        <v/>
      </c>
      <c r="P107" s="16">
        <f>IF($A107="","",DATE(YEAR($A107),MONTH($A107),1))</f>
        <v/>
      </c>
      <c r="Q107" s="14">
        <f>IF($C107="","",$K107-$O107)</f>
        <v/>
      </c>
    </row>
    <row r="108">
      <c r="A108" s="13" t="n">
        <v>46250</v>
      </c>
      <c r="B108" s="4" t="inlineStr">
        <is>
          <t>P-1725</t>
        </is>
      </c>
      <c r="C108" s="4" t="inlineStr">
        <is>
          <t>Dr Sara Al Harbi</t>
        </is>
      </c>
      <c r="D108" s="4" t="inlineStr">
        <is>
          <t>Laser session, face</t>
        </is>
      </c>
      <c r="E108" s="6">
        <f>IF($D108="","",IFERROR(INDEX('Settings'!$L$17:$L$56,MATCH($D108,'Settings'!$K$17:$K$56,0)),""))</f>
        <v/>
      </c>
      <c r="F108" s="8" t="n">
        <v>600</v>
      </c>
      <c r="G108" s="8" t="n"/>
      <c r="H108" s="4" t="n"/>
      <c r="I108" s="8" t="n"/>
      <c r="J108" s="8" t="n"/>
      <c r="K108" s="14">
        <f>IF($C108="","",$F108-$G108-$I108-$J108)</f>
        <v/>
      </c>
      <c r="L108" s="14">
        <f>IF($C108="","",$G108*IF($H108="Doctor",1,IF($H108="Shared",0.5,0)))</f>
        <v/>
      </c>
      <c r="M108" s="14">
        <f>IF($C108="","",IF(IFERROR(INDEX('Settings'!$C$17:$C$36,MATCH($C108,'Settings'!$A$17:$A$36,0)),"")="% of gross",$F108,$F108-$L108-IF('Settings'!$B$5="Yes",$I108,0)-IF('Settings'!$B$6="Yes",$J108,0)))</f>
        <v/>
      </c>
      <c r="N108" s="15">
        <f>IF($C108="","",IFERROR(IF(INDEX('Settings'!$E$17:$H$36,MATCH($C108,'Settings'!$A$17:$A$36,0),MATCH($E108,Groups,0))="",INDEX('Settings'!$D$17:$D$36,MATCH($C108,'Settings'!$A$17:$A$36,0)),INDEX('Settings'!$E$17:$H$36,MATCH($C108,'Settings'!$A$17:$A$36,0),MATCH($E108,Groups,0))),0))</f>
        <v/>
      </c>
      <c r="O108" s="14">
        <f>IF($C108="","",ROUND($M108*$N108,2))</f>
        <v/>
      </c>
      <c r="P108" s="16">
        <f>IF($A108="","",DATE(YEAR($A108),MONTH($A108),1))</f>
        <v/>
      </c>
      <c r="Q108" s="14">
        <f>IF($C108="","",$K108-$O108)</f>
        <v/>
      </c>
    </row>
    <row r="109">
      <c r="A109" s="13" t="n">
        <v>46250</v>
      </c>
      <c r="B109" s="4" t="inlineStr">
        <is>
          <t>P-1920</t>
        </is>
      </c>
      <c r="C109" s="4" t="inlineStr">
        <is>
          <t>Dr Ahmed Mansour</t>
        </is>
      </c>
      <c r="D109" s="4" t="inlineStr">
        <is>
          <t>Follow-up visit</t>
        </is>
      </c>
      <c r="E109" s="6">
        <f>IF($D109="","",IFERROR(INDEX('Settings'!$L$17:$L$56,MATCH($D109,'Settings'!$K$17:$K$56,0)),""))</f>
        <v/>
      </c>
      <c r="F109" s="8" t="n">
        <v>150</v>
      </c>
      <c r="G109" s="8" t="n"/>
      <c r="H109" s="4" t="n"/>
      <c r="I109" s="8" t="n"/>
      <c r="J109" s="8" t="n"/>
      <c r="K109" s="14">
        <f>IF($C109="","",$F109-$G109-$I109-$J109)</f>
        <v/>
      </c>
      <c r="L109" s="14">
        <f>IF($C109="","",$G109*IF($H109="Doctor",1,IF($H109="Shared",0.5,0)))</f>
        <v/>
      </c>
      <c r="M109" s="14">
        <f>IF($C109="","",IF(IFERROR(INDEX('Settings'!$C$17:$C$36,MATCH($C109,'Settings'!$A$17:$A$36,0)),"")="% of gross",$F109,$F109-$L109-IF('Settings'!$B$5="Yes",$I109,0)-IF('Settings'!$B$6="Yes",$J109,0)))</f>
        <v/>
      </c>
      <c r="N109" s="15">
        <f>IF($C109="","",IFERROR(IF(INDEX('Settings'!$E$17:$H$36,MATCH($C109,'Settings'!$A$17:$A$36,0),MATCH($E109,Groups,0))="",INDEX('Settings'!$D$17:$D$36,MATCH($C109,'Settings'!$A$17:$A$36,0)),INDEX('Settings'!$E$17:$H$36,MATCH($C109,'Settings'!$A$17:$A$36,0),MATCH($E109,Groups,0))),0))</f>
        <v/>
      </c>
      <c r="O109" s="14">
        <f>IF($C109="","",ROUND($M109*$N109,2))</f>
        <v/>
      </c>
      <c r="P109" s="16">
        <f>IF($A109="","",DATE(YEAR($A109),MONTH($A109),1))</f>
        <v/>
      </c>
      <c r="Q109" s="14">
        <f>IF($C109="","",$K109-$O109)</f>
        <v/>
      </c>
    </row>
    <row r="110">
      <c r="A110" s="13" t="n">
        <v>46250</v>
      </c>
      <c r="B110" s="4" t="inlineStr">
        <is>
          <t>P-1583</t>
        </is>
      </c>
      <c r="C110" s="4" t="inlineStr">
        <is>
          <t>Dr Layla Al Qahtani</t>
        </is>
      </c>
      <c r="D110" s="4" t="inlineStr">
        <is>
          <t>Physiotherapy session</t>
        </is>
      </c>
      <c r="E110" s="6">
        <f>IF($D110="","",IFERROR(INDEX('Settings'!$L$17:$L$56,MATCH($D110,'Settings'!$K$17:$K$56,0)),""))</f>
        <v/>
      </c>
      <c r="F110" s="8" t="n">
        <v>300</v>
      </c>
      <c r="G110" s="8" t="n"/>
      <c r="H110" s="4" t="n"/>
      <c r="I110" s="8" t="n"/>
      <c r="J110" s="8" t="n"/>
      <c r="K110" s="14">
        <f>IF($C110="","",$F110-$G110-$I110-$J110)</f>
        <v/>
      </c>
      <c r="L110" s="14">
        <f>IF($C110="","",$G110*IF($H110="Doctor",1,IF($H110="Shared",0.5,0)))</f>
        <v/>
      </c>
      <c r="M110" s="14">
        <f>IF($C110="","",IF(IFERROR(INDEX('Settings'!$C$17:$C$36,MATCH($C110,'Settings'!$A$17:$A$36,0)),"")="% of gross",$F110,$F110-$L110-IF('Settings'!$B$5="Yes",$I110,0)-IF('Settings'!$B$6="Yes",$J110,0)))</f>
        <v/>
      </c>
      <c r="N110" s="15">
        <f>IF($C110="","",IFERROR(IF(INDEX('Settings'!$E$17:$H$36,MATCH($C110,'Settings'!$A$17:$A$36,0),MATCH($E110,Groups,0))="",INDEX('Settings'!$D$17:$D$36,MATCH($C110,'Settings'!$A$17:$A$36,0)),INDEX('Settings'!$E$17:$H$36,MATCH($C110,'Settings'!$A$17:$A$36,0),MATCH($E110,Groups,0))),0))</f>
        <v/>
      </c>
      <c r="O110" s="14">
        <f>IF($C110="","",ROUND($M110*$N110,2))</f>
        <v/>
      </c>
      <c r="P110" s="16">
        <f>IF($A110="","",DATE(YEAR($A110),MONTH($A110),1))</f>
        <v/>
      </c>
      <c r="Q110" s="14">
        <f>IF($C110="","",$K110-$O110)</f>
        <v/>
      </c>
    </row>
    <row r="111">
      <c r="A111" s="13" t="n">
        <v>46250</v>
      </c>
      <c r="B111" s="4" t="inlineStr">
        <is>
          <t>P-1283</t>
        </is>
      </c>
      <c r="C111" s="4" t="inlineStr">
        <is>
          <t>Dr Ahmed Mansour</t>
        </is>
      </c>
      <c r="D111" s="4" t="inlineStr">
        <is>
          <t>Laser session, body</t>
        </is>
      </c>
      <c r="E111" s="6">
        <f>IF($D111="","",IFERROR(INDEX('Settings'!$L$17:$L$56,MATCH($D111,'Settings'!$K$17:$K$56,0)),""))</f>
        <v/>
      </c>
      <c r="F111" s="8" t="n">
        <v>1200</v>
      </c>
      <c r="G111" s="8" t="n"/>
      <c r="H111" s="4" t="n"/>
      <c r="I111" s="8" t="n"/>
      <c r="J111" s="8" t="n"/>
      <c r="K111" s="14">
        <f>IF($C111="","",$F111-$G111-$I111-$J111)</f>
        <v/>
      </c>
      <c r="L111" s="14">
        <f>IF($C111="","",$G111*IF($H111="Doctor",1,IF($H111="Shared",0.5,0)))</f>
        <v/>
      </c>
      <c r="M111" s="14">
        <f>IF($C111="","",IF(IFERROR(INDEX('Settings'!$C$17:$C$36,MATCH($C111,'Settings'!$A$17:$A$36,0)),"")="% of gross",$F111,$F111-$L111-IF('Settings'!$B$5="Yes",$I111,0)-IF('Settings'!$B$6="Yes",$J111,0)))</f>
        <v/>
      </c>
      <c r="N111" s="15">
        <f>IF($C111="","",IFERROR(IF(INDEX('Settings'!$E$17:$H$36,MATCH($C111,'Settings'!$A$17:$A$36,0),MATCH($E111,Groups,0))="",INDEX('Settings'!$D$17:$D$36,MATCH($C111,'Settings'!$A$17:$A$36,0)),INDEX('Settings'!$E$17:$H$36,MATCH($C111,'Settings'!$A$17:$A$36,0),MATCH($E111,Groups,0))),0))</f>
        <v/>
      </c>
      <c r="O111" s="14">
        <f>IF($C111="","",ROUND($M111*$N111,2))</f>
        <v/>
      </c>
      <c r="P111" s="16">
        <f>IF($A111="","",DATE(YEAR($A111),MONTH($A111),1))</f>
        <v/>
      </c>
      <c r="Q111" s="14">
        <f>IF($C111="","",$K111-$O111)</f>
        <v/>
      </c>
    </row>
    <row r="112">
      <c r="A112" s="13" t="n">
        <v>46250</v>
      </c>
      <c r="B112" s="4" t="inlineStr">
        <is>
          <t>P-1527</t>
        </is>
      </c>
      <c r="C112" s="4" t="inlineStr">
        <is>
          <t>Dr Ahmed Mansour</t>
        </is>
      </c>
      <c r="D112" s="4" t="inlineStr">
        <is>
          <t>Follow-up visit</t>
        </is>
      </c>
      <c r="E112" s="6">
        <f>IF($D112="","",IFERROR(INDEX('Settings'!$L$17:$L$56,MATCH($D112,'Settings'!$K$17:$K$56,0)),""))</f>
        <v/>
      </c>
      <c r="F112" s="8" t="n">
        <v>150</v>
      </c>
      <c r="G112" s="8" t="n"/>
      <c r="H112" s="4" t="n"/>
      <c r="I112" s="8" t="n"/>
      <c r="J112" s="8" t="n"/>
      <c r="K112" s="14">
        <f>IF($C112="","",$F112-$G112-$I112-$J112)</f>
        <v/>
      </c>
      <c r="L112" s="14">
        <f>IF($C112="","",$G112*IF($H112="Doctor",1,IF($H112="Shared",0.5,0)))</f>
        <v/>
      </c>
      <c r="M112" s="14">
        <f>IF($C112="","",IF(IFERROR(INDEX('Settings'!$C$17:$C$36,MATCH($C112,'Settings'!$A$17:$A$36,0)),"")="% of gross",$F112,$F112-$L112-IF('Settings'!$B$5="Yes",$I112,0)-IF('Settings'!$B$6="Yes",$J112,0)))</f>
        <v/>
      </c>
      <c r="N112" s="15">
        <f>IF($C112="","",IFERROR(IF(INDEX('Settings'!$E$17:$H$36,MATCH($C112,'Settings'!$A$17:$A$36,0),MATCH($E112,Groups,0))="",INDEX('Settings'!$D$17:$D$36,MATCH($C112,'Settings'!$A$17:$A$36,0)),INDEX('Settings'!$E$17:$H$36,MATCH($C112,'Settings'!$A$17:$A$36,0),MATCH($E112,Groups,0))),0))</f>
        <v/>
      </c>
      <c r="O112" s="14">
        <f>IF($C112="","",ROUND($M112*$N112,2))</f>
        <v/>
      </c>
      <c r="P112" s="16">
        <f>IF($A112="","",DATE(YEAR($A112),MONTH($A112),1))</f>
        <v/>
      </c>
      <c r="Q112" s="14">
        <f>IF($C112="","",$K112-$O112)</f>
        <v/>
      </c>
    </row>
    <row r="113">
      <c r="A113" s="13" t="n">
        <v>46251</v>
      </c>
      <c r="B113" s="4" t="inlineStr">
        <is>
          <t>P-1669</t>
        </is>
      </c>
      <c r="C113" s="4" t="inlineStr">
        <is>
          <t>Dr Ahmed Mansour</t>
        </is>
      </c>
      <c r="D113" s="4" t="inlineStr">
        <is>
          <t>Laser session, face</t>
        </is>
      </c>
      <c r="E113" s="6">
        <f>IF($D113="","",IFERROR(INDEX('Settings'!$L$17:$L$56,MATCH($D113,'Settings'!$K$17:$K$56,0)),""))</f>
        <v/>
      </c>
      <c r="F113" s="8" t="n">
        <v>600</v>
      </c>
      <c r="G113" s="8" t="n"/>
      <c r="H113" s="4" t="n"/>
      <c r="I113" s="8" t="n"/>
      <c r="J113" s="8" t="n"/>
      <c r="K113" s="14">
        <f>IF($C113="","",$F113-$G113-$I113-$J113)</f>
        <v/>
      </c>
      <c r="L113" s="14">
        <f>IF($C113="","",$G113*IF($H113="Doctor",1,IF($H113="Shared",0.5,0)))</f>
        <v/>
      </c>
      <c r="M113" s="14">
        <f>IF($C113="","",IF(IFERROR(INDEX('Settings'!$C$17:$C$36,MATCH($C113,'Settings'!$A$17:$A$36,0)),"")="% of gross",$F113,$F113-$L113-IF('Settings'!$B$5="Yes",$I113,0)-IF('Settings'!$B$6="Yes",$J113,0)))</f>
        <v/>
      </c>
      <c r="N113" s="15">
        <f>IF($C113="","",IFERROR(IF(INDEX('Settings'!$E$17:$H$36,MATCH($C113,'Settings'!$A$17:$A$36,0),MATCH($E113,Groups,0))="",INDEX('Settings'!$D$17:$D$36,MATCH($C113,'Settings'!$A$17:$A$36,0)),INDEX('Settings'!$E$17:$H$36,MATCH($C113,'Settings'!$A$17:$A$36,0),MATCH($E113,Groups,0))),0))</f>
        <v/>
      </c>
      <c r="O113" s="14">
        <f>IF($C113="","",ROUND($M113*$N113,2))</f>
        <v/>
      </c>
      <c r="P113" s="16">
        <f>IF($A113="","",DATE(YEAR($A113),MONTH($A113),1))</f>
        <v/>
      </c>
      <c r="Q113" s="14">
        <f>IF($C113="","",$K113-$O113)</f>
        <v/>
      </c>
    </row>
    <row r="114">
      <c r="A114" s="13" t="n">
        <v>46251</v>
      </c>
      <c r="B114" s="4" t="inlineStr">
        <is>
          <t>P-1455</t>
        </is>
      </c>
      <c r="C114" s="4" t="inlineStr">
        <is>
          <t>Dr Ahmed Mansour</t>
        </is>
      </c>
      <c r="D114" s="4" t="inlineStr">
        <is>
          <t>Vitamin C serum</t>
        </is>
      </c>
      <c r="E114" s="6">
        <f>IF($D114="","",IFERROR(INDEX('Settings'!$L$17:$L$56,MATCH($D114,'Settings'!$K$17:$K$56,0)),""))</f>
        <v/>
      </c>
      <c r="F114" s="8" t="n">
        <v>220</v>
      </c>
      <c r="G114" s="8" t="n"/>
      <c r="H114" s="4" t="n"/>
      <c r="I114" s="8" t="n"/>
      <c r="J114" s="8" t="n"/>
      <c r="K114" s="14">
        <f>IF($C114="","",$F114-$G114-$I114-$J114)</f>
        <v/>
      </c>
      <c r="L114" s="14">
        <f>IF($C114="","",$G114*IF($H114="Doctor",1,IF($H114="Shared",0.5,0)))</f>
        <v/>
      </c>
      <c r="M114" s="14">
        <f>IF($C114="","",IF(IFERROR(INDEX('Settings'!$C$17:$C$36,MATCH($C114,'Settings'!$A$17:$A$36,0)),"")="% of gross",$F114,$F114-$L114-IF('Settings'!$B$5="Yes",$I114,0)-IF('Settings'!$B$6="Yes",$J114,0)))</f>
        <v/>
      </c>
      <c r="N114" s="15">
        <f>IF($C114="","",IFERROR(IF(INDEX('Settings'!$E$17:$H$36,MATCH($C114,'Settings'!$A$17:$A$36,0),MATCH($E114,Groups,0))="",INDEX('Settings'!$D$17:$D$36,MATCH($C114,'Settings'!$A$17:$A$36,0)),INDEX('Settings'!$E$17:$H$36,MATCH($C114,'Settings'!$A$17:$A$36,0),MATCH($E114,Groups,0))),0))</f>
        <v/>
      </c>
      <c r="O114" s="14">
        <f>IF($C114="","",ROUND($M114*$N114,2))</f>
        <v/>
      </c>
      <c r="P114" s="16">
        <f>IF($A114="","",DATE(YEAR($A114),MONTH($A114),1))</f>
        <v/>
      </c>
      <c r="Q114" s="14">
        <f>IF($C114="","",$K114-$O114)</f>
        <v/>
      </c>
    </row>
    <row r="115">
      <c r="A115" s="13" t="n">
        <v>46251</v>
      </c>
      <c r="B115" s="4" t="inlineStr">
        <is>
          <t>P-1410</t>
        </is>
      </c>
      <c r="C115" s="4" t="inlineStr">
        <is>
          <t>Dr Layla Al Qahtani</t>
        </is>
      </c>
      <c r="D115" s="4" t="inlineStr">
        <is>
          <t>Sunscreen cream</t>
        </is>
      </c>
      <c r="E115" s="6">
        <f>IF($D115="","",IFERROR(INDEX('Settings'!$L$17:$L$56,MATCH($D115,'Settings'!$K$17:$K$56,0)),""))</f>
        <v/>
      </c>
      <c r="F115" s="8" t="n">
        <v>120</v>
      </c>
      <c r="G115" s="8" t="n"/>
      <c r="H115" s="4" t="n"/>
      <c r="I115" s="8" t="n"/>
      <c r="J115" s="8" t="n"/>
      <c r="K115" s="14">
        <f>IF($C115="","",$F115-$G115-$I115-$J115)</f>
        <v/>
      </c>
      <c r="L115" s="14">
        <f>IF($C115="","",$G115*IF($H115="Doctor",1,IF($H115="Shared",0.5,0)))</f>
        <v/>
      </c>
      <c r="M115" s="14">
        <f>IF($C115="","",IF(IFERROR(INDEX('Settings'!$C$17:$C$36,MATCH($C115,'Settings'!$A$17:$A$36,0)),"")="% of gross",$F115,$F115-$L115-IF('Settings'!$B$5="Yes",$I115,0)-IF('Settings'!$B$6="Yes",$J115,0)))</f>
        <v/>
      </c>
      <c r="N115" s="15">
        <f>IF($C115="","",IFERROR(IF(INDEX('Settings'!$E$17:$H$36,MATCH($C115,'Settings'!$A$17:$A$36,0),MATCH($E115,Groups,0))="",INDEX('Settings'!$D$17:$D$36,MATCH($C115,'Settings'!$A$17:$A$36,0)),INDEX('Settings'!$E$17:$H$36,MATCH($C115,'Settings'!$A$17:$A$36,0),MATCH($E115,Groups,0))),0))</f>
        <v/>
      </c>
      <c r="O115" s="14">
        <f>IF($C115="","",ROUND($M115*$N115,2))</f>
        <v/>
      </c>
      <c r="P115" s="16">
        <f>IF($A115="","",DATE(YEAR($A115),MONTH($A115),1))</f>
        <v/>
      </c>
      <c r="Q115" s="14">
        <f>IF($C115="","",$K115-$O115)</f>
        <v/>
      </c>
    </row>
    <row r="116">
      <c r="A116" s="13" t="n">
        <v>46251</v>
      </c>
      <c r="B116" s="4" t="inlineStr">
        <is>
          <t>P-1763</t>
        </is>
      </c>
      <c r="C116" s="4" t="inlineStr">
        <is>
          <t>Dr Ahmed Mansour</t>
        </is>
      </c>
      <c r="D116" s="4" t="inlineStr">
        <is>
          <t>Laser session, body</t>
        </is>
      </c>
      <c r="E116" s="6">
        <f>IF($D116="","",IFERROR(INDEX('Settings'!$L$17:$L$56,MATCH($D116,'Settings'!$K$17:$K$56,0)),""))</f>
        <v/>
      </c>
      <c r="F116" s="8" t="n">
        <v>1200</v>
      </c>
      <c r="G116" s="8" t="n">
        <v>60</v>
      </c>
      <c r="H116" s="4" t="inlineStr">
        <is>
          <t>Shared</t>
        </is>
      </c>
      <c r="I116" s="8" t="n"/>
      <c r="J116" s="8" t="n"/>
      <c r="K116" s="14">
        <f>IF($C116="","",$F116-$G116-$I116-$J116)</f>
        <v/>
      </c>
      <c r="L116" s="14">
        <f>IF($C116="","",$G116*IF($H116="Doctor",1,IF($H116="Shared",0.5,0)))</f>
        <v/>
      </c>
      <c r="M116" s="14">
        <f>IF($C116="","",IF(IFERROR(INDEX('Settings'!$C$17:$C$36,MATCH($C116,'Settings'!$A$17:$A$36,0)),"")="% of gross",$F116,$F116-$L116-IF('Settings'!$B$5="Yes",$I116,0)-IF('Settings'!$B$6="Yes",$J116,0)))</f>
        <v/>
      </c>
      <c r="N116" s="15">
        <f>IF($C116="","",IFERROR(IF(INDEX('Settings'!$E$17:$H$36,MATCH($C116,'Settings'!$A$17:$A$36,0),MATCH($E116,Groups,0))="",INDEX('Settings'!$D$17:$D$36,MATCH($C116,'Settings'!$A$17:$A$36,0)),INDEX('Settings'!$E$17:$H$36,MATCH($C116,'Settings'!$A$17:$A$36,0),MATCH($E116,Groups,0))),0))</f>
        <v/>
      </c>
      <c r="O116" s="14">
        <f>IF($C116="","",ROUND($M116*$N116,2))</f>
        <v/>
      </c>
      <c r="P116" s="16">
        <f>IF($A116="","",DATE(YEAR($A116),MONTH($A116),1))</f>
        <v/>
      </c>
      <c r="Q116" s="14">
        <f>IF($C116="","",$K116-$O116)</f>
        <v/>
      </c>
    </row>
    <row r="117">
      <c r="A117" s="13" t="n">
        <v>46251</v>
      </c>
      <c r="B117" s="4" t="inlineStr">
        <is>
          <t>P-1285</t>
        </is>
      </c>
      <c r="C117" s="4" t="inlineStr">
        <is>
          <t>Dr Ahmed Mansour</t>
        </is>
      </c>
      <c r="D117" s="4" t="inlineStr">
        <is>
          <t>Specialist consultation</t>
        </is>
      </c>
      <c r="E117" s="6">
        <f>IF($D117="","",IFERROR(INDEX('Settings'!$L$17:$L$56,MATCH($D117,'Settings'!$K$17:$K$56,0)),""))</f>
        <v/>
      </c>
      <c r="F117" s="8" t="n">
        <v>350</v>
      </c>
      <c r="G117" s="8" t="n"/>
      <c r="H117" s="4" t="n"/>
      <c r="I117" s="8" t="n"/>
      <c r="J117" s="8" t="n"/>
      <c r="K117" s="14">
        <f>IF($C117="","",$F117-$G117-$I117-$J117)</f>
        <v/>
      </c>
      <c r="L117" s="14">
        <f>IF($C117="","",$G117*IF($H117="Doctor",1,IF($H117="Shared",0.5,0)))</f>
        <v/>
      </c>
      <c r="M117" s="14">
        <f>IF($C117="","",IF(IFERROR(INDEX('Settings'!$C$17:$C$36,MATCH($C117,'Settings'!$A$17:$A$36,0)),"")="% of gross",$F117,$F117-$L117-IF('Settings'!$B$5="Yes",$I117,0)-IF('Settings'!$B$6="Yes",$J117,0)))</f>
        <v/>
      </c>
      <c r="N117" s="15">
        <f>IF($C117="","",IFERROR(IF(INDEX('Settings'!$E$17:$H$36,MATCH($C117,'Settings'!$A$17:$A$36,0),MATCH($E117,Groups,0))="",INDEX('Settings'!$D$17:$D$36,MATCH($C117,'Settings'!$A$17:$A$36,0)),INDEX('Settings'!$E$17:$H$36,MATCH($C117,'Settings'!$A$17:$A$36,0),MATCH($E117,Groups,0))),0))</f>
        <v/>
      </c>
      <c r="O117" s="14">
        <f>IF($C117="","",ROUND($M117*$N117,2))</f>
        <v/>
      </c>
      <c r="P117" s="16">
        <f>IF($A117="","",DATE(YEAR($A117),MONTH($A117),1))</f>
        <v/>
      </c>
      <c r="Q117" s="14">
        <f>IF($C117="","",$K117-$O117)</f>
        <v/>
      </c>
    </row>
    <row r="118">
      <c r="A118" s="13" t="n">
        <v>46251</v>
      </c>
      <c r="B118" s="4" t="inlineStr">
        <is>
          <t>P-1909</t>
        </is>
      </c>
      <c r="C118" s="4" t="inlineStr">
        <is>
          <t>Dr Noura Al Subaie</t>
        </is>
      </c>
      <c r="D118" s="4" t="inlineStr">
        <is>
          <t>Specialist consultation</t>
        </is>
      </c>
      <c r="E118" s="6">
        <f>IF($D118="","",IFERROR(INDEX('Settings'!$L$17:$L$56,MATCH($D118,'Settings'!$K$17:$K$56,0)),""))</f>
        <v/>
      </c>
      <c r="F118" s="8" t="n">
        <v>350</v>
      </c>
      <c r="G118" s="8" t="n"/>
      <c r="H118" s="4" t="n"/>
      <c r="I118" s="8" t="n"/>
      <c r="J118" s="8" t="n"/>
      <c r="K118" s="14">
        <f>IF($C118="","",$F118-$G118-$I118-$J118)</f>
        <v/>
      </c>
      <c r="L118" s="14">
        <f>IF($C118="","",$G118*IF($H118="Doctor",1,IF($H118="Shared",0.5,0)))</f>
        <v/>
      </c>
      <c r="M118" s="14">
        <f>IF($C118="","",IF(IFERROR(INDEX('Settings'!$C$17:$C$36,MATCH($C118,'Settings'!$A$17:$A$36,0)),"")="% of gross",$F118,$F118-$L118-IF('Settings'!$B$5="Yes",$I118,0)-IF('Settings'!$B$6="Yes",$J118,0)))</f>
        <v/>
      </c>
      <c r="N118" s="15">
        <f>IF($C118="","",IFERROR(IF(INDEX('Settings'!$E$17:$H$36,MATCH($C118,'Settings'!$A$17:$A$36,0),MATCH($E118,Groups,0))="",INDEX('Settings'!$D$17:$D$36,MATCH($C118,'Settings'!$A$17:$A$36,0)),INDEX('Settings'!$E$17:$H$36,MATCH($C118,'Settings'!$A$17:$A$36,0),MATCH($E118,Groups,0))),0))</f>
        <v/>
      </c>
      <c r="O118" s="14">
        <f>IF($C118="","",ROUND($M118*$N118,2))</f>
        <v/>
      </c>
      <c r="P118" s="16">
        <f>IF($A118="","",DATE(YEAR($A118),MONTH($A118),1))</f>
        <v/>
      </c>
      <c r="Q118" s="14">
        <f>IF($C118="","",$K118-$O118)</f>
        <v/>
      </c>
    </row>
    <row r="119">
      <c r="A119" s="13" t="n">
        <v>46251</v>
      </c>
      <c r="B119" s="4" t="inlineStr">
        <is>
          <t>P-1263</t>
        </is>
      </c>
      <c r="C119" s="4" t="inlineStr">
        <is>
          <t>Dr Mohamed Adel</t>
        </is>
      </c>
      <c r="D119" s="4" t="inlineStr">
        <is>
          <t>Filler injection</t>
        </is>
      </c>
      <c r="E119" s="6">
        <f>IF($D119="","",IFERROR(INDEX('Settings'!$L$17:$L$56,MATCH($D119,'Settings'!$K$17:$K$56,0)),""))</f>
        <v/>
      </c>
      <c r="F119" s="8" t="n">
        <v>1800</v>
      </c>
      <c r="G119" s="8" t="n">
        <v>180</v>
      </c>
      <c r="H119" s="4" t="inlineStr">
        <is>
          <t>Shared</t>
        </is>
      </c>
      <c r="I119" s="8" t="n">
        <v>40</v>
      </c>
      <c r="J119" s="8" t="n"/>
      <c r="K119" s="14">
        <f>IF($C119="","",$F119-$G119-$I119-$J119)</f>
        <v/>
      </c>
      <c r="L119" s="14">
        <f>IF($C119="","",$G119*IF($H119="Doctor",1,IF($H119="Shared",0.5,0)))</f>
        <v/>
      </c>
      <c r="M119" s="14">
        <f>IF($C119="","",IF(IFERROR(INDEX('Settings'!$C$17:$C$36,MATCH($C119,'Settings'!$A$17:$A$36,0)),"")="% of gross",$F119,$F119-$L119-IF('Settings'!$B$5="Yes",$I119,0)-IF('Settings'!$B$6="Yes",$J119,0)))</f>
        <v/>
      </c>
      <c r="N119" s="15">
        <f>IF($C119="","",IFERROR(IF(INDEX('Settings'!$E$17:$H$36,MATCH($C119,'Settings'!$A$17:$A$36,0),MATCH($E119,Groups,0))="",INDEX('Settings'!$D$17:$D$36,MATCH($C119,'Settings'!$A$17:$A$36,0)),INDEX('Settings'!$E$17:$H$36,MATCH($C119,'Settings'!$A$17:$A$36,0),MATCH($E119,Groups,0))),0))</f>
        <v/>
      </c>
      <c r="O119" s="14">
        <f>IF($C119="","",ROUND($M119*$N119,2))</f>
        <v/>
      </c>
      <c r="P119" s="16">
        <f>IF($A119="","",DATE(YEAR($A119),MONTH($A119),1))</f>
        <v/>
      </c>
      <c r="Q119" s="14">
        <f>IF($C119="","",$K119-$O119)</f>
        <v/>
      </c>
    </row>
    <row r="120">
      <c r="A120" s="13" t="n">
        <v>46251</v>
      </c>
      <c r="B120" s="4" t="inlineStr">
        <is>
          <t>P-1480</t>
        </is>
      </c>
      <c r="C120" s="4" t="inlineStr">
        <is>
          <t>Dr Ahmed Mansour</t>
        </is>
      </c>
      <c r="D120" s="4" t="inlineStr">
        <is>
          <t>Laser session, face</t>
        </is>
      </c>
      <c r="E120" s="6">
        <f>IF($D120="","",IFERROR(INDEX('Settings'!$L$17:$L$56,MATCH($D120,'Settings'!$K$17:$K$56,0)),""))</f>
        <v/>
      </c>
      <c r="F120" s="8" t="n">
        <v>600</v>
      </c>
      <c r="G120" s="8" t="n"/>
      <c r="H120" s="4" t="n"/>
      <c r="I120" s="8" t="n"/>
      <c r="J120" s="8" t="n"/>
      <c r="K120" s="14">
        <f>IF($C120="","",$F120-$G120-$I120-$J120)</f>
        <v/>
      </c>
      <c r="L120" s="14">
        <f>IF($C120="","",$G120*IF($H120="Doctor",1,IF($H120="Shared",0.5,0)))</f>
        <v/>
      </c>
      <c r="M120" s="14">
        <f>IF($C120="","",IF(IFERROR(INDEX('Settings'!$C$17:$C$36,MATCH($C120,'Settings'!$A$17:$A$36,0)),"")="% of gross",$F120,$F120-$L120-IF('Settings'!$B$5="Yes",$I120,0)-IF('Settings'!$B$6="Yes",$J120,0)))</f>
        <v/>
      </c>
      <c r="N120" s="15">
        <f>IF($C120="","",IFERROR(IF(INDEX('Settings'!$E$17:$H$36,MATCH($C120,'Settings'!$A$17:$A$36,0),MATCH($E120,Groups,0))="",INDEX('Settings'!$D$17:$D$36,MATCH($C120,'Settings'!$A$17:$A$36,0)),INDEX('Settings'!$E$17:$H$36,MATCH($C120,'Settings'!$A$17:$A$36,0),MATCH($E120,Groups,0))),0))</f>
        <v/>
      </c>
      <c r="O120" s="14">
        <f>IF($C120="","",ROUND($M120*$N120,2))</f>
        <v/>
      </c>
      <c r="P120" s="16">
        <f>IF($A120="","",DATE(YEAR($A120),MONTH($A120),1))</f>
        <v/>
      </c>
      <c r="Q120" s="14">
        <f>IF($C120="","",$K120-$O120)</f>
        <v/>
      </c>
    </row>
    <row r="121">
      <c r="A121" s="13" t="n">
        <v>46251</v>
      </c>
      <c r="B121" s="4" t="inlineStr">
        <is>
          <t>P-1773</t>
        </is>
      </c>
      <c r="C121" s="4" t="inlineStr">
        <is>
          <t>Dr Mohamed Adel</t>
        </is>
      </c>
      <c r="D121" s="4" t="inlineStr">
        <is>
          <t>Laser session, face</t>
        </is>
      </c>
      <c r="E121" s="6">
        <f>IF($D121="","",IFERROR(INDEX('Settings'!$L$17:$L$56,MATCH($D121,'Settings'!$K$17:$K$56,0)),""))</f>
        <v/>
      </c>
      <c r="F121" s="8" t="n">
        <v>600</v>
      </c>
      <c r="G121" s="8" t="n">
        <v>30</v>
      </c>
      <c r="H121" s="4" t="inlineStr">
        <is>
          <t>Doctor</t>
        </is>
      </c>
      <c r="I121" s="8" t="n"/>
      <c r="J121" s="8" t="n"/>
      <c r="K121" s="14">
        <f>IF($C121="","",$F121-$G121-$I121-$J121)</f>
        <v/>
      </c>
      <c r="L121" s="14">
        <f>IF($C121="","",$G121*IF($H121="Doctor",1,IF($H121="Shared",0.5,0)))</f>
        <v/>
      </c>
      <c r="M121" s="14">
        <f>IF($C121="","",IF(IFERROR(INDEX('Settings'!$C$17:$C$36,MATCH($C121,'Settings'!$A$17:$A$36,0)),"")="% of gross",$F121,$F121-$L121-IF('Settings'!$B$5="Yes",$I121,0)-IF('Settings'!$B$6="Yes",$J121,0)))</f>
        <v/>
      </c>
      <c r="N121" s="15">
        <f>IF($C121="","",IFERROR(IF(INDEX('Settings'!$E$17:$H$36,MATCH($C121,'Settings'!$A$17:$A$36,0),MATCH($E121,Groups,0))="",INDEX('Settings'!$D$17:$D$36,MATCH($C121,'Settings'!$A$17:$A$36,0)),INDEX('Settings'!$E$17:$H$36,MATCH($C121,'Settings'!$A$17:$A$36,0),MATCH($E121,Groups,0))),0))</f>
        <v/>
      </c>
      <c r="O121" s="14">
        <f>IF($C121="","",ROUND($M121*$N121,2))</f>
        <v/>
      </c>
      <c r="P121" s="16">
        <f>IF($A121="","",DATE(YEAR($A121),MONTH($A121),1))</f>
        <v/>
      </c>
      <c r="Q121" s="14">
        <f>IF($C121="","",$K121-$O121)</f>
        <v/>
      </c>
    </row>
    <row r="122">
      <c r="A122" s="13" t="n">
        <v>46251</v>
      </c>
      <c r="B122" s="4" t="inlineStr">
        <is>
          <t>P-1828</t>
        </is>
      </c>
      <c r="C122" s="4" t="inlineStr">
        <is>
          <t>Dr Layla Al Qahtani</t>
        </is>
      </c>
      <c r="D122" s="4" t="inlineStr">
        <is>
          <t>Laser session, face</t>
        </is>
      </c>
      <c r="E122" s="6">
        <f>IF($D122="","",IFERROR(INDEX('Settings'!$L$17:$L$56,MATCH($D122,'Settings'!$K$17:$K$56,0)),""))</f>
        <v/>
      </c>
      <c r="F122" s="8" t="n">
        <v>600</v>
      </c>
      <c r="G122" s="8" t="n"/>
      <c r="H122" s="4" t="n"/>
      <c r="I122" s="8" t="n"/>
      <c r="J122" s="8" t="n"/>
      <c r="K122" s="14">
        <f>IF($C122="","",$F122-$G122-$I122-$J122)</f>
        <v/>
      </c>
      <c r="L122" s="14">
        <f>IF($C122="","",$G122*IF($H122="Doctor",1,IF($H122="Shared",0.5,0)))</f>
        <v/>
      </c>
      <c r="M122" s="14">
        <f>IF($C122="","",IF(IFERROR(INDEX('Settings'!$C$17:$C$36,MATCH($C122,'Settings'!$A$17:$A$36,0)),"")="% of gross",$F122,$F122-$L122-IF('Settings'!$B$5="Yes",$I122,0)-IF('Settings'!$B$6="Yes",$J122,0)))</f>
        <v/>
      </c>
      <c r="N122" s="15">
        <f>IF($C122="","",IFERROR(IF(INDEX('Settings'!$E$17:$H$36,MATCH($C122,'Settings'!$A$17:$A$36,0),MATCH($E122,Groups,0))="",INDEX('Settings'!$D$17:$D$36,MATCH($C122,'Settings'!$A$17:$A$36,0)),INDEX('Settings'!$E$17:$H$36,MATCH($C122,'Settings'!$A$17:$A$36,0),MATCH($E122,Groups,0))),0))</f>
        <v/>
      </c>
      <c r="O122" s="14">
        <f>IF($C122="","",ROUND($M122*$N122,2))</f>
        <v/>
      </c>
      <c r="P122" s="16">
        <f>IF($A122="","",DATE(YEAR($A122),MONTH($A122),1))</f>
        <v/>
      </c>
      <c r="Q122" s="14">
        <f>IF($C122="","",$K122-$O122)</f>
        <v/>
      </c>
    </row>
    <row r="123">
      <c r="A123" s="13" t="n">
        <v>46252</v>
      </c>
      <c r="B123" s="4" t="inlineStr">
        <is>
          <t>P-1738</t>
        </is>
      </c>
      <c r="C123" s="4" t="inlineStr">
        <is>
          <t>Dr Noura Al Subaie</t>
        </is>
      </c>
      <c r="D123" s="4" t="inlineStr">
        <is>
          <t>Specialist consultation</t>
        </is>
      </c>
      <c r="E123" s="6">
        <f>IF($D123="","",IFERROR(INDEX('Settings'!$L$17:$L$56,MATCH($D123,'Settings'!$K$17:$K$56,0)),""))</f>
        <v/>
      </c>
      <c r="F123" s="8" t="n">
        <v>350</v>
      </c>
      <c r="G123" s="8" t="n"/>
      <c r="H123" s="4" t="n"/>
      <c r="I123" s="8" t="n"/>
      <c r="J123" s="8" t="n"/>
      <c r="K123" s="14">
        <f>IF($C123="","",$F123-$G123-$I123-$J123)</f>
        <v/>
      </c>
      <c r="L123" s="14">
        <f>IF($C123="","",$G123*IF($H123="Doctor",1,IF($H123="Shared",0.5,0)))</f>
        <v/>
      </c>
      <c r="M123" s="14">
        <f>IF($C123="","",IF(IFERROR(INDEX('Settings'!$C$17:$C$36,MATCH($C123,'Settings'!$A$17:$A$36,0)),"")="% of gross",$F123,$F123-$L123-IF('Settings'!$B$5="Yes",$I123,0)-IF('Settings'!$B$6="Yes",$J123,0)))</f>
        <v/>
      </c>
      <c r="N123" s="15">
        <f>IF($C123="","",IFERROR(IF(INDEX('Settings'!$E$17:$H$36,MATCH($C123,'Settings'!$A$17:$A$36,0),MATCH($E123,Groups,0))="",INDEX('Settings'!$D$17:$D$36,MATCH($C123,'Settings'!$A$17:$A$36,0)),INDEX('Settings'!$E$17:$H$36,MATCH($C123,'Settings'!$A$17:$A$36,0),MATCH($E123,Groups,0))),0))</f>
        <v/>
      </c>
      <c r="O123" s="14">
        <f>IF($C123="","",ROUND($M123*$N123,2))</f>
        <v/>
      </c>
      <c r="P123" s="16">
        <f>IF($A123="","",DATE(YEAR($A123),MONTH($A123),1))</f>
        <v/>
      </c>
      <c r="Q123" s="14">
        <f>IF($C123="","",$K123-$O123)</f>
        <v/>
      </c>
    </row>
    <row r="124">
      <c r="A124" s="13" t="n">
        <v>46252</v>
      </c>
      <c r="B124" s="4" t="inlineStr">
        <is>
          <t>P-1583</t>
        </is>
      </c>
      <c r="C124" s="4" t="inlineStr">
        <is>
          <t>Dr Mohamed Adel</t>
        </is>
      </c>
      <c r="D124" s="4" t="inlineStr">
        <is>
          <t>Specialist consultation</t>
        </is>
      </c>
      <c r="E124" s="6">
        <f>IF($D124="","",IFERROR(INDEX('Settings'!$L$17:$L$56,MATCH($D124,'Settings'!$K$17:$K$56,0)),""))</f>
        <v/>
      </c>
      <c r="F124" s="8" t="n">
        <v>350</v>
      </c>
      <c r="G124" s="8" t="n">
        <v>40</v>
      </c>
      <c r="H124" s="4" t="inlineStr">
        <is>
          <t>Shared</t>
        </is>
      </c>
      <c r="I124" s="8" t="n"/>
      <c r="J124" s="8" t="n"/>
      <c r="K124" s="14">
        <f>IF($C124="","",$F124-$G124-$I124-$J124)</f>
        <v/>
      </c>
      <c r="L124" s="14">
        <f>IF($C124="","",$G124*IF($H124="Doctor",1,IF($H124="Shared",0.5,0)))</f>
        <v/>
      </c>
      <c r="M124" s="14">
        <f>IF($C124="","",IF(IFERROR(INDEX('Settings'!$C$17:$C$36,MATCH($C124,'Settings'!$A$17:$A$36,0)),"")="% of gross",$F124,$F124-$L124-IF('Settings'!$B$5="Yes",$I124,0)-IF('Settings'!$B$6="Yes",$J124,0)))</f>
        <v/>
      </c>
      <c r="N124" s="15">
        <f>IF($C124="","",IFERROR(IF(INDEX('Settings'!$E$17:$H$36,MATCH($C124,'Settings'!$A$17:$A$36,0),MATCH($E124,Groups,0))="",INDEX('Settings'!$D$17:$D$36,MATCH($C124,'Settings'!$A$17:$A$36,0)),INDEX('Settings'!$E$17:$H$36,MATCH($C124,'Settings'!$A$17:$A$36,0),MATCH($E124,Groups,0))),0))</f>
        <v/>
      </c>
      <c r="O124" s="14">
        <f>IF($C124="","",ROUND($M124*$N124,2))</f>
        <v/>
      </c>
      <c r="P124" s="16">
        <f>IF($A124="","",DATE(YEAR($A124),MONTH($A124),1))</f>
        <v/>
      </c>
      <c r="Q124" s="14">
        <f>IF($C124="","",$K124-$O124)</f>
        <v/>
      </c>
    </row>
    <row r="125">
      <c r="A125" s="13" t="n">
        <v>46252</v>
      </c>
      <c r="B125" s="4" t="inlineStr">
        <is>
          <t>P-1187</t>
        </is>
      </c>
      <c r="C125" s="4" t="inlineStr">
        <is>
          <t>Dr Sara Al Harbi</t>
        </is>
      </c>
      <c r="D125" s="4" t="inlineStr">
        <is>
          <t>Specialist consultation</t>
        </is>
      </c>
      <c r="E125" s="6">
        <f>IF($D125="","",IFERROR(INDEX('Settings'!$L$17:$L$56,MATCH($D125,'Settings'!$K$17:$K$56,0)),""))</f>
        <v/>
      </c>
      <c r="F125" s="8" t="n">
        <v>350</v>
      </c>
      <c r="G125" s="8" t="n"/>
      <c r="H125" s="4" t="n"/>
      <c r="I125" s="8" t="n"/>
      <c r="J125" s="8" t="n"/>
      <c r="K125" s="14">
        <f>IF($C125="","",$F125-$G125-$I125-$J125)</f>
        <v/>
      </c>
      <c r="L125" s="14">
        <f>IF($C125="","",$G125*IF($H125="Doctor",1,IF($H125="Shared",0.5,0)))</f>
        <v/>
      </c>
      <c r="M125" s="14">
        <f>IF($C125="","",IF(IFERROR(INDEX('Settings'!$C$17:$C$36,MATCH($C125,'Settings'!$A$17:$A$36,0)),"")="% of gross",$F125,$F125-$L125-IF('Settings'!$B$5="Yes",$I125,0)-IF('Settings'!$B$6="Yes",$J125,0)))</f>
        <v/>
      </c>
      <c r="N125" s="15">
        <f>IF($C125="","",IFERROR(IF(INDEX('Settings'!$E$17:$H$36,MATCH($C125,'Settings'!$A$17:$A$36,0),MATCH($E125,Groups,0))="",INDEX('Settings'!$D$17:$D$36,MATCH($C125,'Settings'!$A$17:$A$36,0)),INDEX('Settings'!$E$17:$H$36,MATCH($C125,'Settings'!$A$17:$A$36,0),MATCH($E125,Groups,0))),0))</f>
        <v/>
      </c>
      <c r="O125" s="14">
        <f>IF($C125="","",ROUND($M125*$N125,2))</f>
        <v/>
      </c>
      <c r="P125" s="16">
        <f>IF($A125="","",DATE(YEAR($A125),MONTH($A125),1))</f>
        <v/>
      </c>
      <c r="Q125" s="14">
        <f>IF($C125="","",$K125-$O125)</f>
        <v/>
      </c>
    </row>
    <row r="126">
      <c r="A126" s="13" t="n">
        <v>46252</v>
      </c>
      <c r="B126" s="4" t="inlineStr">
        <is>
          <t>P-1354</t>
        </is>
      </c>
      <c r="C126" s="4" t="inlineStr">
        <is>
          <t>Dr Mohamed Adel</t>
        </is>
      </c>
      <c r="D126" s="4" t="inlineStr">
        <is>
          <t>Physiotherapy session</t>
        </is>
      </c>
      <c r="E126" s="6">
        <f>IF($D126="","",IFERROR(INDEX('Settings'!$L$17:$L$56,MATCH($D126,'Settings'!$K$17:$K$56,0)),""))</f>
        <v/>
      </c>
      <c r="F126" s="8" t="n">
        <v>300</v>
      </c>
      <c r="G126" s="8" t="n">
        <v>40</v>
      </c>
      <c r="H126" s="4" t="inlineStr">
        <is>
          <t>Clinic</t>
        </is>
      </c>
      <c r="I126" s="8" t="n"/>
      <c r="J126" s="8" t="n"/>
      <c r="K126" s="14">
        <f>IF($C126="","",$F126-$G126-$I126-$J126)</f>
        <v/>
      </c>
      <c r="L126" s="14">
        <f>IF($C126="","",$G126*IF($H126="Doctor",1,IF($H126="Shared",0.5,0)))</f>
        <v/>
      </c>
      <c r="M126" s="14">
        <f>IF($C126="","",IF(IFERROR(INDEX('Settings'!$C$17:$C$36,MATCH($C126,'Settings'!$A$17:$A$36,0)),"")="% of gross",$F126,$F126-$L126-IF('Settings'!$B$5="Yes",$I126,0)-IF('Settings'!$B$6="Yes",$J126,0)))</f>
        <v/>
      </c>
      <c r="N126" s="15">
        <f>IF($C126="","",IFERROR(IF(INDEX('Settings'!$E$17:$H$36,MATCH($C126,'Settings'!$A$17:$A$36,0),MATCH($E126,Groups,0))="",INDEX('Settings'!$D$17:$D$36,MATCH($C126,'Settings'!$A$17:$A$36,0)),INDEX('Settings'!$E$17:$H$36,MATCH($C126,'Settings'!$A$17:$A$36,0),MATCH($E126,Groups,0))),0))</f>
        <v/>
      </c>
      <c r="O126" s="14">
        <f>IF($C126="","",ROUND($M126*$N126,2))</f>
        <v/>
      </c>
      <c r="P126" s="16">
        <f>IF($A126="","",DATE(YEAR($A126),MONTH($A126),1))</f>
        <v/>
      </c>
      <c r="Q126" s="14">
        <f>IF($C126="","",$K126-$O126)</f>
        <v/>
      </c>
    </row>
    <row r="127">
      <c r="A127" s="13" t="n">
        <v>46252</v>
      </c>
      <c r="B127" s="4" t="inlineStr">
        <is>
          <t>P-1460</t>
        </is>
      </c>
      <c r="C127" s="4" t="inlineStr">
        <is>
          <t>Dr Sara Al Harbi</t>
        </is>
      </c>
      <c r="D127" s="4" t="inlineStr">
        <is>
          <t>Chemical peel</t>
        </is>
      </c>
      <c r="E127" s="6">
        <f>IF($D127="","",IFERROR(INDEX('Settings'!$L$17:$L$56,MATCH($D127,'Settings'!$K$17:$K$56,0)),""))</f>
        <v/>
      </c>
      <c r="F127" s="8" t="n">
        <v>800</v>
      </c>
      <c r="G127" s="8" t="n"/>
      <c r="H127" s="4" t="n"/>
      <c r="I127" s="8" t="n">
        <v>40</v>
      </c>
      <c r="J127" s="8" t="n"/>
      <c r="K127" s="14">
        <f>IF($C127="","",$F127-$G127-$I127-$J127)</f>
        <v/>
      </c>
      <c r="L127" s="14">
        <f>IF($C127="","",$G127*IF($H127="Doctor",1,IF($H127="Shared",0.5,0)))</f>
        <v/>
      </c>
      <c r="M127" s="14">
        <f>IF($C127="","",IF(IFERROR(INDEX('Settings'!$C$17:$C$36,MATCH($C127,'Settings'!$A$17:$A$36,0)),"")="% of gross",$F127,$F127-$L127-IF('Settings'!$B$5="Yes",$I127,0)-IF('Settings'!$B$6="Yes",$J127,0)))</f>
        <v/>
      </c>
      <c r="N127" s="15">
        <f>IF($C127="","",IFERROR(IF(INDEX('Settings'!$E$17:$H$36,MATCH($C127,'Settings'!$A$17:$A$36,0),MATCH($E127,Groups,0))="",INDEX('Settings'!$D$17:$D$36,MATCH($C127,'Settings'!$A$17:$A$36,0)),INDEX('Settings'!$E$17:$H$36,MATCH($C127,'Settings'!$A$17:$A$36,0),MATCH($E127,Groups,0))),0))</f>
        <v/>
      </c>
      <c r="O127" s="14">
        <f>IF($C127="","",ROUND($M127*$N127,2))</f>
        <v/>
      </c>
      <c r="P127" s="16">
        <f>IF($A127="","",DATE(YEAR($A127),MONTH($A127),1))</f>
        <v/>
      </c>
      <c r="Q127" s="14">
        <f>IF($C127="","",$K127-$O127)</f>
        <v/>
      </c>
    </row>
    <row r="128">
      <c r="A128" s="13" t="n">
        <v>46252</v>
      </c>
      <c r="B128" s="4" t="inlineStr">
        <is>
          <t>P-1287</t>
        </is>
      </c>
      <c r="C128" s="4" t="inlineStr">
        <is>
          <t>Dr Sara Al Harbi</t>
        </is>
      </c>
      <c r="D128" s="4" t="inlineStr">
        <is>
          <t>Physiotherapy session</t>
        </is>
      </c>
      <c r="E128" s="6">
        <f>IF($D128="","",IFERROR(INDEX('Settings'!$L$17:$L$56,MATCH($D128,'Settings'!$K$17:$K$56,0)),""))</f>
        <v/>
      </c>
      <c r="F128" s="8" t="n">
        <v>300</v>
      </c>
      <c r="G128" s="8" t="n"/>
      <c r="H128" s="4" t="n"/>
      <c r="I128" s="8" t="n"/>
      <c r="J128" s="8" t="n"/>
      <c r="K128" s="14">
        <f>IF($C128="","",$F128-$G128-$I128-$J128)</f>
        <v/>
      </c>
      <c r="L128" s="14">
        <f>IF($C128="","",$G128*IF($H128="Doctor",1,IF($H128="Shared",0.5,0)))</f>
        <v/>
      </c>
      <c r="M128" s="14">
        <f>IF($C128="","",IF(IFERROR(INDEX('Settings'!$C$17:$C$36,MATCH($C128,'Settings'!$A$17:$A$36,0)),"")="% of gross",$F128,$F128-$L128-IF('Settings'!$B$5="Yes",$I128,0)-IF('Settings'!$B$6="Yes",$J128,0)))</f>
        <v/>
      </c>
      <c r="N128" s="15">
        <f>IF($C128="","",IFERROR(IF(INDEX('Settings'!$E$17:$H$36,MATCH($C128,'Settings'!$A$17:$A$36,0),MATCH($E128,Groups,0))="",INDEX('Settings'!$D$17:$D$36,MATCH($C128,'Settings'!$A$17:$A$36,0)),INDEX('Settings'!$E$17:$H$36,MATCH($C128,'Settings'!$A$17:$A$36,0),MATCH($E128,Groups,0))),0))</f>
        <v/>
      </c>
      <c r="O128" s="14">
        <f>IF($C128="","",ROUND($M128*$N128,2))</f>
        <v/>
      </c>
      <c r="P128" s="16">
        <f>IF($A128="","",DATE(YEAR($A128),MONTH($A128),1))</f>
        <v/>
      </c>
      <c r="Q128" s="14">
        <f>IF($C128="","",$K128-$O128)</f>
        <v/>
      </c>
    </row>
    <row r="129">
      <c r="A129" s="13" t="n">
        <v>46252</v>
      </c>
      <c r="B129" s="4" t="inlineStr">
        <is>
          <t>P-1731</t>
        </is>
      </c>
      <c r="C129" s="4" t="inlineStr">
        <is>
          <t>Dr Ahmed Mansour</t>
        </is>
      </c>
      <c r="D129" s="4" t="inlineStr">
        <is>
          <t>Physiotherapy session</t>
        </is>
      </c>
      <c r="E129" s="6">
        <f>IF($D129="","",IFERROR(INDEX('Settings'!$L$17:$L$56,MATCH($D129,'Settings'!$K$17:$K$56,0)),""))</f>
        <v/>
      </c>
      <c r="F129" s="8" t="n">
        <v>300</v>
      </c>
      <c r="G129" s="8" t="n"/>
      <c r="H129" s="4" t="n"/>
      <c r="I129" s="8" t="n"/>
      <c r="J129" s="8" t="n"/>
      <c r="K129" s="14">
        <f>IF($C129="","",$F129-$G129-$I129-$J129)</f>
        <v/>
      </c>
      <c r="L129" s="14">
        <f>IF($C129="","",$G129*IF($H129="Doctor",1,IF($H129="Shared",0.5,0)))</f>
        <v/>
      </c>
      <c r="M129" s="14">
        <f>IF($C129="","",IF(IFERROR(INDEX('Settings'!$C$17:$C$36,MATCH($C129,'Settings'!$A$17:$A$36,0)),"")="% of gross",$F129,$F129-$L129-IF('Settings'!$B$5="Yes",$I129,0)-IF('Settings'!$B$6="Yes",$J129,0)))</f>
        <v/>
      </c>
      <c r="N129" s="15">
        <f>IF($C129="","",IFERROR(IF(INDEX('Settings'!$E$17:$H$36,MATCH($C129,'Settings'!$A$17:$A$36,0),MATCH($E129,Groups,0))="",INDEX('Settings'!$D$17:$D$36,MATCH($C129,'Settings'!$A$17:$A$36,0)),INDEX('Settings'!$E$17:$H$36,MATCH($C129,'Settings'!$A$17:$A$36,0),MATCH($E129,Groups,0))),0))</f>
        <v/>
      </c>
      <c r="O129" s="14">
        <f>IF($C129="","",ROUND($M129*$N129,2))</f>
        <v/>
      </c>
      <c r="P129" s="16">
        <f>IF($A129="","",DATE(YEAR($A129),MONTH($A129),1))</f>
        <v/>
      </c>
      <c r="Q129" s="14">
        <f>IF($C129="","",$K129-$O129)</f>
        <v/>
      </c>
    </row>
    <row r="130">
      <c r="A130" s="13" t="n">
        <v>46252</v>
      </c>
      <c r="B130" s="4" t="inlineStr">
        <is>
          <t>P-1784</t>
        </is>
      </c>
      <c r="C130" s="4" t="inlineStr">
        <is>
          <t>Dr Sara Al Harbi</t>
        </is>
      </c>
      <c r="D130" s="4" t="inlineStr">
        <is>
          <t>Chemical peel</t>
        </is>
      </c>
      <c r="E130" s="6">
        <f>IF($D130="","",IFERROR(INDEX('Settings'!$L$17:$L$56,MATCH($D130,'Settings'!$K$17:$K$56,0)),""))</f>
        <v/>
      </c>
      <c r="F130" s="8" t="n">
        <v>800</v>
      </c>
      <c r="G130" s="8" t="n"/>
      <c r="H130" s="4" t="n"/>
      <c r="I130" s="8" t="n">
        <v>40</v>
      </c>
      <c r="J130" s="8" t="n"/>
      <c r="K130" s="14">
        <f>IF($C130="","",$F130-$G130-$I130-$J130)</f>
        <v/>
      </c>
      <c r="L130" s="14">
        <f>IF($C130="","",$G130*IF($H130="Doctor",1,IF($H130="Shared",0.5,0)))</f>
        <v/>
      </c>
      <c r="M130" s="14">
        <f>IF($C130="","",IF(IFERROR(INDEX('Settings'!$C$17:$C$36,MATCH($C130,'Settings'!$A$17:$A$36,0)),"")="% of gross",$F130,$F130-$L130-IF('Settings'!$B$5="Yes",$I130,0)-IF('Settings'!$B$6="Yes",$J130,0)))</f>
        <v/>
      </c>
      <c r="N130" s="15">
        <f>IF($C130="","",IFERROR(IF(INDEX('Settings'!$E$17:$H$36,MATCH($C130,'Settings'!$A$17:$A$36,0),MATCH($E130,Groups,0))="",INDEX('Settings'!$D$17:$D$36,MATCH($C130,'Settings'!$A$17:$A$36,0)),INDEX('Settings'!$E$17:$H$36,MATCH($C130,'Settings'!$A$17:$A$36,0),MATCH($E130,Groups,0))),0))</f>
        <v/>
      </c>
      <c r="O130" s="14">
        <f>IF($C130="","",ROUND($M130*$N130,2))</f>
        <v/>
      </c>
      <c r="P130" s="16">
        <f>IF($A130="","",DATE(YEAR($A130),MONTH($A130),1))</f>
        <v/>
      </c>
      <c r="Q130" s="14">
        <f>IF($C130="","",$K130-$O130)</f>
        <v/>
      </c>
    </row>
    <row r="131">
      <c r="A131" s="13" t="n">
        <v>46253</v>
      </c>
      <c r="B131" s="4" t="inlineStr">
        <is>
          <t>P-1390</t>
        </is>
      </c>
      <c r="C131" s="4" t="inlineStr">
        <is>
          <t>Dr Khaled Youssef</t>
        </is>
      </c>
      <c r="D131" s="4" t="inlineStr">
        <is>
          <t>Laser session, face</t>
        </is>
      </c>
      <c r="E131" s="6">
        <f>IF($D131="","",IFERROR(INDEX('Settings'!$L$17:$L$56,MATCH($D131,'Settings'!$K$17:$K$56,0)),""))</f>
        <v/>
      </c>
      <c r="F131" s="8" t="n">
        <v>600</v>
      </c>
      <c r="G131" s="8" t="n">
        <v>30</v>
      </c>
      <c r="H131" s="4" t="inlineStr">
        <is>
          <t>Shared</t>
        </is>
      </c>
      <c r="I131" s="8" t="n"/>
      <c r="J131" s="8" t="n"/>
      <c r="K131" s="14">
        <f>IF($C131="","",$F131-$G131-$I131-$J131)</f>
        <v/>
      </c>
      <c r="L131" s="14">
        <f>IF($C131="","",$G131*IF($H131="Doctor",1,IF($H131="Shared",0.5,0)))</f>
        <v/>
      </c>
      <c r="M131" s="14">
        <f>IF($C131="","",IF(IFERROR(INDEX('Settings'!$C$17:$C$36,MATCH($C131,'Settings'!$A$17:$A$36,0)),"")="% of gross",$F131,$F131-$L131-IF('Settings'!$B$5="Yes",$I131,0)-IF('Settings'!$B$6="Yes",$J131,0)))</f>
        <v/>
      </c>
      <c r="N131" s="15">
        <f>IF($C131="","",IFERROR(IF(INDEX('Settings'!$E$17:$H$36,MATCH($C131,'Settings'!$A$17:$A$36,0),MATCH($E131,Groups,0))="",INDEX('Settings'!$D$17:$D$36,MATCH($C131,'Settings'!$A$17:$A$36,0)),INDEX('Settings'!$E$17:$H$36,MATCH($C131,'Settings'!$A$17:$A$36,0),MATCH($E131,Groups,0))),0))</f>
        <v/>
      </c>
      <c r="O131" s="14">
        <f>IF($C131="","",ROUND($M131*$N131,2))</f>
        <v/>
      </c>
      <c r="P131" s="16">
        <f>IF($A131="","",DATE(YEAR($A131),MONTH($A131),1))</f>
        <v/>
      </c>
      <c r="Q131" s="14">
        <f>IF($C131="","",$K131-$O131)</f>
        <v/>
      </c>
    </row>
    <row r="132">
      <c r="A132" s="13" t="n">
        <v>46253</v>
      </c>
      <c r="B132" s="4" t="inlineStr">
        <is>
          <t>P-1223</t>
        </is>
      </c>
      <c r="C132" s="4" t="inlineStr">
        <is>
          <t>Dr Sara Al Harbi</t>
        </is>
      </c>
      <c r="D132" s="4" t="inlineStr">
        <is>
          <t>Specialist consultation</t>
        </is>
      </c>
      <c r="E132" s="6">
        <f>IF($D132="","",IFERROR(INDEX('Settings'!$L$17:$L$56,MATCH($D132,'Settings'!$K$17:$K$56,0)),""))</f>
        <v/>
      </c>
      <c r="F132" s="8" t="n">
        <v>350</v>
      </c>
      <c r="G132" s="8" t="n"/>
      <c r="H132" s="4" t="n"/>
      <c r="I132" s="8" t="n"/>
      <c r="J132" s="8" t="n"/>
      <c r="K132" s="14">
        <f>IF($C132="","",$F132-$G132-$I132-$J132)</f>
        <v/>
      </c>
      <c r="L132" s="14">
        <f>IF($C132="","",$G132*IF($H132="Doctor",1,IF($H132="Shared",0.5,0)))</f>
        <v/>
      </c>
      <c r="M132" s="14">
        <f>IF($C132="","",IF(IFERROR(INDEX('Settings'!$C$17:$C$36,MATCH($C132,'Settings'!$A$17:$A$36,0)),"")="% of gross",$F132,$F132-$L132-IF('Settings'!$B$5="Yes",$I132,0)-IF('Settings'!$B$6="Yes",$J132,0)))</f>
        <v/>
      </c>
      <c r="N132" s="15">
        <f>IF($C132="","",IFERROR(IF(INDEX('Settings'!$E$17:$H$36,MATCH($C132,'Settings'!$A$17:$A$36,0),MATCH($E132,Groups,0))="",INDEX('Settings'!$D$17:$D$36,MATCH($C132,'Settings'!$A$17:$A$36,0)),INDEX('Settings'!$E$17:$H$36,MATCH($C132,'Settings'!$A$17:$A$36,0),MATCH($E132,Groups,0))),0))</f>
        <v/>
      </c>
      <c r="O132" s="14">
        <f>IF($C132="","",ROUND($M132*$N132,2))</f>
        <v/>
      </c>
      <c r="P132" s="16">
        <f>IF($A132="","",DATE(YEAR($A132),MONTH($A132),1))</f>
        <v/>
      </c>
      <c r="Q132" s="14">
        <f>IF($C132="","",$K132-$O132)</f>
        <v/>
      </c>
    </row>
    <row r="133">
      <c r="A133" s="13" t="n">
        <v>46253</v>
      </c>
      <c r="B133" s="4" t="inlineStr">
        <is>
          <t>P-1390</t>
        </is>
      </c>
      <c r="C133" s="4" t="inlineStr">
        <is>
          <t>Dr Khaled Youssef</t>
        </is>
      </c>
      <c r="D133" s="4" t="inlineStr">
        <is>
          <t>Skin tag removal</t>
        </is>
      </c>
      <c r="E133" s="6">
        <f>IF($D133="","",IFERROR(INDEX('Settings'!$L$17:$L$56,MATCH($D133,'Settings'!$K$17:$K$56,0)),""))</f>
        <v/>
      </c>
      <c r="F133" s="8" t="n">
        <v>500</v>
      </c>
      <c r="G133" s="8" t="n"/>
      <c r="H133" s="4" t="n"/>
      <c r="I133" s="8" t="n"/>
      <c r="J133" s="8" t="n"/>
      <c r="K133" s="14">
        <f>IF($C133="","",$F133-$G133-$I133-$J133)</f>
        <v/>
      </c>
      <c r="L133" s="14">
        <f>IF($C133="","",$G133*IF($H133="Doctor",1,IF($H133="Shared",0.5,0)))</f>
        <v/>
      </c>
      <c r="M133" s="14">
        <f>IF($C133="","",IF(IFERROR(INDEX('Settings'!$C$17:$C$36,MATCH($C133,'Settings'!$A$17:$A$36,0)),"")="% of gross",$F133,$F133-$L133-IF('Settings'!$B$5="Yes",$I133,0)-IF('Settings'!$B$6="Yes",$J133,0)))</f>
        <v/>
      </c>
      <c r="N133" s="15">
        <f>IF($C133="","",IFERROR(IF(INDEX('Settings'!$E$17:$H$36,MATCH($C133,'Settings'!$A$17:$A$36,0),MATCH($E133,Groups,0))="",INDEX('Settings'!$D$17:$D$36,MATCH($C133,'Settings'!$A$17:$A$36,0)),INDEX('Settings'!$E$17:$H$36,MATCH($C133,'Settings'!$A$17:$A$36,0),MATCH($E133,Groups,0))),0))</f>
        <v/>
      </c>
      <c r="O133" s="14">
        <f>IF($C133="","",ROUND($M133*$N133,2))</f>
        <v/>
      </c>
      <c r="P133" s="16">
        <f>IF($A133="","",DATE(YEAR($A133),MONTH($A133),1))</f>
        <v/>
      </c>
      <c r="Q133" s="14">
        <f>IF($C133="","",$K133-$O133)</f>
        <v/>
      </c>
    </row>
    <row r="134">
      <c r="A134" s="13" t="n">
        <v>46253</v>
      </c>
      <c r="B134" s="4" t="inlineStr">
        <is>
          <t>P-1188</t>
        </is>
      </c>
      <c r="C134" s="4" t="inlineStr">
        <is>
          <t>Dr Ahmed Mansour</t>
        </is>
      </c>
      <c r="D134" s="4" t="inlineStr">
        <is>
          <t>Sunscreen cream</t>
        </is>
      </c>
      <c r="E134" s="6">
        <f>IF($D134="","",IFERROR(INDEX('Settings'!$L$17:$L$56,MATCH($D134,'Settings'!$K$17:$K$56,0)),""))</f>
        <v/>
      </c>
      <c r="F134" s="8" t="n">
        <v>120</v>
      </c>
      <c r="G134" s="8" t="n">
        <v>10</v>
      </c>
      <c r="H134" s="4" t="inlineStr">
        <is>
          <t>Shared</t>
        </is>
      </c>
      <c r="I134" s="8" t="n"/>
      <c r="J134" s="8" t="n"/>
      <c r="K134" s="14">
        <f>IF($C134="","",$F134-$G134-$I134-$J134)</f>
        <v/>
      </c>
      <c r="L134" s="14">
        <f>IF($C134="","",$G134*IF($H134="Doctor",1,IF($H134="Shared",0.5,0)))</f>
        <v/>
      </c>
      <c r="M134" s="14">
        <f>IF($C134="","",IF(IFERROR(INDEX('Settings'!$C$17:$C$36,MATCH($C134,'Settings'!$A$17:$A$36,0)),"")="% of gross",$F134,$F134-$L134-IF('Settings'!$B$5="Yes",$I134,0)-IF('Settings'!$B$6="Yes",$J134,0)))</f>
        <v/>
      </c>
      <c r="N134" s="15">
        <f>IF($C134="","",IFERROR(IF(INDEX('Settings'!$E$17:$H$36,MATCH($C134,'Settings'!$A$17:$A$36,0),MATCH($E134,Groups,0))="",INDEX('Settings'!$D$17:$D$36,MATCH($C134,'Settings'!$A$17:$A$36,0)),INDEX('Settings'!$E$17:$H$36,MATCH($C134,'Settings'!$A$17:$A$36,0),MATCH($E134,Groups,0))),0))</f>
        <v/>
      </c>
      <c r="O134" s="14">
        <f>IF($C134="","",ROUND($M134*$N134,2))</f>
        <v/>
      </c>
      <c r="P134" s="16">
        <f>IF($A134="","",DATE(YEAR($A134),MONTH($A134),1))</f>
        <v/>
      </c>
      <c r="Q134" s="14">
        <f>IF($C134="","",$K134-$O134)</f>
        <v/>
      </c>
    </row>
    <row r="135">
      <c r="A135" s="13" t="n">
        <v>46253</v>
      </c>
      <c r="B135" s="4" t="inlineStr">
        <is>
          <t>P-1933</t>
        </is>
      </c>
      <c r="C135" s="4" t="inlineStr">
        <is>
          <t>Dr Sara Al Harbi</t>
        </is>
      </c>
      <c r="D135" s="4" t="inlineStr">
        <is>
          <t>Physiotherapy session</t>
        </is>
      </c>
      <c r="E135" s="6">
        <f>IF($D135="","",IFERROR(INDEX('Settings'!$L$17:$L$56,MATCH($D135,'Settings'!$K$17:$K$56,0)),""))</f>
        <v/>
      </c>
      <c r="F135" s="8" t="n">
        <v>300</v>
      </c>
      <c r="G135" s="8" t="n"/>
      <c r="H135" s="4" t="n"/>
      <c r="I135" s="8" t="n"/>
      <c r="J135" s="8" t="n"/>
      <c r="K135" s="14">
        <f>IF($C135="","",$F135-$G135-$I135-$J135)</f>
        <v/>
      </c>
      <c r="L135" s="14">
        <f>IF($C135="","",$G135*IF($H135="Doctor",1,IF($H135="Shared",0.5,0)))</f>
        <v/>
      </c>
      <c r="M135" s="14">
        <f>IF($C135="","",IF(IFERROR(INDEX('Settings'!$C$17:$C$36,MATCH($C135,'Settings'!$A$17:$A$36,0)),"")="% of gross",$F135,$F135-$L135-IF('Settings'!$B$5="Yes",$I135,0)-IF('Settings'!$B$6="Yes",$J135,0)))</f>
        <v/>
      </c>
      <c r="N135" s="15">
        <f>IF($C135="","",IFERROR(IF(INDEX('Settings'!$E$17:$H$36,MATCH($C135,'Settings'!$A$17:$A$36,0),MATCH($E135,Groups,0))="",INDEX('Settings'!$D$17:$D$36,MATCH($C135,'Settings'!$A$17:$A$36,0)),INDEX('Settings'!$E$17:$H$36,MATCH($C135,'Settings'!$A$17:$A$36,0),MATCH($E135,Groups,0))),0))</f>
        <v/>
      </c>
      <c r="O135" s="14">
        <f>IF($C135="","",ROUND($M135*$N135,2))</f>
        <v/>
      </c>
      <c r="P135" s="16">
        <f>IF($A135="","",DATE(YEAR($A135),MONTH($A135),1))</f>
        <v/>
      </c>
      <c r="Q135" s="14">
        <f>IF($C135="","",$K135-$O135)</f>
        <v/>
      </c>
    </row>
    <row r="136">
      <c r="A136" s="13" t="n">
        <v>46253</v>
      </c>
      <c r="B136" s="4" t="inlineStr">
        <is>
          <t>P-1432</t>
        </is>
      </c>
      <c r="C136" s="4" t="inlineStr">
        <is>
          <t>Dr Sara Al Harbi</t>
        </is>
      </c>
      <c r="D136" s="4" t="inlineStr">
        <is>
          <t>Laser session, face</t>
        </is>
      </c>
      <c r="E136" s="6">
        <f>IF($D136="","",IFERROR(INDEX('Settings'!$L$17:$L$56,MATCH($D136,'Settings'!$K$17:$K$56,0)),""))</f>
        <v/>
      </c>
      <c r="F136" s="8" t="n">
        <v>600</v>
      </c>
      <c r="G136" s="8" t="n"/>
      <c r="H136" s="4" t="n"/>
      <c r="I136" s="8" t="n"/>
      <c r="J136" s="8" t="n"/>
      <c r="K136" s="14">
        <f>IF($C136="","",$F136-$G136-$I136-$J136)</f>
        <v/>
      </c>
      <c r="L136" s="14">
        <f>IF($C136="","",$G136*IF($H136="Doctor",1,IF($H136="Shared",0.5,0)))</f>
        <v/>
      </c>
      <c r="M136" s="14">
        <f>IF($C136="","",IF(IFERROR(INDEX('Settings'!$C$17:$C$36,MATCH($C136,'Settings'!$A$17:$A$36,0)),"")="% of gross",$F136,$F136-$L136-IF('Settings'!$B$5="Yes",$I136,0)-IF('Settings'!$B$6="Yes",$J136,0)))</f>
        <v/>
      </c>
      <c r="N136" s="15">
        <f>IF($C136="","",IFERROR(IF(INDEX('Settings'!$E$17:$H$36,MATCH($C136,'Settings'!$A$17:$A$36,0),MATCH($E136,Groups,0))="",INDEX('Settings'!$D$17:$D$36,MATCH($C136,'Settings'!$A$17:$A$36,0)),INDEX('Settings'!$E$17:$H$36,MATCH($C136,'Settings'!$A$17:$A$36,0),MATCH($E136,Groups,0))),0))</f>
        <v/>
      </c>
      <c r="O136" s="14">
        <f>IF($C136="","",ROUND($M136*$N136,2))</f>
        <v/>
      </c>
      <c r="P136" s="16">
        <f>IF($A136="","",DATE(YEAR($A136),MONTH($A136),1))</f>
        <v/>
      </c>
      <c r="Q136" s="14">
        <f>IF($C136="","",$K136-$O136)</f>
        <v/>
      </c>
    </row>
    <row r="137">
      <c r="A137" s="13" t="n">
        <v>46253</v>
      </c>
      <c r="B137" s="4" t="inlineStr">
        <is>
          <t>P-1584</t>
        </is>
      </c>
      <c r="C137" s="4" t="inlineStr">
        <is>
          <t>Dr Noura Al Subaie</t>
        </is>
      </c>
      <c r="D137" s="4" t="inlineStr">
        <is>
          <t>Botulinum toxin</t>
        </is>
      </c>
      <c r="E137" s="6">
        <f>IF($D137="","",IFERROR(INDEX('Settings'!$L$17:$L$56,MATCH($D137,'Settings'!$K$17:$K$56,0)),""))</f>
        <v/>
      </c>
      <c r="F137" s="8" t="n">
        <v>1500</v>
      </c>
      <c r="G137" s="8" t="n"/>
      <c r="H137" s="4" t="n"/>
      <c r="I137" s="8" t="n">
        <v>40</v>
      </c>
      <c r="J137" s="8" t="n"/>
      <c r="K137" s="14">
        <f>IF($C137="","",$F137-$G137-$I137-$J137)</f>
        <v/>
      </c>
      <c r="L137" s="14">
        <f>IF($C137="","",$G137*IF($H137="Doctor",1,IF($H137="Shared",0.5,0)))</f>
        <v/>
      </c>
      <c r="M137" s="14">
        <f>IF($C137="","",IF(IFERROR(INDEX('Settings'!$C$17:$C$36,MATCH($C137,'Settings'!$A$17:$A$36,0)),"")="% of gross",$F137,$F137-$L137-IF('Settings'!$B$5="Yes",$I137,0)-IF('Settings'!$B$6="Yes",$J137,0)))</f>
        <v/>
      </c>
      <c r="N137" s="15">
        <f>IF($C137="","",IFERROR(IF(INDEX('Settings'!$E$17:$H$36,MATCH($C137,'Settings'!$A$17:$A$36,0),MATCH($E137,Groups,0))="",INDEX('Settings'!$D$17:$D$36,MATCH($C137,'Settings'!$A$17:$A$36,0)),INDEX('Settings'!$E$17:$H$36,MATCH($C137,'Settings'!$A$17:$A$36,0),MATCH($E137,Groups,0))),0))</f>
        <v/>
      </c>
      <c r="O137" s="14">
        <f>IF($C137="","",ROUND($M137*$N137,2))</f>
        <v/>
      </c>
      <c r="P137" s="16">
        <f>IF($A137="","",DATE(YEAR($A137),MONTH($A137),1))</f>
        <v/>
      </c>
      <c r="Q137" s="14">
        <f>IF($C137="","",$K137-$O137)</f>
        <v/>
      </c>
    </row>
    <row r="138">
      <c r="A138" s="13" t="n">
        <v>46253</v>
      </c>
      <c r="B138" s="4" t="inlineStr">
        <is>
          <t>P-1504</t>
        </is>
      </c>
      <c r="C138" s="4" t="inlineStr">
        <is>
          <t>Dr Layla Al Qahtani</t>
        </is>
      </c>
      <c r="D138" s="4" t="inlineStr">
        <is>
          <t>Follow-up visit</t>
        </is>
      </c>
      <c r="E138" s="6">
        <f>IF($D138="","",IFERROR(INDEX('Settings'!$L$17:$L$56,MATCH($D138,'Settings'!$K$17:$K$56,0)),""))</f>
        <v/>
      </c>
      <c r="F138" s="8" t="n">
        <v>150</v>
      </c>
      <c r="G138" s="8" t="n">
        <v>10</v>
      </c>
      <c r="H138" s="4" t="inlineStr">
        <is>
          <t>Shared</t>
        </is>
      </c>
      <c r="I138" s="8" t="n"/>
      <c r="J138" s="8" t="n"/>
      <c r="K138" s="14">
        <f>IF($C138="","",$F138-$G138-$I138-$J138)</f>
        <v/>
      </c>
      <c r="L138" s="14">
        <f>IF($C138="","",$G138*IF($H138="Doctor",1,IF($H138="Shared",0.5,0)))</f>
        <v/>
      </c>
      <c r="M138" s="14">
        <f>IF($C138="","",IF(IFERROR(INDEX('Settings'!$C$17:$C$36,MATCH($C138,'Settings'!$A$17:$A$36,0)),"")="% of gross",$F138,$F138-$L138-IF('Settings'!$B$5="Yes",$I138,0)-IF('Settings'!$B$6="Yes",$J138,0)))</f>
        <v/>
      </c>
      <c r="N138" s="15">
        <f>IF($C138="","",IFERROR(IF(INDEX('Settings'!$E$17:$H$36,MATCH($C138,'Settings'!$A$17:$A$36,0),MATCH($E138,Groups,0))="",INDEX('Settings'!$D$17:$D$36,MATCH($C138,'Settings'!$A$17:$A$36,0)),INDEX('Settings'!$E$17:$H$36,MATCH($C138,'Settings'!$A$17:$A$36,0),MATCH($E138,Groups,0))),0))</f>
        <v/>
      </c>
      <c r="O138" s="14">
        <f>IF($C138="","",ROUND($M138*$N138,2))</f>
        <v/>
      </c>
      <c r="P138" s="16">
        <f>IF($A138="","",DATE(YEAR($A138),MONTH($A138),1))</f>
        <v/>
      </c>
      <c r="Q138" s="14">
        <f>IF($C138="","",$K138-$O138)</f>
        <v/>
      </c>
    </row>
    <row r="139">
      <c r="A139" s="13" t="n">
        <v>46253</v>
      </c>
      <c r="B139" s="4" t="inlineStr">
        <is>
          <t>P-1697</t>
        </is>
      </c>
      <c r="C139" s="4" t="inlineStr">
        <is>
          <t>Dr Ahmed Mansour</t>
        </is>
      </c>
      <c r="D139" s="4" t="inlineStr">
        <is>
          <t>Laser session, face</t>
        </is>
      </c>
      <c r="E139" s="6">
        <f>IF($D139="","",IFERROR(INDEX('Settings'!$L$17:$L$56,MATCH($D139,'Settings'!$K$17:$K$56,0)),""))</f>
        <v/>
      </c>
      <c r="F139" s="8" t="n">
        <v>600</v>
      </c>
      <c r="G139" s="8" t="n"/>
      <c r="H139" s="4" t="n"/>
      <c r="I139" s="8" t="n"/>
      <c r="J139" s="8" t="n"/>
      <c r="K139" s="14">
        <f>IF($C139="","",$F139-$G139-$I139-$J139)</f>
        <v/>
      </c>
      <c r="L139" s="14">
        <f>IF($C139="","",$G139*IF($H139="Doctor",1,IF($H139="Shared",0.5,0)))</f>
        <v/>
      </c>
      <c r="M139" s="14">
        <f>IF($C139="","",IF(IFERROR(INDEX('Settings'!$C$17:$C$36,MATCH($C139,'Settings'!$A$17:$A$36,0)),"")="% of gross",$F139,$F139-$L139-IF('Settings'!$B$5="Yes",$I139,0)-IF('Settings'!$B$6="Yes",$J139,0)))</f>
        <v/>
      </c>
      <c r="N139" s="15">
        <f>IF($C139="","",IFERROR(IF(INDEX('Settings'!$E$17:$H$36,MATCH($C139,'Settings'!$A$17:$A$36,0),MATCH($E139,Groups,0))="",INDEX('Settings'!$D$17:$D$36,MATCH($C139,'Settings'!$A$17:$A$36,0)),INDEX('Settings'!$E$17:$H$36,MATCH($C139,'Settings'!$A$17:$A$36,0),MATCH($E139,Groups,0))),0))</f>
        <v/>
      </c>
      <c r="O139" s="14">
        <f>IF($C139="","",ROUND($M139*$N139,2))</f>
        <v/>
      </c>
      <c r="P139" s="16">
        <f>IF($A139="","",DATE(YEAR($A139),MONTH($A139),1))</f>
        <v/>
      </c>
      <c r="Q139" s="14">
        <f>IF($C139="","",$K139-$O139)</f>
        <v/>
      </c>
    </row>
    <row r="140">
      <c r="A140" s="13" t="n">
        <v>46254</v>
      </c>
      <c r="B140" s="4" t="inlineStr">
        <is>
          <t>P-1461</t>
        </is>
      </c>
      <c r="C140" s="4" t="inlineStr">
        <is>
          <t>Dr Ahmed Mansour</t>
        </is>
      </c>
      <c r="D140" s="4" t="inlineStr">
        <is>
          <t>Sunscreen cream</t>
        </is>
      </c>
      <c r="E140" s="6">
        <f>IF($D140="","",IFERROR(INDEX('Settings'!$L$17:$L$56,MATCH($D140,'Settings'!$K$17:$K$56,0)),""))</f>
        <v/>
      </c>
      <c r="F140" s="8" t="n">
        <v>120</v>
      </c>
      <c r="G140" s="8" t="n"/>
      <c r="H140" s="4" t="n"/>
      <c r="I140" s="8" t="n"/>
      <c r="J140" s="8" t="n"/>
      <c r="K140" s="14">
        <f>IF($C140="","",$F140-$G140-$I140-$J140)</f>
        <v/>
      </c>
      <c r="L140" s="14">
        <f>IF($C140="","",$G140*IF($H140="Doctor",1,IF($H140="Shared",0.5,0)))</f>
        <v/>
      </c>
      <c r="M140" s="14">
        <f>IF($C140="","",IF(IFERROR(INDEX('Settings'!$C$17:$C$36,MATCH($C140,'Settings'!$A$17:$A$36,0)),"")="% of gross",$F140,$F140-$L140-IF('Settings'!$B$5="Yes",$I140,0)-IF('Settings'!$B$6="Yes",$J140,0)))</f>
        <v/>
      </c>
      <c r="N140" s="15">
        <f>IF($C140="","",IFERROR(IF(INDEX('Settings'!$E$17:$H$36,MATCH($C140,'Settings'!$A$17:$A$36,0),MATCH($E140,Groups,0))="",INDEX('Settings'!$D$17:$D$36,MATCH($C140,'Settings'!$A$17:$A$36,0)),INDEX('Settings'!$E$17:$H$36,MATCH($C140,'Settings'!$A$17:$A$36,0),MATCH($E140,Groups,0))),0))</f>
        <v/>
      </c>
      <c r="O140" s="14">
        <f>IF($C140="","",ROUND($M140*$N140,2))</f>
        <v/>
      </c>
      <c r="P140" s="16">
        <f>IF($A140="","",DATE(YEAR($A140),MONTH($A140),1))</f>
        <v/>
      </c>
      <c r="Q140" s="14">
        <f>IF($C140="","",$K140-$O140)</f>
        <v/>
      </c>
    </row>
    <row r="141">
      <c r="A141" s="13" t="n">
        <v>46254</v>
      </c>
      <c r="B141" s="4" t="inlineStr">
        <is>
          <t>P-1362</t>
        </is>
      </c>
      <c r="C141" s="4" t="inlineStr">
        <is>
          <t>Dr Khaled Youssef</t>
        </is>
      </c>
      <c r="D141" s="4" t="inlineStr">
        <is>
          <t>Skin tag removal</t>
        </is>
      </c>
      <c r="E141" s="6">
        <f>IF($D141="","",IFERROR(INDEX('Settings'!$L$17:$L$56,MATCH($D141,'Settings'!$K$17:$K$56,0)),""))</f>
        <v/>
      </c>
      <c r="F141" s="8" t="n">
        <v>500</v>
      </c>
      <c r="G141" s="8" t="n"/>
      <c r="H141" s="4" t="n"/>
      <c r="I141" s="8" t="n">
        <v>60</v>
      </c>
      <c r="J141" s="8" t="n"/>
      <c r="K141" s="14">
        <f>IF($C141="","",$F141-$G141-$I141-$J141)</f>
        <v/>
      </c>
      <c r="L141" s="14">
        <f>IF($C141="","",$G141*IF($H141="Doctor",1,IF($H141="Shared",0.5,0)))</f>
        <v/>
      </c>
      <c r="M141" s="14">
        <f>IF($C141="","",IF(IFERROR(INDEX('Settings'!$C$17:$C$36,MATCH($C141,'Settings'!$A$17:$A$36,0)),"")="% of gross",$F141,$F141-$L141-IF('Settings'!$B$5="Yes",$I141,0)-IF('Settings'!$B$6="Yes",$J141,0)))</f>
        <v/>
      </c>
      <c r="N141" s="15">
        <f>IF($C141="","",IFERROR(IF(INDEX('Settings'!$E$17:$H$36,MATCH($C141,'Settings'!$A$17:$A$36,0),MATCH($E141,Groups,0))="",INDEX('Settings'!$D$17:$D$36,MATCH($C141,'Settings'!$A$17:$A$36,0)),INDEX('Settings'!$E$17:$H$36,MATCH($C141,'Settings'!$A$17:$A$36,0),MATCH($E141,Groups,0))),0))</f>
        <v/>
      </c>
      <c r="O141" s="14">
        <f>IF($C141="","",ROUND($M141*$N141,2))</f>
        <v/>
      </c>
      <c r="P141" s="16">
        <f>IF($A141="","",DATE(YEAR($A141),MONTH($A141),1))</f>
        <v/>
      </c>
      <c r="Q141" s="14">
        <f>IF($C141="","",$K141-$O141)</f>
        <v/>
      </c>
    </row>
    <row r="142">
      <c r="A142" s="13" t="n">
        <v>46254</v>
      </c>
      <c r="B142" s="4" t="inlineStr">
        <is>
          <t>P-1356</t>
        </is>
      </c>
      <c r="C142" s="4" t="inlineStr">
        <is>
          <t>Dr Khaled Youssef</t>
        </is>
      </c>
      <c r="D142" s="4" t="inlineStr">
        <is>
          <t>Specialist consultation</t>
        </is>
      </c>
      <c r="E142" s="6">
        <f>IF($D142="","",IFERROR(INDEX('Settings'!$L$17:$L$56,MATCH($D142,'Settings'!$K$17:$K$56,0)),""))</f>
        <v/>
      </c>
      <c r="F142" s="8" t="n">
        <v>350</v>
      </c>
      <c r="G142" s="8" t="n"/>
      <c r="H142" s="4" t="n"/>
      <c r="I142" s="8" t="n"/>
      <c r="J142" s="8" t="n"/>
      <c r="K142" s="14">
        <f>IF($C142="","",$F142-$G142-$I142-$J142)</f>
        <v/>
      </c>
      <c r="L142" s="14">
        <f>IF($C142="","",$G142*IF($H142="Doctor",1,IF($H142="Shared",0.5,0)))</f>
        <v/>
      </c>
      <c r="M142" s="14">
        <f>IF($C142="","",IF(IFERROR(INDEX('Settings'!$C$17:$C$36,MATCH($C142,'Settings'!$A$17:$A$36,0)),"")="% of gross",$F142,$F142-$L142-IF('Settings'!$B$5="Yes",$I142,0)-IF('Settings'!$B$6="Yes",$J142,0)))</f>
        <v/>
      </c>
      <c r="N142" s="15">
        <f>IF($C142="","",IFERROR(IF(INDEX('Settings'!$E$17:$H$36,MATCH($C142,'Settings'!$A$17:$A$36,0),MATCH($E142,Groups,0))="",INDEX('Settings'!$D$17:$D$36,MATCH($C142,'Settings'!$A$17:$A$36,0)),INDEX('Settings'!$E$17:$H$36,MATCH($C142,'Settings'!$A$17:$A$36,0),MATCH($E142,Groups,0))),0))</f>
        <v/>
      </c>
      <c r="O142" s="14">
        <f>IF($C142="","",ROUND($M142*$N142,2))</f>
        <v/>
      </c>
      <c r="P142" s="16">
        <f>IF($A142="","",DATE(YEAR($A142),MONTH($A142),1))</f>
        <v/>
      </c>
      <c r="Q142" s="14">
        <f>IF($C142="","",$K142-$O142)</f>
        <v/>
      </c>
    </row>
    <row r="143">
      <c r="A143" s="13" t="n">
        <v>46254</v>
      </c>
      <c r="B143" s="4" t="inlineStr">
        <is>
          <t>P-1588</t>
        </is>
      </c>
      <c r="C143" s="4" t="inlineStr">
        <is>
          <t>Dr Ahmed Mansour</t>
        </is>
      </c>
      <c r="D143" s="4" t="inlineStr">
        <is>
          <t>Specialist consultation</t>
        </is>
      </c>
      <c r="E143" s="6">
        <f>IF($D143="","",IFERROR(INDEX('Settings'!$L$17:$L$56,MATCH($D143,'Settings'!$K$17:$K$56,0)),""))</f>
        <v/>
      </c>
      <c r="F143" s="8" t="n">
        <v>350</v>
      </c>
      <c r="G143" s="8" t="n">
        <v>20</v>
      </c>
      <c r="H143" s="4" t="inlineStr">
        <is>
          <t>Doctor</t>
        </is>
      </c>
      <c r="I143" s="8" t="n"/>
      <c r="J143" s="8" t="n"/>
      <c r="K143" s="14">
        <f>IF($C143="","",$F143-$G143-$I143-$J143)</f>
        <v/>
      </c>
      <c r="L143" s="14">
        <f>IF($C143="","",$G143*IF($H143="Doctor",1,IF($H143="Shared",0.5,0)))</f>
        <v/>
      </c>
      <c r="M143" s="14">
        <f>IF($C143="","",IF(IFERROR(INDEX('Settings'!$C$17:$C$36,MATCH($C143,'Settings'!$A$17:$A$36,0)),"")="% of gross",$F143,$F143-$L143-IF('Settings'!$B$5="Yes",$I143,0)-IF('Settings'!$B$6="Yes",$J143,0)))</f>
        <v/>
      </c>
      <c r="N143" s="15">
        <f>IF($C143="","",IFERROR(IF(INDEX('Settings'!$E$17:$H$36,MATCH($C143,'Settings'!$A$17:$A$36,0),MATCH($E143,Groups,0))="",INDEX('Settings'!$D$17:$D$36,MATCH($C143,'Settings'!$A$17:$A$36,0)),INDEX('Settings'!$E$17:$H$36,MATCH($C143,'Settings'!$A$17:$A$36,0),MATCH($E143,Groups,0))),0))</f>
        <v/>
      </c>
      <c r="O143" s="14">
        <f>IF($C143="","",ROUND($M143*$N143,2))</f>
        <v/>
      </c>
      <c r="P143" s="16">
        <f>IF($A143="","",DATE(YEAR($A143),MONTH($A143),1))</f>
        <v/>
      </c>
      <c r="Q143" s="14">
        <f>IF($C143="","",$K143-$O143)</f>
        <v/>
      </c>
    </row>
    <row r="144">
      <c r="A144" s="13" t="n">
        <v>46254</v>
      </c>
      <c r="B144" s="4" t="inlineStr">
        <is>
          <t>P-1676</t>
        </is>
      </c>
      <c r="C144" s="4" t="inlineStr">
        <is>
          <t>Dr Mohamed Adel</t>
        </is>
      </c>
      <c r="D144" s="4" t="inlineStr">
        <is>
          <t>Filler injection</t>
        </is>
      </c>
      <c r="E144" s="6">
        <f>IF($D144="","",IFERROR(INDEX('Settings'!$L$17:$L$56,MATCH($D144,'Settings'!$K$17:$K$56,0)),""))</f>
        <v/>
      </c>
      <c r="F144" s="8" t="n">
        <v>1800</v>
      </c>
      <c r="G144" s="8" t="n">
        <v>270</v>
      </c>
      <c r="H144" s="4" t="inlineStr">
        <is>
          <t>Clinic</t>
        </is>
      </c>
      <c r="I144" s="8" t="n"/>
      <c r="J144" s="8" t="n"/>
      <c r="K144" s="14">
        <f>IF($C144="","",$F144-$G144-$I144-$J144)</f>
        <v/>
      </c>
      <c r="L144" s="14">
        <f>IF($C144="","",$G144*IF($H144="Doctor",1,IF($H144="Shared",0.5,0)))</f>
        <v/>
      </c>
      <c r="M144" s="14">
        <f>IF($C144="","",IF(IFERROR(INDEX('Settings'!$C$17:$C$36,MATCH($C144,'Settings'!$A$17:$A$36,0)),"")="% of gross",$F144,$F144-$L144-IF('Settings'!$B$5="Yes",$I144,0)-IF('Settings'!$B$6="Yes",$J144,0)))</f>
        <v/>
      </c>
      <c r="N144" s="15">
        <f>IF($C144="","",IFERROR(IF(INDEX('Settings'!$E$17:$H$36,MATCH($C144,'Settings'!$A$17:$A$36,0),MATCH($E144,Groups,0))="",INDEX('Settings'!$D$17:$D$36,MATCH($C144,'Settings'!$A$17:$A$36,0)),INDEX('Settings'!$E$17:$H$36,MATCH($C144,'Settings'!$A$17:$A$36,0),MATCH($E144,Groups,0))),0))</f>
        <v/>
      </c>
      <c r="O144" s="14">
        <f>IF($C144="","",ROUND($M144*$N144,2))</f>
        <v/>
      </c>
      <c r="P144" s="16">
        <f>IF($A144="","",DATE(YEAR($A144),MONTH($A144),1))</f>
        <v/>
      </c>
      <c r="Q144" s="14">
        <f>IF($C144="","",$K144-$O144)</f>
        <v/>
      </c>
    </row>
    <row r="145">
      <c r="A145" s="13" t="n">
        <v>46254</v>
      </c>
      <c r="B145" s="4" t="inlineStr">
        <is>
          <t>P-1442</t>
        </is>
      </c>
      <c r="C145" s="4" t="inlineStr">
        <is>
          <t>Dr Ahmed Mansour</t>
        </is>
      </c>
      <c r="D145" s="4" t="inlineStr">
        <is>
          <t>Follow-up visit</t>
        </is>
      </c>
      <c r="E145" s="6">
        <f>IF($D145="","",IFERROR(INDEX('Settings'!$L$17:$L$56,MATCH($D145,'Settings'!$K$17:$K$56,0)),""))</f>
        <v/>
      </c>
      <c r="F145" s="8" t="n">
        <v>150</v>
      </c>
      <c r="G145" s="8" t="n">
        <v>10</v>
      </c>
      <c r="H145" s="4" t="inlineStr">
        <is>
          <t>Shared</t>
        </is>
      </c>
      <c r="I145" s="8" t="n"/>
      <c r="J145" s="8" t="n"/>
      <c r="K145" s="14">
        <f>IF($C145="","",$F145-$G145-$I145-$J145)</f>
        <v/>
      </c>
      <c r="L145" s="14">
        <f>IF($C145="","",$G145*IF($H145="Doctor",1,IF($H145="Shared",0.5,0)))</f>
        <v/>
      </c>
      <c r="M145" s="14">
        <f>IF($C145="","",IF(IFERROR(INDEX('Settings'!$C$17:$C$36,MATCH($C145,'Settings'!$A$17:$A$36,0)),"")="% of gross",$F145,$F145-$L145-IF('Settings'!$B$5="Yes",$I145,0)-IF('Settings'!$B$6="Yes",$J145,0)))</f>
        <v/>
      </c>
      <c r="N145" s="15">
        <f>IF($C145="","",IFERROR(IF(INDEX('Settings'!$E$17:$H$36,MATCH($C145,'Settings'!$A$17:$A$36,0),MATCH($E145,Groups,0))="",INDEX('Settings'!$D$17:$D$36,MATCH($C145,'Settings'!$A$17:$A$36,0)),INDEX('Settings'!$E$17:$H$36,MATCH($C145,'Settings'!$A$17:$A$36,0),MATCH($E145,Groups,0))),0))</f>
        <v/>
      </c>
      <c r="O145" s="14">
        <f>IF($C145="","",ROUND($M145*$N145,2))</f>
        <v/>
      </c>
      <c r="P145" s="16">
        <f>IF($A145="","",DATE(YEAR($A145),MONTH($A145),1))</f>
        <v/>
      </c>
      <c r="Q145" s="14">
        <f>IF($C145="","",$K145-$O145)</f>
        <v/>
      </c>
    </row>
    <row r="146">
      <c r="A146" s="13" t="n">
        <v>46254</v>
      </c>
      <c r="B146" s="4" t="inlineStr">
        <is>
          <t>P-1712</t>
        </is>
      </c>
      <c r="C146" s="4" t="inlineStr">
        <is>
          <t>Dr Mohamed Adel</t>
        </is>
      </c>
      <c r="D146" s="4" t="inlineStr">
        <is>
          <t>Laser session, face</t>
        </is>
      </c>
      <c r="E146" s="6">
        <f>IF($D146="","",IFERROR(INDEX('Settings'!$L$17:$L$56,MATCH($D146,'Settings'!$K$17:$K$56,0)),""))</f>
        <v/>
      </c>
      <c r="F146" s="8" t="n">
        <v>600</v>
      </c>
      <c r="G146" s="8" t="n">
        <v>120</v>
      </c>
      <c r="H146" s="4" t="inlineStr">
        <is>
          <t>Clinic</t>
        </is>
      </c>
      <c r="I146" s="8" t="n"/>
      <c r="J146" s="8" t="n"/>
      <c r="K146" s="14">
        <f>IF($C146="","",$F146-$G146-$I146-$J146)</f>
        <v/>
      </c>
      <c r="L146" s="14">
        <f>IF($C146="","",$G146*IF($H146="Doctor",1,IF($H146="Shared",0.5,0)))</f>
        <v/>
      </c>
      <c r="M146" s="14">
        <f>IF($C146="","",IF(IFERROR(INDEX('Settings'!$C$17:$C$36,MATCH($C146,'Settings'!$A$17:$A$36,0)),"")="% of gross",$F146,$F146-$L146-IF('Settings'!$B$5="Yes",$I146,0)-IF('Settings'!$B$6="Yes",$J146,0)))</f>
        <v/>
      </c>
      <c r="N146" s="15">
        <f>IF($C146="","",IFERROR(IF(INDEX('Settings'!$E$17:$H$36,MATCH($C146,'Settings'!$A$17:$A$36,0),MATCH($E146,Groups,0))="",INDEX('Settings'!$D$17:$D$36,MATCH($C146,'Settings'!$A$17:$A$36,0)),INDEX('Settings'!$E$17:$H$36,MATCH($C146,'Settings'!$A$17:$A$36,0),MATCH($E146,Groups,0))),0))</f>
        <v/>
      </c>
      <c r="O146" s="14">
        <f>IF($C146="","",ROUND($M146*$N146,2))</f>
        <v/>
      </c>
      <c r="P146" s="16">
        <f>IF($A146="","",DATE(YEAR($A146),MONTH($A146),1))</f>
        <v/>
      </c>
      <c r="Q146" s="14">
        <f>IF($C146="","",$K146-$O146)</f>
        <v/>
      </c>
    </row>
    <row r="147">
      <c r="A147" s="13" t="n">
        <v>46256</v>
      </c>
      <c r="B147" s="4" t="inlineStr">
        <is>
          <t>P-1740</t>
        </is>
      </c>
      <c r="C147" s="4" t="inlineStr">
        <is>
          <t>Dr Sara Al Harbi</t>
        </is>
      </c>
      <c r="D147" s="4" t="inlineStr">
        <is>
          <t>Botulinum toxin</t>
        </is>
      </c>
      <c r="E147" s="6">
        <f>IF($D147="","",IFERROR(INDEX('Settings'!$L$17:$L$56,MATCH($D147,'Settings'!$K$17:$K$56,0)),""))</f>
        <v/>
      </c>
      <c r="F147" s="8" t="n">
        <v>1500</v>
      </c>
      <c r="G147" s="8" t="n"/>
      <c r="H147" s="4" t="n"/>
      <c r="I147" s="8" t="n"/>
      <c r="J147" s="8" t="n"/>
      <c r="K147" s="14">
        <f>IF($C147="","",$F147-$G147-$I147-$J147)</f>
        <v/>
      </c>
      <c r="L147" s="14">
        <f>IF($C147="","",$G147*IF($H147="Doctor",1,IF($H147="Shared",0.5,0)))</f>
        <v/>
      </c>
      <c r="M147" s="14">
        <f>IF($C147="","",IF(IFERROR(INDEX('Settings'!$C$17:$C$36,MATCH($C147,'Settings'!$A$17:$A$36,0)),"")="% of gross",$F147,$F147-$L147-IF('Settings'!$B$5="Yes",$I147,0)-IF('Settings'!$B$6="Yes",$J147,0)))</f>
        <v/>
      </c>
      <c r="N147" s="15">
        <f>IF($C147="","",IFERROR(IF(INDEX('Settings'!$E$17:$H$36,MATCH($C147,'Settings'!$A$17:$A$36,0),MATCH($E147,Groups,0))="",INDEX('Settings'!$D$17:$D$36,MATCH($C147,'Settings'!$A$17:$A$36,0)),INDEX('Settings'!$E$17:$H$36,MATCH($C147,'Settings'!$A$17:$A$36,0),MATCH($E147,Groups,0))),0))</f>
        <v/>
      </c>
      <c r="O147" s="14">
        <f>IF($C147="","",ROUND($M147*$N147,2))</f>
        <v/>
      </c>
      <c r="P147" s="16">
        <f>IF($A147="","",DATE(YEAR($A147),MONTH($A147),1))</f>
        <v/>
      </c>
      <c r="Q147" s="14">
        <f>IF($C147="","",$K147-$O147)</f>
        <v/>
      </c>
    </row>
    <row r="148">
      <c r="A148" s="13" t="n">
        <v>46256</v>
      </c>
      <c r="B148" s="4" t="inlineStr">
        <is>
          <t>P-1608</t>
        </is>
      </c>
      <c r="C148" s="4" t="inlineStr">
        <is>
          <t>Dr Mohamed Adel</t>
        </is>
      </c>
      <c r="D148" s="4" t="inlineStr">
        <is>
          <t>Sunscreen cream</t>
        </is>
      </c>
      <c r="E148" s="6">
        <f>IF($D148="","",IFERROR(INDEX('Settings'!$L$17:$L$56,MATCH($D148,'Settings'!$K$17:$K$56,0)),""))</f>
        <v/>
      </c>
      <c r="F148" s="8" t="n">
        <v>120</v>
      </c>
      <c r="G148" s="8" t="n"/>
      <c r="H148" s="4" t="n"/>
      <c r="I148" s="8" t="n"/>
      <c r="J148" s="8" t="n"/>
      <c r="K148" s="14">
        <f>IF($C148="","",$F148-$G148-$I148-$J148)</f>
        <v/>
      </c>
      <c r="L148" s="14">
        <f>IF($C148="","",$G148*IF($H148="Doctor",1,IF($H148="Shared",0.5,0)))</f>
        <v/>
      </c>
      <c r="M148" s="14">
        <f>IF($C148="","",IF(IFERROR(INDEX('Settings'!$C$17:$C$36,MATCH($C148,'Settings'!$A$17:$A$36,0)),"")="% of gross",$F148,$F148-$L148-IF('Settings'!$B$5="Yes",$I148,0)-IF('Settings'!$B$6="Yes",$J148,0)))</f>
        <v/>
      </c>
      <c r="N148" s="15">
        <f>IF($C148="","",IFERROR(IF(INDEX('Settings'!$E$17:$H$36,MATCH($C148,'Settings'!$A$17:$A$36,0),MATCH($E148,Groups,0))="",INDEX('Settings'!$D$17:$D$36,MATCH($C148,'Settings'!$A$17:$A$36,0)),INDEX('Settings'!$E$17:$H$36,MATCH($C148,'Settings'!$A$17:$A$36,0),MATCH($E148,Groups,0))),0))</f>
        <v/>
      </c>
      <c r="O148" s="14">
        <f>IF($C148="","",ROUND($M148*$N148,2))</f>
        <v/>
      </c>
      <c r="P148" s="16">
        <f>IF($A148="","",DATE(YEAR($A148),MONTH($A148),1))</f>
        <v/>
      </c>
      <c r="Q148" s="14">
        <f>IF($C148="","",$K148-$O148)</f>
        <v/>
      </c>
    </row>
    <row r="149">
      <c r="A149" s="13" t="n">
        <v>46256</v>
      </c>
      <c r="B149" s="4" t="inlineStr">
        <is>
          <t>P-1297</t>
        </is>
      </c>
      <c r="C149" s="4" t="inlineStr">
        <is>
          <t>Dr Noura Al Subaie</t>
        </is>
      </c>
      <c r="D149" s="4" t="inlineStr">
        <is>
          <t>Specialist consultation</t>
        </is>
      </c>
      <c r="E149" s="6">
        <f>IF($D149="","",IFERROR(INDEX('Settings'!$L$17:$L$56,MATCH($D149,'Settings'!$K$17:$K$56,0)),""))</f>
        <v/>
      </c>
      <c r="F149" s="8" t="n">
        <v>350</v>
      </c>
      <c r="G149" s="8" t="n"/>
      <c r="H149" s="4" t="n"/>
      <c r="I149" s="8" t="n"/>
      <c r="J149" s="8" t="n"/>
      <c r="K149" s="14">
        <f>IF($C149="","",$F149-$G149-$I149-$J149)</f>
        <v/>
      </c>
      <c r="L149" s="14">
        <f>IF($C149="","",$G149*IF($H149="Doctor",1,IF($H149="Shared",0.5,0)))</f>
        <v/>
      </c>
      <c r="M149" s="14">
        <f>IF($C149="","",IF(IFERROR(INDEX('Settings'!$C$17:$C$36,MATCH($C149,'Settings'!$A$17:$A$36,0)),"")="% of gross",$F149,$F149-$L149-IF('Settings'!$B$5="Yes",$I149,0)-IF('Settings'!$B$6="Yes",$J149,0)))</f>
        <v/>
      </c>
      <c r="N149" s="15">
        <f>IF($C149="","",IFERROR(IF(INDEX('Settings'!$E$17:$H$36,MATCH($C149,'Settings'!$A$17:$A$36,0),MATCH($E149,Groups,0))="",INDEX('Settings'!$D$17:$D$36,MATCH($C149,'Settings'!$A$17:$A$36,0)),INDEX('Settings'!$E$17:$H$36,MATCH($C149,'Settings'!$A$17:$A$36,0),MATCH($E149,Groups,0))),0))</f>
        <v/>
      </c>
      <c r="O149" s="14">
        <f>IF($C149="","",ROUND($M149*$N149,2))</f>
        <v/>
      </c>
      <c r="P149" s="16">
        <f>IF($A149="","",DATE(YEAR($A149),MONTH($A149),1))</f>
        <v/>
      </c>
      <c r="Q149" s="14">
        <f>IF($C149="","",$K149-$O149)</f>
        <v/>
      </c>
    </row>
    <row r="150">
      <c r="A150" s="13" t="n">
        <v>46256</v>
      </c>
      <c r="B150" s="4" t="inlineStr">
        <is>
          <t>P-1703</t>
        </is>
      </c>
      <c r="C150" s="4" t="inlineStr">
        <is>
          <t>Dr Sara Al Harbi</t>
        </is>
      </c>
      <c r="D150" s="4" t="inlineStr">
        <is>
          <t>Sunscreen cream</t>
        </is>
      </c>
      <c r="E150" s="6">
        <f>IF($D150="","",IFERROR(INDEX('Settings'!$L$17:$L$56,MATCH($D150,'Settings'!$K$17:$K$56,0)),""))</f>
        <v/>
      </c>
      <c r="F150" s="8" t="n">
        <v>120</v>
      </c>
      <c r="G150" s="8" t="n"/>
      <c r="H150" s="4" t="n"/>
      <c r="I150" s="8" t="n"/>
      <c r="J150" s="8" t="n"/>
      <c r="K150" s="14">
        <f>IF($C150="","",$F150-$G150-$I150-$J150)</f>
        <v/>
      </c>
      <c r="L150" s="14">
        <f>IF($C150="","",$G150*IF($H150="Doctor",1,IF($H150="Shared",0.5,0)))</f>
        <v/>
      </c>
      <c r="M150" s="14">
        <f>IF($C150="","",IF(IFERROR(INDEX('Settings'!$C$17:$C$36,MATCH($C150,'Settings'!$A$17:$A$36,0)),"")="% of gross",$F150,$F150-$L150-IF('Settings'!$B$5="Yes",$I150,0)-IF('Settings'!$B$6="Yes",$J150,0)))</f>
        <v/>
      </c>
      <c r="N150" s="15">
        <f>IF($C150="","",IFERROR(IF(INDEX('Settings'!$E$17:$H$36,MATCH($C150,'Settings'!$A$17:$A$36,0),MATCH($E150,Groups,0))="",INDEX('Settings'!$D$17:$D$36,MATCH($C150,'Settings'!$A$17:$A$36,0)),INDEX('Settings'!$E$17:$H$36,MATCH($C150,'Settings'!$A$17:$A$36,0),MATCH($E150,Groups,0))),0))</f>
        <v/>
      </c>
      <c r="O150" s="14">
        <f>IF($C150="","",ROUND($M150*$N150,2))</f>
        <v/>
      </c>
      <c r="P150" s="16">
        <f>IF($A150="","",DATE(YEAR($A150),MONTH($A150),1))</f>
        <v/>
      </c>
      <c r="Q150" s="14">
        <f>IF($C150="","",$K150-$O150)</f>
        <v/>
      </c>
    </row>
    <row r="151">
      <c r="A151" s="13" t="n">
        <v>46256</v>
      </c>
      <c r="B151" s="4" t="inlineStr">
        <is>
          <t>P-1927</t>
        </is>
      </c>
      <c r="C151" s="4" t="inlineStr">
        <is>
          <t>Dr Mohamed Adel</t>
        </is>
      </c>
      <c r="D151" s="4" t="inlineStr">
        <is>
          <t>Specialist consultation</t>
        </is>
      </c>
      <c r="E151" s="6">
        <f>IF($D151="","",IFERROR(INDEX('Settings'!$L$17:$L$56,MATCH($D151,'Settings'!$K$17:$K$56,0)),""))</f>
        <v/>
      </c>
      <c r="F151" s="8" t="n">
        <v>350</v>
      </c>
      <c r="G151" s="8" t="n">
        <v>40</v>
      </c>
      <c r="H151" s="4" t="inlineStr">
        <is>
          <t>Clinic</t>
        </is>
      </c>
      <c r="I151" s="8" t="n"/>
      <c r="J151" s="8" t="n"/>
      <c r="K151" s="14">
        <f>IF($C151="","",$F151-$G151-$I151-$J151)</f>
        <v/>
      </c>
      <c r="L151" s="14">
        <f>IF($C151="","",$G151*IF($H151="Doctor",1,IF($H151="Shared",0.5,0)))</f>
        <v/>
      </c>
      <c r="M151" s="14">
        <f>IF($C151="","",IF(IFERROR(INDEX('Settings'!$C$17:$C$36,MATCH($C151,'Settings'!$A$17:$A$36,0)),"")="% of gross",$F151,$F151-$L151-IF('Settings'!$B$5="Yes",$I151,0)-IF('Settings'!$B$6="Yes",$J151,0)))</f>
        <v/>
      </c>
      <c r="N151" s="15">
        <f>IF($C151="","",IFERROR(IF(INDEX('Settings'!$E$17:$H$36,MATCH($C151,'Settings'!$A$17:$A$36,0),MATCH($E151,Groups,0))="",INDEX('Settings'!$D$17:$D$36,MATCH($C151,'Settings'!$A$17:$A$36,0)),INDEX('Settings'!$E$17:$H$36,MATCH($C151,'Settings'!$A$17:$A$36,0),MATCH($E151,Groups,0))),0))</f>
        <v/>
      </c>
      <c r="O151" s="14">
        <f>IF($C151="","",ROUND($M151*$N151,2))</f>
        <v/>
      </c>
      <c r="P151" s="16">
        <f>IF($A151="","",DATE(YEAR($A151),MONTH($A151),1))</f>
        <v/>
      </c>
      <c r="Q151" s="14">
        <f>IF($C151="","",$K151-$O151)</f>
        <v/>
      </c>
    </row>
    <row r="152">
      <c r="A152" s="13" t="n">
        <v>46256</v>
      </c>
      <c r="B152" s="4" t="inlineStr">
        <is>
          <t>P-1694</t>
        </is>
      </c>
      <c r="C152" s="4" t="inlineStr">
        <is>
          <t>Dr Sara Al Harbi</t>
        </is>
      </c>
      <c r="D152" s="4" t="inlineStr">
        <is>
          <t>Botulinum toxin</t>
        </is>
      </c>
      <c r="E152" s="6">
        <f>IF($D152="","",IFERROR(INDEX('Settings'!$L$17:$L$56,MATCH($D152,'Settings'!$K$17:$K$56,0)),""))</f>
        <v/>
      </c>
      <c r="F152" s="8" t="n">
        <v>1500</v>
      </c>
      <c r="G152" s="8" t="n">
        <v>80</v>
      </c>
      <c r="H152" s="4" t="inlineStr">
        <is>
          <t>Shared</t>
        </is>
      </c>
      <c r="I152" s="8" t="n"/>
      <c r="J152" s="8" t="n"/>
      <c r="K152" s="14">
        <f>IF($C152="","",$F152-$G152-$I152-$J152)</f>
        <v/>
      </c>
      <c r="L152" s="14">
        <f>IF($C152="","",$G152*IF($H152="Doctor",1,IF($H152="Shared",0.5,0)))</f>
        <v/>
      </c>
      <c r="M152" s="14">
        <f>IF($C152="","",IF(IFERROR(INDEX('Settings'!$C$17:$C$36,MATCH($C152,'Settings'!$A$17:$A$36,0)),"")="% of gross",$F152,$F152-$L152-IF('Settings'!$B$5="Yes",$I152,0)-IF('Settings'!$B$6="Yes",$J152,0)))</f>
        <v/>
      </c>
      <c r="N152" s="15">
        <f>IF($C152="","",IFERROR(IF(INDEX('Settings'!$E$17:$H$36,MATCH($C152,'Settings'!$A$17:$A$36,0),MATCH($E152,Groups,0))="",INDEX('Settings'!$D$17:$D$36,MATCH($C152,'Settings'!$A$17:$A$36,0)),INDEX('Settings'!$E$17:$H$36,MATCH($C152,'Settings'!$A$17:$A$36,0),MATCH($E152,Groups,0))),0))</f>
        <v/>
      </c>
      <c r="O152" s="14">
        <f>IF($C152="","",ROUND($M152*$N152,2))</f>
        <v/>
      </c>
      <c r="P152" s="16">
        <f>IF($A152="","",DATE(YEAR($A152),MONTH($A152),1))</f>
        <v/>
      </c>
      <c r="Q152" s="14">
        <f>IF($C152="","",$K152-$O152)</f>
        <v/>
      </c>
    </row>
    <row r="153">
      <c r="A153" s="13" t="n">
        <v>46256</v>
      </c>
      <c r="B153" s="4" t="inlineStr">
        <is>
          <t>P-1803</t>
        </is>
      </c>
      <c r="C153" s="4" t="inlineStr">
        <is>
          <t>Dr Mohamed Adel</t>
        </is>
      </c>
      <c r="D153" s="4" t="inlineStr">
        <is>
          <t>Chemical peel</t>
        </is>
      </c>
      <c r="E153" s="6">
        <f>IF($D153="","",IFERROR(INDEX('Settings'!$L$17:$L$56,MATCH($D153,'Settings'!$K$17:$K$56,0)),""))</f>
        <v/>
      </c>
      <c r="F153" s="8" t="n">
        <v>800</v>
      </c>
      <c r="G153" s="8" t="n">
        <v>120</v>
      </c>
      <c r="H153" s="4" t="inlineStr">
        <is>
          <t>Clinic</t>
        </is>
      </c>
      <c r="I153" s="8" t="n">
        <v>60</v>
      </c>
      <c r="J153" s="8" t="n"/>
      <c r="K153" s="14">
        <f>IF($C153="","",$F153-$G153-$I153-$J153)</f>
        <v/>
      </c>
      <c r="L153" s="14">
        <f>IF($C153="","",$G153*IF($H153="Doctor",1,IF($H153="Shared",0.5,0)))</f>
        <v/>
      </c>
      <c r="M153" s="14">
        <f>IF($C153="","",IF(IFERROR(INDEX('Settings'!$C$17:$C$36,MATCH($C153,'Settings'!$A$17:$A$36,0)),"")="% of gross",$F153,$F153-$L153-IF('Settings'!$B$5="Yes",$I153,0)-IF('Settings'!$B$6="Yes",$J153,0)))</f>
        <v/>
      </c>
      <c r="N153" s="15">
        <f>IF($C153="","",IFERROR(IF(INDEX('Settings'!$E$17:$H$36,MATCH($C153,'Settings'!$A$17:$A$36,0),MATCH($E153,Groups,0))="",INDEX('Settings'!$D$17:$D$36,MATCH($C153,'Settings'!$A$17:$A$36,0)),INDEX('Settings'!$E$17:$H$36,MATCH($C153,'Settings'!$A$17:$A$36,0),MATCH($E153,Groups,0))),0))</f>
        <v/>
      </c>
      <c r="O153" s="14">
        <f>IF($C153="","",ROUND($M153*$N153,2))</f>
        <v/>
      </c>
      <c r="P153" s="16">
        <f>IF($A153="","",DATE(YEAR($A153),MONTH($A153),1))</f>
        <v/>
      </c>
      <c r="Q153" s="14">
        <f>IF($C153="","",$K153-$O153)</f>
        <v/>
      </c>
    </row>
    <row r="154">
      <c r="A154" s="13" t="n">
        <v>46256</v>
      </c>
      <c r="B154" s="4" t="inlineStr">
        <is>
          <t>P-1746</t>
        </is>
      </c>
      <c r="C154" s="4" t="inlineStr">
        <is>
          <t>Dr Ahmed Mansour</t>
        </is>
      </c>
      <c r="D154" s="4" t="inlineStr">
        <is>
          <t>Chemical peel</t>
        </is>
      </c>
      <c r="E154" s="6">
        <f>IF($D154="","",IFERROR(INDEX('Settings'!$L$17:$L$56,MATCH($D154,'Settings'!$K$17:$K$56,0)),""))</f>
        <v/>
      </c>
      <c r="F154" s="8" t="n">
        <v>800</v>
      </c>
      <c r="G154" s="8" t="n"/>
      <c r="H154" s="4" t="n"/>
      <c r="I154" s="8" t="n"/>
      <c r="J154" s="8" t="n"/>
      <c r="K154" s="14">
        <f>IF($C154="","",$F154-$G154-$I154-$J154)</f>
        <v/>
      </c>
      <c r="L154" s="14">
        <f>IF($C154="","",$G154*IF($H154="Doctor",1,IF($H154="Shared",0.5,0)))</f>
        <v/>
      </c>
      <c r="M154" s="14">
        <f>IF($C154="","",IF(IFERROR(INDEX('Settings'!$C$17:$C$36,MATCH($C154,'Settings'!$A$17:$A$36,0)),"")="% of gross",$F154,$F154-$L154-IF('Settings'!$B$5="Yes",$I154,0)-IF('Settings'!$B$6="Yes",$J154,0)))</f>
        <v/>
      </c>
      <c r="N154" s="15">
        <f>IF($C154="","",IFERROR(IF(INDEX('Settings'!$E$17:$H$36,MATCH($C154,'Settings'!$A$17:$A$36,0),MATCH($E154,Groups,0))="",INDEX('Settings'!$D$17:$D$36,MATCH($C154,'Settings'!$A$17:$A$36,0)),INDEX('Settings'!$E$17:$H$36,MATCH($C154,'Settings'!$A$17:$A$36,0),MATCH($E154,Groups,0))),0))</f>
        <v/>
      </c>
      <c r="O154" s="14">
        <f>IF($C154="","",ROUND($M154*$N154,2))</f>
        <v/>
      </c>
      <c r="P154" s="16">
        <f>IF($A154="","",DATE(YEAR($A154),MONTH($A154),1))</f>
        <v/>
      </c>
      <c r="Q154" s="14">
        <f>IF($C154="","",$K154-$O154)</f>
        <v/>
      </c>
    </row>
    <row r="155">
      <c r="A155" s="13" t="n">
        <v>46257</v>
      </c>
      <c r="B155" s="4" t="inlineStr">
        <is>
          <t>P-1689</t>
        </is>
      </c>
      <c r="C155" s="4" t="inlineStr">
        <is>
          <t>Dr Noura Al Subaie</t>
        </is>
      </c>
      <c r="D155" s="4" t="inlineStr">
        <is>
          <t>Specialist consultation</t>
        </is>
      </c>
      <c r="E155" s="6">
        <f>IF($D155="","",IFERROR(INDEX('Settings'!$L$17:$L$56,MATCH($D155,'Settings'!$K$17:$K$56,0)),""))</f>
        <v/>
      </c>
      <c r="F155" s="8" t="n">
        <v>350</v>
      </c>
      <c r="G155" s="8" t="n">
        <v>20</v>
      </c>
      <c r="H155" s="4" t="inlineStr">
        <is>
          <t>Doctor</t>
        </is>
      </c>
      <c r="I155" s="8" t="n"/>
      <c r="J155" s="8" t="n"/>
      <c r="K155" s="14">
        <f>IF($C155="","",$F155-$G155-$I155-$J155)</f>
        <v/>
      </c>
      <c r="L155" s="14">
        <f>IF($C155="","",$G155*IF($H155="Doctor",1,IF($H155="Shared",0.5,0)))</f>
        <v/>
      </c>
      <c r="M155" s="14">
        <f>IF($C155="","",IF(IFERROR(INDEX('Settings'!$C$17:$C$36,MATCH($C155,'Settings'!$A$17:$A$36,0)),"")="% of gross",$F155,$F155-$L155-IF('Settings'!$B$5="Yes",$I155,0)-IF('Settings'!$B$6="Yes",$J155,0)))</f>
        <v/>
      </c>
      <c r="N155" s="15">
        <f>IF($C155="","",IFERROR(IF(INDEX('Settings'!$E$17:$H$36,MATCH($C155,'Settings'!$A$17:$A$36,0),MATCH($E155,Groups,0))="",INDEX('Settings'!$D$17:$D$36,MATCH($C155,'Settings'!$A$17:$A$36,0)),INDEX('Settings'!$E$17:$H$36,MATCH($C155,'Settings'!$A$17:$A$36,0),MATCH($E155,Groups,0))),0))</f>
        <v/>
      </c>
      <c r="O155" s="14">
        <f>IF($C155="","",ROUND($M155*$N155,2))</f>
        <v/>
      </c>
      <c r="P155" s="16">
        <f>IF($A155="","",DATE(YEAR($A155),MONTH($A155),1))</f>
        <v/>
      </c>
      <c r="Q155" s="14">
        <f>IF($C155="","",$K155-$O155)</f>
        <v/>
      </c>
    </row>
    <row r="156">
      <c r="A156" s="13" t="n">
        <v>46257</v>
      </c>
      <c r="B156" s="4" t="inlineStr">
        <is>
          <t>P-1342</t>
        </is>
      </c>
      <c r="C156" s="4" t="inlineStr">
        <is>
          <t>Dr Sara Al Harbi</t>
        </is>
      </c>
      <c r="D156" s="4" t="inlineStr">
        <is>
          <t>Chemical peel</t>
        </is>
      </c>
      <c r="E156" s="6">
        <f>IF($D156="","",IFERROR(INDEX('Settings'!$L$17:$L$56,MATCH($D156,'Settings'!$K$17:$K$56,0)),""))</f>
        <v/>
      </c>
      <c r="F156" s="8" t="n">
        <v>800</v>
      </c>
      <c r="G156" s="8" t="n"/>
      <c r="H156" s="4" t="n"/>
      <c r="I156" s="8" t="n"/>
      <c r="J156" s="8" t="n"/>
      <c r="K156" s="14">
        <f>IF($C156="","",$F156-$G156-$I156-$J156)</f>
        <v/>
      </c>
      <c r="L156" s="14">
        <f>IF($C156="","",$G156*IF($H156="Doctor",1,IF($H156="Shared",0.5,0)))</f>
        <v/>
      </c>
      <c r="M156" s="14">
        <f>IF($C156="","",IF(IFERROR(INDEX('Settings'!$C$17:$C$36,MATCH($C156,'Settings'!$A$17:$A$36,0)),"")="% of gross",$F156,$F156-$L156-IF('Settings'!$B$5="Yes",$I156,0)-IF('Settings'!$B$6="Yes",$J156,0)))</f>
        <v/>
      </c>
      <c r="N156" s="15">
        <f>IF($C156="","",IFERROR(IF(INDEX('Settings'!$E$17:$H$36,MATCH($C156,'Settings'!$A$17:$A$36,0),MATCH($E156,Groups,0))="",INDEX('Settings'!$D$17:$D$36,MATCH($C156,'Settings'!$A$17:$A$36,0)),INDEX('Settings'!$E$17:$H$36,MATCH($C156,'Settings'!$A$17:$A$36,0),MATCH($E156,Groups,0))),0))</f>
        <v/>
      </c>
      <c r="O156" s="14">
        <f>IF($C156="","",ROUND($M156*$N156,2))</f>
        <v/>
      </c>
      <c r="P156" s="16">
        <f>IF($A156="","",DATE(YEAR($A156),MONTH($A156),1))</f>
        <v/>
      </c>
      <c r="Q156" s="14">
        <f>IF($C156="","",$K156-$O156)</f>
        <v/>
      </c>
    </row>
    <row r="157">
      <c r="A157" s="13" t="n">
        <v>46257</v>
      </c>
      <c r="B157" s="4" t="inlineStr">
        <is>
          <t>P-1723</t>
        </is>
      </c>
      <c r="C157" s="4" t="inlineStr">
        <is>
          <t>Dr Khaled Youssef</t>
        </is>
      </c>
      <c r="D157" s="4" t="inlineStr">
        <is>
          <t>Follow-up visit</t>
        </is>
      </c>
      <c r="E157" s="6">
        <f>IF($D157="","",IFERROR(INDEX('Settings'!$L$17:$L$56,MATCH($D157,'Settings'!$K$17:$K$56,0)),""))</f>
        <v/>
      </c>
      <c r="F157" s="8" t="n">
        <v>150</v>
      </c>
      <c r="G157" s="8" t="n"/>
      <c r="H157" s="4" t="n"/>
      <c r="I157" s="8" t="n"/>
      <c r="J157" s="8" t="n"/>
      <c r="K157" s="14">
        <f>IF($C157="","",$F157-$G157-$I157-$J157)</f>
        <v/>
      </c>
      <c r="L157" s="14">
        <f>IF($C157="","",$G157*IF($H157="Doctor",1,IF($H157="Shared",0.5,0)))</f>
        <v/>
      </c>
      <c r="M157" s="14">
        <f>IF($C157="","",IF(IFERROR(INDEX('Settings'!$C$17:$C$36,MATCH($C157,'Settings'!$A$17:$A$36,0)),"")="% of gross",$F157,$F157-$L157-IF('Settings'!$B$5="Yes",$I157,0)-IF('Settings'!$B$6="Yes",$J157,0)))</f>
        <v/>
      </c>
      <c r="N157" s="15">
        <f>IF($C157="","",IFERROR(IF(INDEX('Settings'!$E$17:$H$36,MATCH($C157,'Settings'!$A$17:$A$36,0),MATCH($E157,Groups,0))="",INDEX('Settings'!$D$17:$D$36,MATCH($C157,'Settings'!$A$17:$A$36,0)),INDEX('Settings'!$E$17:$H$36,MATCH($C157,'Settings'!$A$17:$A$36,0),MATCH($E157,Groups,0))),0))</f>
        <v/>
      </c>
      <c r="O157" s="14">
        <f>IF($C157="","",ROUND($M157*$N157,2))</f>
        <v/>
      </c>
      <c r="P157" s="16">
        <f>IF($A157="","",DATE(YEAR($A157),MONTH($A157),1))</f>
        <v/>
      </c>
      <c r="Q157" s="14">
        <f>IF($C157="","",$K157-$O157)</f>
        <v/>
      </c>
    </row>
    <row r="158">
      <c r="A158" s="13" t="n">
        <v>46257</v>
      </c>
      <c r="B158" s="4" t="inlineStr">
        <is>
          <t>P-1203</t>
        </is>
      </c>
      <c r="C158" s="4" t="inlineStr">
        <is>
          <t>Dr Layla Al Qahtani</t>
        </is>
      </c>
      <c r="D158" s="4" t="inlineStr">
        <is>
          <t>Specialist consultation</t>
        </is>
      </c>
      <c r="E158" s="6">
        <f>IF($D158="","",IFERROR(INDEX('Settings'!$L$17:$L$56,MATCH($D158,'Settings'!$K$17:$K$56,0)),""))</f>
        <v/>
      </c>
      <c r="F158" s="8" t="n">
        <v>350</v>
      </c>
      <c r="G158" s="8" t="n"/>
      <c r="H158" s="4" t="n"/>
      <c r="I158" s="8" t="n"/>
      <c r="J158" s="8" t="n"/>
      <c r="K158" s="14">
        <f>IF($C158="","",$F158-$G158-$I158-$J158)</f>
        <v/>
      </c>
      <c r="L158" s="14">
        <f>IF($C158="","",$G158*IF($H158="Doctor",1,IF($H158="Shared",0.5,0)))</f>
        <v/>
      </c>
      <c r="M158" s="14">
        <f>IF($C158="","",IF(IFERROR(INDEX('Settings'!$C$17:$C$36,MATCH($C158,'Settings'!$A$17:$A$36,0)),"")="% of gross",$F158,$F158-$L158-IF('Settings'!$B$5="Yes",$I158,0)-IF('Settings'!$B$6="Yes",$J158,0)))</f>
        <v/>
      </c>
      <c r="N158" s="15">
        <f>IF($C158="","",IFERROR(IF(INDEX('Settings'!$E$17:$H$36,MATCH($C158,'Settings'!$A$17:$A$36,0),MATCH($E158,Groups,0))="",INDEX('Settings'!$D$17:$D$36,MATCH($C158,'Settings'!$A$17:$A$36,0)),INDEX('Settings'!$E$17:$H$36,MATCH($C158,'Settings'!$A$17:$A$36,0),MATCH($E158,Groups,0))),0))</f>
        <v/>
      </c>
      <c r="O158" s="14">
        <f>IF($C158="","",ROUND($M158*$N158,2))</f>
        <v/>
      </c>
      <c r="P158" s="16">
        <f>IF($A158="","",DATE(YEAR($A158),MONTH($A158),1))</f>
        <v/>
      </c>
      <c r="Q158" s="14">
        <f>IF($C158="","",$K158-$O158)</f>
        <v/>
      </c>
    </row>
    <row r="159">
      <c r="A159" s="13" t="n">
        <v>46257</v>
      </c>
      <c r="B159" s="4" t="inlineStr">
        <is>
          <t>P-1279</t>
        </is>
      </c>
      <c r="C159" s="4" t="inlineStr">
        <is>
          <t>Dr Sara Al Harbi</t>
        </is>
      </c>
      <c r="D159" s="4" t="inlineStr">
        <is>
          <t>Sunscreen cream</t>
        </is>
      </c>
      <c r="E159" s="6">
        <f>IF($D159="","",IFERROR(INDEX('Settings'!$L$17:$L$56,MATCH($D159,'Settings'!$K$17:$K$56,0)),""))</f>
        <v/>
      </c>
      <c r="F159" s="8" t="n">
        <v>120</v>
      </c>
      <c r="G159" s="8" t="n"/>
      <c r="H159" s="4" t="n"/>
      <c r="I159" s="8" t="n"/>
      <c r="J159" s="8" t="n"/>
      <c r="K159" s="14">
        <f>IF($C159="","",$F159-$G159-$I159-$J159)</f>
        <v/>
      </c>
      <c r="L159" s="14">
        <f>IF($C159="","",$G159*IF($H159="Doctor",1,IF($H159="Shared",0.5,0)))</f>
        <v/>
      </c>
      <c r="M159" s="14">
        <f>IF($C159="","",IF(IFERROR(INDEX('Settings'!$C$17:$C$36,MATCH($C159,'Settings'!$A$17:$A$36,0)),"")="% of gross",$F159,$F159-$L159-IF('Settings'!$B$5="Yes",$I159,0)-IF('Settings'!$B$6="Yes",$J159,0)))</f>
        <v/>
      </c>
      <c r="N159" s="15">
        <f>IF($C159="","",IFERROR(IF(INDEX('Settings'!$E$17:$H$36,MATCH($C159,'Settings'!$A$17:$A$36,0),MATCH($E159,Groups,0))="",INDEX('Settings'!$D$17:$D$36,MATCH($C159,'Settings'!$A$17:$A$36,0)),INDEX('Settings'!$E$17:$H$36,MATCH($C159,'Settings'!$A$17:$A$36,0),MATCH($E159,Groups,0))),0))</f>
        <v/>
      </c>
      <c r="O159" s="14">
        <f>IF($C159="","",ROUND($M159*$N159,2))</f>
        <v/>
      </c>
      <c r="P159" s="16">
        <f>IF($A159="","",DATE(YEAR($A159),MONTH($A159),1))</f>
        <v/>
      </c>
      <c r="Q159" s="14">
        <f>IF($C159="","",$K159-$O159)</f>
        <v/>
      </c>
    </row>
    <row r="160">
      <c r="A160" s="13" t="n">
        <v>46257</v>
      </c>
      <c r="B160" s="4" t="inlineStr">
        <is>
          <t>P-1730</t>
        </is>
      </c>
      <c r="C160" s="4" t="inlineStr">
        <is>
          <t>Dr Ahmed Mansour</t>
        </is>
      </c>
      <c r="D160" s="4" t="inlineStr">
        <is>
          <t>Follow-up visit</t>
        </is>
      </c>
      <c r="E160" s="6">
        <f>IF($D160="","",IFERROR(INDEX('Settings'!$L$17:$L$56,MATCH($D160,'Settings'!$K$17:$K$56,0)),""))</f>
        <v/>
      </c>
      <c r="F160" s="8" t="n">
        <v>150</v>
      </c>
      <c r="G160" s="8" t="n"/>
      <c r="H160" s="4" t="n"/>
      <c r="I160" s="8" t="n"/>
      <c r="J160" s="8" t="n"/>
      <c r="K160" s="14">
        <f>IF($C160="","",$F160-$G160-$I160-$J160)</f>
        <v/>
      </c>
      <c r="L160" s="14">
        <f>IF($C160="","",$G160*IF($H160="Doctor",1,IF($H160="Shared",0.5,0)))</f>
        <v/>
      </c>
      <c r="M160" s="14">
        <f>IF($C160="","",IF(IFERROR(INDEX('Settings'!$C$17:$C$36,MATCH($C160,'Settings'!$A$17:$A$36,0)),"")="% of gross",$F160,$F160-$L160-IF('Settings'!$B$5="Yes",$I160,0)-IF('Settings'!$B$6="Yes",$J160,0)))</f>
        <v/>
      </c>
      <c r="N160" s="15">
        <f>IF($C160="","",IFERROR(IF(INDEX('Settings'!$E$17:$H$36,MATCH($C160,'Settings'!$A$17:$A$36,0),MATCH($E160,Groups,0))="",INDEX('Settings'!$D$17:$D$36,MATCH($C160,'Settings'!$A$17:$A$36,0)),INDEX('Settings'!$E$17:$H$36,MATCH($C160,'Settings'!$A$17:$A$36,0),MATCH($E160,Groups,0))),0))</f>
        <v/>
      </c>
      <c r="O160" s="14">
        <f>IF($C160="","",ROUND($M160*$N160,2))</f>
        <v/>
      </c>
      <c r="P160" s="16">
        <f>IF($A160="","",DATE(YEAR($A160),MONTH($A160),1))</f>
        <v/>
      </c>
      <c r="Q160" s="14">
        <f>IF($C160="","",$K160-$O160)</f>
        <v/>
      </c>
    </row>
    <row r="161">
      <c r="A161" s="13" t="n">
        <v>46257</v>
      </c>
      <c r="B161" s="4" t="inlineStr">
        <is>
          <t>P-1713</t>
        </is>
      </c>
      <c r="C161" s="4" t="inlineStr">
        <is>
          <t>Dr Noura Al Subaie</t>
        </is>
      </c>
      <c r="D161" s="4" t="inlineStr">
        <is>
          <t>Specialist consultation</t>
        </is>
      </c>
      <c r="E161" s="6">
        <f>IF($D161="","",IFERROR(INDEX('Settings'!$L$17:$L$56,MATCH($D161,'Settings'!$K$17:$K$56,0)),""))</f>
        <v/>
      </c>
      <c r="F161" s="8" t="n">
        <v>350</v>
      </c>
      <c r="G161" s="8" t="n"/>
      <c r="H161" s="4" t="n"/>
      <c r="I161" s="8" t="n"/>
      <c r="J161" s="8" t="n"/>
      <c r="K161" s="14">
        <f>IF($C161="","",$F161-$G161-$I161-$J161)</f>
        <v/>
      </c>
      <c r="L161" s="14">
        <f>IF($C161="","",$G161*IF($H161="Doctor",1,IF($H161="Shared",0.5,0)))</f>
        <v/>
      </c>
      <c r="M161" s="14">
        <f>IF($C161="","",IF(IFERROR(INDEX('Settings'!$C$17:$C$36,MATCH($C161,'Settings'!$A$17:$A$36,0)),"")="% of gross",$F161,$F161-$L161-IF('Settings'!$B$5="Yes",$I161,0)-IF('Settings'!$B$6="Yes",$J161,0)))</f>
        <v/>
      </c>
      <c r="N161" s="15">
        <f>IF($C161="","",IFERROR(IF(INDEX('Settings'!$E$17:$H$36,MATCH($C161,'Settings'!$A$17:$A$36,0),MATCH($E161,Groups,0))="",INDEX('Settings'!$D$17:$D$36,MATCH($C161,'Settings'!$A$17:$A$36,0)),INDEX('Settings'!$E$17:$H$36,MATCH($C161,'Settings'!$A$17:$A$36,0),MATCH($E161,Groups,0))),0))</f>
        <v/>
      </c>
      <c r="O161" s="14">
        <f>IF($C161="","",ROUND($M161*$N161,2))</f>
        <v/>
      </c>
      <c r="P161" s="16">
        <f>IF($A161="","",DATE(YEAR($A161),MONTH($A161),1))</f>
        <v/>
      </c>
      <c r="Q161" s="14">
        <f>IF($C161="","",$K161-$O161)</f>
        <v/>
      </c>
    </row>
    <row r="162">
      <c r="A162" s="13" t="n">
        <v>46258</v>
      </c>
      <c r="B162" s="4" t="inlineStr">
        <is>
          <t>P-1081</t>
        </is>
      </c>
      <c r="C162" s="4" t="inlineStr">
        <is>
          <t>Dr Ahmed Mansour</t>
        </is>
      </c>
      <c r="D162" s="4" t="inlineStr">
        <is>
          <t>Specialist consultation</t>
        </is>
      </c>
      <c r="E162" s="6">
        <f>IF($D162="","",IFERROR(INDEX('Settings'!$L$17:$L$56,MATCH($D162,'Settings'!$K$17:$K$56,0)),""))</f>
        <v/>
      </c>
      <c r="F162" s="8" t="n">
        <v>350</v>
      </c>
      <c r="G162" s="8" t="n"/>
      <c r="H162" s="4" t="n"/>
      <c r="I162" s="8" t="n"/>
      <c r="J162" s="8" t="n"/>
      <c r="K162" s="14">
        <f>IF($C162="","",$F162-$G162-$I162-$J162)</f>
        <v/>
      </c>
      <c r="L162" s="14">
        <f>IF($C162="","",$G162*IF($H162="Doctor",1,IF($H162="Shared",0.5,0)))</f>
        <v/>
      </c>
      <c r="M162" s="14">
        <f>IF($C162="","",IF(IFERROR(INDEX('Settings'!$C$17:$C$36,MATCH($C162,'Settings'!$A$17:$A$36,0)),"")="% of gross",$F162,$F162-$L162-IF('Settings'!$B$5="Yes",$I162,0)-IF('Settings'!$B$6="Yes",$J162,0)))</f>
        <v/>
      </c>
      <c r="N162" s="15">
        <f>IF($C162="","",IFERROR(IF(INDEX('Settings'!$E$17:$H$36,MATCH($C162,'Settings'!$A$17:$A$36,0),MATCH($E162,Groups,0))="",INDEX('Settings'!$D$17:$D$36,MATCH($C162,'Settings'!$A$17:$A$36,0)),INDEX('Settings'!$E$17:$H$36,MATCH($C162,'Settings'!$A$17:$A$36,0),MATCH($E162,Groups,0))),0))</f>
        <v/>
      </c>
      <c r="O162" s="14">
        <f>IF($C162="","",ROUND($M162*$N162,2))</f>
        <v/>
      </c>
      <c r="P162" s="16">
        <f>IF($A162="","",DATE(YEAR($A162),MONTH($A162),1))</f>
        <v/>
      </c>
      <c r="Q162" s="14">
        <f>IF($C162="","",$K162-$O162)</f>
        <v/>
      </c>
    </row>
    <row r="163">
      <c r="A163" s="13" t="n">
        <v>46258</v>
      </c>
      <c r="B163" s="4" t="inlineStr">
        <is>
          <t>P-1813</t>
        </is>
      </c>
      <c r="C163" s="4" t="inlineStr">
        <is>
          <t>Dr Sara Al Harbi</t>
        </is>
      </c>
      <c r="D163" s="4" t="inlineStr">
        <is>
          <t>Sunscreen cream</t>
        </is>
      </c>
      <c r="E163" s="6">
        <f>IF($D163="","",IFERROR(INDEX('Settings'!$L$17:$L$56,MATCH($D163,'Settings'!$K$17:$K$56,0)),""))</f>
        <v/>
      </c>
      <c r="F163" s="8" t="n">
        <v>120</v>
      </c>
      <c r="G163" s="8" t="n"/>
      <c r="H163" s="4" t="n"/>
      <c r="I163" s="8" t="n"/>
      <c r="J163" s="8" t="n"/>
      <c r="K163" s="14">
        <f>IF($C163="","",$F163-$G163-$I163-$J163)</f>
        <v/>
      </c>
      <c r="L163" s="14">
        <f>IF($C163="","",$G163*IF($H163="Doctor",1,IF($H163="Shared",0.5,0)))</f>
        <v/>
      </c>
      <c r="M163" s="14">
        <f>IF($C163="","",IF(IFERROR(INDEX('Settings'!$C$17:$C$36,MATCH($C163,'Settings'!$A$17:$A$36,0)),"")="% of gross",$F163,$F163-$L163-IF('Settings'!$B$5="Yes",$I163,0)-IF('Settings'!$B$6="Yes",$J163,0)))</f>
        <v/>
      </c>
      <c r="N163" s="15">
        <f>IF($C163="","",IFERROR(IF(INDEX('Settings'!$E$17:$H$36,MATCH($C163,'Settings'!$A$17:$A$36,0),MATCH($E163,Groups,0))="",INDEX('Settings'!$D$17:$D$36,MATCH($C163,'Settings'!$A$17:$A$36,0)),INDEX('Settings'!$E$17:$H$36,MATCH($C163,'Settings'!$A$17:$A$36,0),MATCH($E163,Groups,0))),0))</f>
        <v/>
      </c>
      <c r="O163" s="14">
        <f>IF($C163="","",ROUND($M163*$N163,2))</f>
        <v/>
      </c>
      <c r="P163" s="16">
        <f>IF($A163="","",DATE(YEAR($A163),MONTH($A163),1))</f>
        <v/>
      </c>
      <c r="Q163" s="14">
        <f>IF($C163="","",$K163-$O163)</f>
        <v/>
      </c>
    </row>
    <row r="164">
      <c r="A164" s="13" t="n">
        <v>46258</v>
      </c>
      <c r="B164" s="4" t="inlineStr">
        <is>
          <t>P-1741</t>
        </is>
      </c>
      <c r="C164" s="4" t="inlineStr">
        <is>
          <t>Dr Sara Al Harbi</t>
        </is>
      </c>
      <c r="D164" s="4" t="inlineStr">
        <is>
          <t>Specialist consultation</t>
        </is>
      </c>
      <c r="E164" s="6">
        <f>IF($D164="","",IFERROR(INDEX('Settings'!$L$17:$L$56,MATCH($D164,'Settings'!$K$17:$K$56,0)),""))</f>
        <v/>
      </c>
      <c r="F164" s="8" t="n">
        <v>350</v>
      </c>
      <c r="G164" s="8" t="n"/>
      <c r="H164" s="4" t="n"/>
      <c r="I164" s="8" t="n"/>
      <c r="J164" s="8" t="n"/>
      <c r="K164" s="14">
        <f>IF($C164="","",$F164-$G164-$I164-$J164)</f>
        <v/>
      </c>
      <c r="L164" s="14">
        <f>IF($C164="","",$G164*IF($H164="Doctor",1,IF($H164="Shared",0.5,0)))</f>
        <v/>
      </c>
      <c r="M164" s="14">
        <f>IF($C164="","",IF(IFERROR(INDEX('Settings'!$C$17:$C$36,MATCH($C164,'Settings'!$A$17:$A$36,0)),"")="% of gross",$F164,$F164-$L164-IF('Settings'!$B$5="Yes",$I164,0)-IF('Settings'!$B$6="Yes",$J164,0)))</f>
        <v/>
      </c>
      <c r="N164" s="15">
        <f>IF($C164="","",IFERROR(IF(INDEX('Settings'!$E$17:$H$36,MATCH($C164,'Settings'!$A$17:$A$36,0),MATCH($E164,Groups,0))="",INDEX('Settings'!$D$17:$D$36,MATCH($C164,'Settings'!$A$17:$A$36,0)),INDEX('Settings'!$E$17:$H$36,MATCH($C164,'Settings'!$A$17:$A$36,0),MATCH($E164,Groups,0))),0))</f>
        <v/>
      </c>
      <c r="O164" s="14">
        <f>IF($C164="","",ROUND($M164*$N164,2))</f>
        <v/>
      </c>
      <c r="P164" s="16">
        <f>IF($A164="","",DATE(YEAR($A164),MONTH($A164),1))</f>
        <v/>
      </c>
      <c r="Q164" s="14">
        <f>IF($C164="","",$K164-$O164)</f>
        <v/>
      </c>
    </row>
    <row r="165">
      <c r="A165" s="13" t="n">
        <v>46258</v>
      </c>
      <c r="B165" s="4" t="inlineStr">
        <is>
          <t>P-1799</t>
        </is>
      </c>
      <c r="C165" s="4" t="inlineStr">
        <is>
          <t>Dr Sara Al Harbi</t>
        </is>
      </c>
      <c r="D165" s="4" t="inlineStr">
        <is>
          <t>Sunscreen cream</t>
        </is>
      </c>
      <c r="E165" s="6">
        <f>IF($D165="","",IFERROR(INDEX('Settings'!$L$17:$L$56,MATCH($D165,'Settings'!$K$17:$K$56,0)),""))</f>
        <v/>
      </c>
      <c r="F165" s="8" t="n">
        <v>120</v>
      </c>
      <c r="G165" s="8" t="n"/>
      <c r="H165" s="4" t="n"/>
      <c r="I165" s="8" t="n"/>
      <c r="J165" s="8" t="n"/>
      <c r="K165" s="14">
        <f>IF($C165="","",$F165-$G165-$I165-$J165)</f>
        <v/>
      </c>
      <c r="L165" s="14">
        <f>IF($C165="","",$G165*IF($H165="Doctor",1,IF($H165="Shared",0.5,0)))</f>
        <v/>
      </c>
      <c r="M165" s="14">
        <f>IF($C165="","",IF(IFERROR(INDEX('Settings'!$C$17:$C$36,MATCH($C165,'Settings'!$A$17:$A$36,0)),"")="% of gross",$F165,$F165-$L165-IF('Settings'!$B$5="Yes",$I165,0)-IF('Settings'!$B$6="Yes",$J165,0)))</f>
        <v/>
      </c>
      <c r="N165" s="15">
        <f>IF($C165="","",IFERROR(IF(INDEX('Settings'!$E$17:$H$36,MATCH($C165,'Settings'!$A$17:$A$36,0),MATCH($E165,Groups,0))="",INDEX('Settings'!$D$17:$D$36,MATCH($C165,'Settings'!$A$17:$A$36,0)),INDEX('Settings'!$E$17:$H$36,MATCH($C165,'Settings'!$A$17:$A$36,0),MATCH($E165,Groups,0))),0))</f>
        <v/>
      </c>
      <c r="O165" s="14">
        <f>IF($C165="","",ROUND($M165*$N165,2))</f>
        <v/>
      </c>
      <c r="P165" s="16">
        <f>IF($A165="","",DATE(YEAR($A165),MONTH($A165),1))</f>
        <v/>
      </c>
      <c r="Q165" s="14">
        <f>IF($C165="","",$K165-$O165)</f>
        <v/>
      </c>
    </row>
    <row r="166">
      <c r="A166" s="13" t="n">
        <v>46258</v>
      </c>
      <c r="B166" s="4" t="inlineStr">
        <is>
          <t>P-1621</t>
        </is>
      </c>
      <c r="C166" s="4" t="inlineStr">
        <is>
          <t>Dr Sara Al Harbi</t>
        </is>
      </c>
      <c r="D166" s="4" t="inlineStr">
        <is>
          <t>Skin tag removal</t>
        </is>
      </c>
      <c r="E166" s="6">
        <f>IF($D166="","",IFERROR(INDEX('Settings'!$L$17:$L$56,MATCH($D166,'Settings'!$K$17:$K$56,0)),""))</f>
        <v/>
      </c>
      <c r="F166" s="8" t="n">
        <v>500</v>
      </c>
      <c r="G166" s="8" t="n"/>
      <c r="H166" s="4" t="n"/>
      <c r="I166" s="8" t="n">
        <v>60</v>
      </c>
      <c r="J166" s="8" t="n"/>
      <c r="K166" s="14">
        <f>IF($C166="","",$F166-$G166-$I166-$J166)</f>
        <v/>
      </c>
      <c r="L166" s="14">
        <f>IF($C166="","",$G166*IF($H166="Doctor",1,IF($H166="Shared",0.5,0)))</f>
        <v/>
      </c>
      <c r="M166" s="14">
        <f>IF($C166="","",IF(IFERROR(INDEX('Settings'!$C$17:$C$36,MATCH($C166,'Settings'!$A$17:$A$36,0)),"")="% of gross",$F166,$F166-$L166-IF('Settings'!$B$5="Yes",$I166,0)-IF('Settings'!$B$6="Yes",$J166,0)))</f>
        <v/>
      </c>
      <c r="N166" s="15">
        <f>IF($C166="","",IFERROR(IF(INDEX('Settings'!$E$17:$H$36,MATCH($C166,'Settings'!$A$17:$A$36,0),MATCH($E166,Groups,0))="",INDEX('Settings'!$D$17:$D$36,MATCH($C166,'Settings'!$A$17:$A$36,0)),INDEX('Settings'!$E$17:$H$36,MATCH($C166,'Settings'!$A$17:$A$36,0),MATCH($E166,Groups,0))),0))</f>
        <v/>
      </c>
      <c r="O166" s="14">
        <f>IF($C166="","",ROUND($M166*$N166,2))</f>
        <v/>
      </c>
      <c r="P166" s="16">
        <f>IF($A166="","",DATE(YEAR($A166),MONTH($A166),1))</f>
        <v/>
      </c>
      <c r="Q166" s="14">
        <f>IF($C166="","",$K166-$O166)</f>
        <v/>
      </c>
    </row>
    <row r="167">
      <c r="A167" s="13" t="n">
        <v>46258</v>
      </c>
      <c r="B167" s="4" t="inlineStr">
        <is>
          <t>P-1689</t>
        </is>
      </c>
      <c r="C167" s="4" t="inlineStr">
        <is>
          <t>Dr Khaled Youssef</t>
        </is>
      </c>
      <c r="D167" s="4" t="inlineStr">
        <is>
          <t>Botulinum toxin</t>
        </is>
      </c>
      <c r="E167" s="6">
        <f>IF($D167="","",IFERROR(INDEX('Settings'!$L$17:$L$56,MATCH($D167,'Settings'!$K$17:$K$56,0)),""))</f>
        <v/>
      </c>
      <c r="F167" s="8" t="n">
        <v>1500</v>
      </c>
      <c r="G167" s="8" t="n"/>
      <c r="H167" s="4" t="n"/>
      <c r="I167" s="8" t="n"/>
      <c r="J167" s="8" t="n"/>
      <c r="K167" s="14">
        <f>IF($C167="","",$F167-$G167-$I167-$J167)</f>
        <v/>
      </c>
      <c r="L167" s="14">
        <f>IF($C167="","",$G167*IF($H167="Doctor",1,IF($H167="Shared",0.5,0)))</f>
        <v/>
      </c>
      <c r="M167" s="14">
        <f>IF($C167="","",IF(IFERROR(INDEX('Settings'!$C$17:$C$36,MATCH($C167,'Settings'!$A$17:$A$36,0)),"")="% of gross",$F167,$F167-$L167-IF('Settings'!$B$5="Yes",$I167,0)-IF('Settings'!$B$6="Yes",$J167,0)))</f>
        <v/>
      </c>
      <c r="N167" s="15">
        <f>IF($C167="","",IFERROR(IF(INDEX('Settings'!$E$17:$H$36,MATCH($C167,'Settings'!$A$17:$A$36,0),MATCH($E167,Groups,0))="",INDEX('Settings'!$D$17:$D$36,MATCH($C167,'Settings'!$A$17:$A$36,0)),INDEX('Settings'!$E$17:$H$36,MATCH($C167,'Settings'!$A$17:$A$36,0),MATCH($E167,Groups,0))),0))</f>
        <v/>
      </c>
      <c r="O167" s="14">
        <f>IF($C167="","",ROUND($M167*$N167,2))</f>
        <v/>
      </c>
      <c r="P167" s="16">
        <f>IF($A167="","",DATE(YEAR($A167),MONTH($A167),1))</f>
        <v/>
      </c>
      <c r="Q167" s="14">
        <f>IF($C167="","",$K167-$O167)</f>
        <v/>
      </c>
    </row>
    <row r="168">
      <c r="A168" s="13" t="n">
        <v>46258</v>
      </c>
      <c r="B168" s="4" t="inlineStr">
        <is>
          <t>P-1876</t>
        </is>
      </c>
      <c r="C168" s="4" t="inlineStr">
        <is>
          <t>Dr Khaled Youssef</t>
        </is>
      </c>
      <c r="D168" s="4" t="inlineStr">
        <is>
          <t>Filler injection</t>
        </is>
      </c>
      <c r="E168" s="6">
        <f>IF($D168="","",IFERROR(INDEX('Settings'!$L$17:$L$56,MATCH($D168,'Settings'!$K$17:$K$56,0)),""))</f>
        <v/>
      </c>
      <c r="F168" s="8" t="n">
        <v>1800</v>
      </c>
      <c r="G168" s="8" t="n"/>
      <c r="H168" s="4" t="n"/>
      <c r="I168" s="8" t="n">
        <v>40</v>
      </c>
      <c r="J168" s="8" t="n"/>
      <c r="K168" s="14">
        <f>IF($C168="","",$F168-$G168-$I168-$J168)</f>
        <v/>
      </c>
      <c r="L168" s="14">
        <f>IF($C168="","",$G168*IF($H168="Doctor",1,IF($H168="Shared",0.5,0)))</f>
        <v/>
      </c>
      <c r="M168" s="14">
        <f>IF($C168="","",IF(IFERROR(INDEX('Settings'!$C$17:$C$36,MATCH($C168,'Settings'!$A$17:$A$36,0)),"")="% of gross",$F168,$F168-$L168-IF('Settings'!$B$5="Yes",$I168,0)-IF('Settings'!$B$6="Yes",$J168,0)))</f>
        <v/>
      </c>
      <c r="N168" s="15">
        <f>IF($C168="","",IFERROR(IF(INDEX('Settings'!$E$17:$H$36,MATCH($C168,'Settings'!$A$17:$A$36,0),MATCH($E168,Groups,0))="",INDEX('Settings'!$D$17:$D$36,MATCH($C168,'Settings'!$A$17:$A$36,0)),INDEX('Settings'!$E$17:$H$36,MATCH($C168,'Settings'!$A$17:$A$36,0),MATCH($E168,Groups,0))),0))</f>
        <v/>
      </c>
      <c r="O168" s="14">
        <f>IF($C168="","",ROUND($M168*$N168,2))</f>
        <v/>
      </c>
      <c r="P168" s="16">
        <f>IF($A168="","",DATE(YEAR($A168),MONTH($A168),1))</f>
        <v/>
      </c>
      <c r="Q168" s="14">
        <f>IF($C168="","",$K168-$O168)</f>
        <v/>
      </c>
    </row>
    <row r="169">
      <c r="A169" s="13" t="n">
        <v>46258</v>
      </c>
      <c r="B169" s="4" t="inlineStr">
        <is>
          <t>P-1790</t>
        </is>
      </c>
      <c r="C169" s="4" t="inlineStr">
        <is>
          <t>Dr Ahmed Mansour</t>
        </is>
      </c>
      <c r="D169" s="4" t="inlineStr">
        <is>
          <t>Vitamin C serum</t>
        </is>
      </c>
      <c r="E169" s="6">
        <f>IF($D169="","",IFERROR(INDEX('Settings'!$L$17:$L$56,MATCH($D169,'Settings'!$K$17:$K$56,0)),""))</f>
        <v/>
      </c>
      <c r="F169" s="8" t="n">
        <v>220</v>
      </c>
      <c r="G169" s="8" t="n"/>
      <c r="H169" s="4" t="n"/>
      <c r="I169" s="8" t="n"/>
      <c r="J169" s="8" t="n"/>
      <c r="K169" s="14">
        <f>IF($C169="","",$F169-$G169-$I169-$J169)</f>
        <v/>
      </c>
      <c r="L169" s="14">
        <f>IF($C169="","",$G169*IF($H169="Doctor",1,IF($H169="Shared",0.5,0)))</f>
        <v/>
      </c>
      <c r="M169" s="14">
        <f>IF($C169="","",IF(IFERROR(INDEX('Settings'!$C$17:$C$36,MATCH($C169,'Settings'!$A$17:$A$36,0)),"")="% of gross",$F169,$F169-$L169-IF('Settings'!$B$5="Yes",$I169,0)-IF('Settings'!$B$6="Yes",$J169,0)))</f>
        <v/>
      </c>
      <c r="N169" s="15">
        <f>IF($C169="","",IFERROR(IF(INDEX('Settings'!$E$17:$H$36,MATCH($C169,'Settings'!$A$17:$A$36,0),MATCH($E169,Groups,0))="",INDEX('Settings'!$D$17:$D$36,MATCH($C169,'Settings'!$A$17:$A$36,0)),INDEX('Settings'!$E$17:$H$36,MATCH($C169,'Settings'!$A$17:$A$36,0),MATCH($E169,Groups,0))),0))</f>
        <v/>
      </c>
      <c r="O169" s="14">
        <f>IF($C169="","",ROUND($M169*$N169,2))</f>
        <v/>
      </c>
      <c r="P169" s="16">
        <f>IF($A169="","",DATE(YEAR($A169),MONTH($A169),1))</f>
        <v/>
      </c>
      <c r="Q169" s="14">
        <f>IF($C169="","",$K169-$O169)</f>
        <v/>
      </c>
    </row>
    <row r="170">
      <c r="A170" s="13" t="n">
        <v>46258</v>
      </c>
      <c r="B170" s="4" t="inlineStr">
        <is>
          <t>P-1072</t>
        </is>
      </c>
      <c r="C170" s="4" t="inlineStr">
        <is>
          <t>Dr Khaled Youssef</t>
        </is>
      </c>
      <c r="D170" s="4" t="inlineStr">
        <is>
          <t>Specialist consultation</t>
        </is>
      </c>
      <c r="E170" s="6">
        <f>IF($D170="","",IFERROR(INDEX('Settings'!$L$17:$L$56,MATCH($D170,'Settings'!$K$17:$K$56,0)),""))</f>
        <v/>
      </c>
      <c r="F170" s="8" t="n">
        <v>350</v>
      </c>
      <c r="G170" s="8" t="n"/>
      <c r="H170" s="4" t="n"/>
      <c r="I170" s="8" t="n"/>
      <c r="J170" s="8" t="n"/>
      <c r="K170" s="14">
        <f>IF($C170="","",$F170-$G170-$I170-$J170)</f>
        <v/>
      </c>
      <c r="L170" s="14">
        <f>IF($C170="","",$G170*IF($H170="Doctor",1,IF($H170="Shared",0.5,0)))</f>
        <v/>
      </c>
      <c r="M170" s="14">
        <f>IF($C170="","",IF(IFERROR(INDEX('Settings'!$C$17:$C$36,MATCH($C170,'Settings'!$A$17:$A$36,0)),"")="% of gross",$F170,$F170-$L170-IF('Settings'!$B$5="Yes",$I170,0)-IF('Settings'!$B$6="Yes",$J170,0)))</f>
        <v/>
      </c>
      <c r="N170" s="15">
        <f>IF($C170="","",IFERROR(IF(INDEX('Settings'!$E$17:$H$36,MATCH($C170,'Settings'!$A$17:$A$36,0),MATCH($E170,Groups,0))="",INDEX('Settings'!$D$17:$D$36,MATCH($C170,'Settings'!$A$17:$A$36,0)),INDEX('Settings'!$E$17:$H$36,MATCH($C170,'Settings'!$A$17:$A$36,0),MATCH($E170,Groups,0))),0))</f>
        <v/>
      </c>
      <c r="O170" s="14">
        <f>IF($C170="","",ROUND($M170*$N170,2))</f>
        <v/>
      </c>
      <c r="P170" s="16">
        <f>IF($A170="","",DATE(YEAR($A170),MONTH($A170),1))</f>
        <v/>
      </c>
      <c r="Q170" s="14">
        <f>IF($C170="","",$K170-$O170)</f>
        <v/>
      </c>
    </row>
    <row r="171">
      <c r="A171" s="13" t="n">
        <v>46259</v>
      </c>
      <c r="B171" s="4" t="inlineStr">
        <is>
          <t>P-1151</t>
        </is>
      </c>
      <c r="C171" s="4" t="inlineStr">
        <is>
          <t>Dr Layla Al Qahtani</t>
        </is>
      </c>
      <c r="D171" s="4" t="inlineStr">
        <is>
          <t>Botulinum toxin</t>
        </is>
      </c>
      <c r="E171" s="6">
        <f>IF($D171="","",IFERROR(INDEX('Settings'!$L$17:$L$56,MATCH($D171,'Settings'!$K$17:$K$56,0)),""))</f>
        <v/>
      </c>
      <c r="F171" s="8" t="n">
        <v>1500</v>
      </c>
      <c r="G171" s="8" t="n"/>
      <c r="H171" s="4" t="n"/>
      <c r="I171" s="8" t="n">
        <v>40</v>
      </c>
      <c r="J171" s="8" t="n"/>
      <c r="K171" s="14">
        <f>IF($C171="","",$F171-$G171-$I171-$J171)</f>
        <v/>
      </c>
      <c r="L171" s="14">
        <f>IF($C171="","",$G171*IF($H171="Doctor",1,IF($H171="Shared",0.5,0)))</f>
        <v/>
      </c>
      <c r="M171" s="14">
        <f>IF($C171="","",IF(IFERROR(INDEX('Settings'!$C$17:$C$36,MATCH($C171,'Settings'!$A$17:$A$36,0)),"")="% of gross",$F171,$F171-$L171-IF('Settings'!$B$5="Yes",$I171,0)-IF('Settings'!$B$6="Yes",$J171,0)))</f>
        <v/>
      </c>
      <c r="N171" s="15">
        <f>IF($C171="","",IFERROR(IF(INDEX('Settings'!$E$17:$H$36,MATCH($C171,'Settings'!$A$17:$A$36,0),MATCH($E171,Groups,0))="",INDEX('Settings'!$D$17:$D$36,MATCH($C171,'Settings'!$A$17:$A$36,0)),INDEX('Settings'!$E$17:$H$36,MATCH($C171,'Settings'!$A$17:$A$36,0),MATCH($E171,Groups,0))),0))</f>
        <v/>
      </c>
      <c r="O171" s="14">
        <f>IF($C171="","",ROUND($M171*$N171,2))</f>
        <v/>
      </c>
      <c r="P171" s="16">
        <f>IF($A171="","",DATE(YEAR($A171),MONTH($A171),1))</f>
        <v/>
      </c>
      <c r="Q171" s="14">
        <f>IF($C171="","",$K171-$O171)</f>
        <v/>
      </c>
    </row>
    <row r="172">
      <c r="A172" s="13" t="n">
        <v>46259</v>
      </c>
      <c r="B172" s="4" t="inlineStr">
        <is>
          <t>P-1087</t>
        </is>
      </c>
      <c r="C172" s="4" t="inlineStr">
        <is>
          <t>Dr Mohamed Adel</t>
        </is>
      </c>
      <c r="D172" s="4" t="inlineStr">
        <is>
          <t>Laser session, body</t>
        </is>
      </c>
      <c r="E172" s="6">
        <f>IF($D172="","",IFERROR(INDEX('Settings'!$L$17:$L$56,MATCH($D172,'Settings'!$K$17:$K$56,0)),""))</f>
        <v/>
      </c>
      <c r="F172" s="8" t="n">
        <v>1200</v>
      </c>
      <c r="G172" s="8" t="n"/>
      <c r="H172" s="4" t="n"/>
      <c r="I172" s="8" t="n"/>
      <c r="J172" s="8" t="n"/>
      <c r="K172" s="14">
        <f>IF($C172="","",$F172-$G172-$I172-$J172)</f>
        <v/>
      </c>
      <c r="L172" s="14">
        <f>IF($C172="","",$G172*IF($H172="Doctor",1,IF($H172="Shared",0.5,0)))</f>
        <v/>
      </c>
      <c r="M172" s="14">
        <f>IF($C172="","",IF(IFERROR(INDEX('Settings'!$C$17:$C$36,MATCH($C172,'Settings'!$A$17:$A$36,0)),"")="% of gross",$F172,$F172-$L172-IF('Settings'!$B$5="Yes",$I172,0)-IF('Settings'!$B$6="Yes",$J172,0)))</f>
        <v/>
      </c>
      <c r="N172" s="15">
        <f>IF($C172="","",IFERROR(IF(INDEX('Settings'!$E$17:$H$36,MATCH($C172,'Settings'!$A$17:$A$36,0),MATCH($E172,Groups,0))="",INDEX('Settings'!$D$17:$D$36,MATCH($C172,'Settings'!$A$17:$A$36,0)),INDEX('Settings'!$E$17:$H$36,MATCH($C172,'Settings'!$A$17:$A$36,0),MATCH($E172,Groups,0))),0))</f>
        <v/>
      </c>
      <c r="O172" s="14">
        <f>IF($C172="","",ROUND($M172*$N172,2))</f>
        <v/>
      </c>
      <c r="P172" s="16">
        <f>IF($A172="","",DATE(YEAR($A172),MONTH($A172),1))</f>
        <v/>
      </c>
      <c r="Q172" s="14">
        <f>IF($C172="","",$K172-$O172)</f>
        <v/>
      </c>
    </row>
    <row r="173">
      <c r="A173" s="13" t="n">
        <v>46259</v>
      </c>
      <c r="B173" s="4" t="inlineStr">
        <is>
          <t>P-1782</t>
        </is>
      </c>
      <c r="C173" s="4" t="inlineStr">
        <is>
          <t>Dr Mohamed Adel</t>
        </is>
      </c>
      <c r="D173" s="4" t="inlineStr">
        <is>
          <t>Laser session, face</t>
        </is>
      </c>
      <c r="E173" s="6">
        <f>IF($D173="","",IFERROR(INDEX('Settings'!$L$17:$L$56,MATCH($D173,'Settings'!$K$17:$K$56,0)),""))</f>
        <v/>
      </c>
      <c r="F173" s="8" t="n">
        <v>600</v>
      </c>
      <c r="G173" s="8" t="n"/>
      <c r="H173" s="4" t="n"/>
      <c r="I173" s="8" t="n"/>
      <c r="J173" s="8" t="n"/>
      <c r="K173" s="14">
        <f>IF($C173="","",$F173-$G173-$I173-$J173)</f>
        <v/>
      </c>
      <c r="L173" s="14">
        <f>IF($C173="","",$G173*IF($H173="Doctor",1,IF($H173="Shared",0.5,0)))</f>
        <v/>
      </c>
      <c r="M173" s="14">
        <f>IF($C173="","",IF(IFERROR(INDEX('Settings'!$C$17:$C$36,MATCH($C173,'Settings'!$A$17:$A$36,0)),"")="% of gross",$F173,$F173-$L173-IF('Settings'!$B$5="Yes",$I173,0)-IF('Settings'!$B$6="Yes",$J173,0)))</f>
        <v/>
      </c>
      <c r="N173" s="15">
        <f>IF($C173="","",IFERROR(IF(INDEX('Settings'!$E$17:$H$36,MATCH($C173,'Settings'!$A$17:$A$36,0),MATCH($E173,Groups,0))="",INDEX('Settings'!$D$17:$D$36,MATCH($C173,'Settings'!$A$17:$A$36,0)),INDEX('Settings'!$E$17:$H$36,MATCH($C173,'Settings'!$A$17:$A$36,0),MATCH($E173,Groups,0))),0))</f>
        <v/>
      </c>
      <c r="O173" s="14">
        <f>IF($C173="","",ROUND($M173*$N173,2))</f>
        <v/>
      </c>
      <c r="P173" s="16">
        <f>IF($A173="","",DATE(YEAR($A173),MONTH($A173),1))</f>
        <v/>
      </c>
      <c r="Q173" s="14">
        <f>IF($C173="","",$K173-$O173)</f>
        <v/>
      </c>
    </row>
    <row r="174">
      <c r="A174" s="13" t="n">
        <v>46259</v>
      </c>
      <c r="B174" s="4" t="inlineStr">
        <is>
          <t>P-1268</t>
        </is>
      </c>
      <c r="C174" s="4" t="inlineStr">
        <is>
          <t>Dr Noura Al Subaie</t>
        </is>
      </c>
      <c r="D174" s="4" t="inlineStr">
        <is>
          <t>Sunscreen cream</t>
        </is>
      </c>
      <c r="E174" s="6">
        <f>IF($D174="","",IFERROR(INDEX('Settings'!$L$17:$L$56,MATCH($D174,'Settings'!$K$17:$K$56,0)),""))</f>
        <v/>
      </c>
      <c r="F174" s="8" t="n">
        <v>120</v>
      </c>
      <c r="G174" s="8" t="n"/>
      <c r="H174" s="4" t="n"/>
      <c r="I174" s="8" t="n"/>
      <c r="J174" s="8" t="n"/>
      <c r="K174" s="14">
        <f>IF($C174="","",$F174-$G174-$I174-$J174)</f>
        <v/>
      </c>
      <c r="L174" s="14">
        <f>IF($C174="","",$G174*IF($H174="Doctor",1,IF($H174="Shared",0.5,0)))</f>
        <v/>
      </c>
      <c r="M174" s="14">
        <f>IF($C174="","",IF(IFERROR(INDEX('Settings'!$C$17:$C$36,MATCH($C174,'Settings'!$A$17:$A$36,0)),"")="% of gross",$F174,$F174-$L174-IF('Settings'!$B$5="Yes",$I174,0)-IF('Settings'!$B$6="Yes",$J174,0)))</f>
        <v/>
      </c>
      <c r="N174" s="15">
        <f>IF($C174="","",IFERROR(IF(INDEX('Settings'!$E$17:$H$36,MATCH($C174,'Settings'!$A$17:$A$36,0),MATCH($E174,Groups,0))="",INDEX('Settings'!$D$17:$D$36,MATCH($C174,'Settings'!$A$17:$A$36,0)),INDEX('Settings'!$E$17:$H$36,MATCH($C174,'Settings'!$A$17:$A$36,0),MATCH($E174,Groups,0))),0))</f>
        <v/>
      </c>
      <c r="O174" s="14">
        <f>IF($C174="","",ROUND($M174*$N174,2))</f>
        <v/>
      </c>
      <c r="P174" s="16">
        <f>IF($A174="","",DATE(YEAR($A174),MONTH($A174),1))</f>
        <v/>
      </c>
      <c r="Q174" s="14">
        <f>IF($C174="","",$K174-$O174)</f>
        <v/>
      </c>
    </row>
    <row r="175">
      <c r="A175" s="13" t="n">
        <v>46259</v>
      </c>
      <c r="B175" s="4" t="inlineStr">
        <is>
          <t>P-1920</t>
        </is>
      </c>
      <c r="C175" s="4" t="inlineStr">
        <is>
          <t>Dr Mohamed Adel</t>
        </is>
      </c>
      <c r="D175" s="4" t="inlineStr">
        <is>
          <t>Sunscreen cream</t>
        </is>
      </c>
      <c r="E175" s="6">
        <f>IF($D175="","",IFERROR(INDEX('Settings'!$L$17:$L$56,MATCH($D175,'Settings'!$K$17:$K$56,0)),""))</f>
        <v/>
      </c>
      <c r="F175" s="8" t="n">
        <v>120</v>
      </c>
      <c r="G175" s="8" t="n"/>
      <c r="H175" s="4" t="n"/>
      <c r="I175" s="8" t="n"/>
      <c r="J175" s="8" t="n"/>
      <c r="K175" s="14">
        <f>IF($C175="","",$F175-$G175-$I175-$J175)</f>
        <v/>
      </c>
      <c r="L175" s="14">
        <f>IF($C175="","",$G175*IF($H175="Doctor",1,IF($H175="Shared",0.5,0)))</f>
        <v/>
      </c>
      <c r="M175" s="14">
        <f>IF($C175="","",IF(IFERROR(INDEX('Settings'!$C$17:$C$36,MATCH($C175,'Settings'!$A$17:$A$36,0)),"")="% of gross",$F175,$F175-$L175-IF('Settings'!$B$5="Yes",$I175,0)-IF('Settings'!$B$6="Yes",$J175,0)))</f>
        <v/>
      </c>
      <c r="N175" s="15">
        <f>IF($C175="","",IFERROR(IF(INDEX('Settings'!$E$17:$H$36,MATCH($C175,'Settings'!$A$17:$A$36,0),MATCH($E175,Groups,0))="",INDEX('Settings'!$D$17:$D$36,MATCH($C175,'Settings'!$A$17:$A$36,0)),INDEX('Settings'!$E$17:$H$36,MATCH($C175,'Settings'!$A$17:$A$36,0),MATCH($E175,Groups,0))),0))</f>
        <v/>
      </c>
      <c r="O175" s="14">
        <f>IF($C175="","",ROUND($M175*$N175,2))</f>
        <v/>
      </c>
      <c r="P175" s="16">
        <f>IF($A175="","",DATE(YEAR($A175),MONTH($A175),1))</f>
        <v/>
      </c>
      <c r="Q175" s="14">
        <f>IF($C175="","",$K175-$O175)</f>
        <v/>
      </c>
    </row>
    <row r="176">
      <c r="A176" s="13" t="n">
        <v>46259</v>
      </c>
      <c r="B176" s="4" t="inlineStr">
        <is>
          <t>P-1826</t>
        </is>
      </c>
      <c r="C176" s="4" t="inlineStr">
        <is>
          <t>Dr Ahmed Mansour</t>
        </is>
      </c>
      <c r="D176" s="4" t="inlineStr">
        <is>
          <t>Filler injection</t>
        </is>
      </c>
      <c r="E176" s="6">
        <f>IF($D176="","",IFERROR(INDEX('Settings'!$L$17:$L$56,MATCH($D176,'Settings'!$K$17:$K$56,0)),""))</f>
        <v/>
      </c>
      <c r="F176" s="8" t="n">
        <v>1800</v>
      </c>
      <c r="G176" s="8" t="n"/>
      <c r="H176" s="4" t="n"/>
      <c r="I176" s="8" t="n">
        <v>40</v>
      </c>
      <c r="J176" s="8" t="n"/>
      <c r="K176" s="14">
        <f>IF($C176="","",$F176-$G176-$I176-$J176)</f>
        <v/>
      </c>
      <c r="L176" s="14">
        <f>IF($C176="","",$G176*IF($H176="Doctor",1,IF($H176="Shared",0.5,0)))</f>
        <v/>
      </c>
      <c r="M176" s="14">
        <f>IF($C176="","",IF(IFERROR(INDEX('Settings'!$C$17:$C$36,MATCH($C176,'Settings'!$A$17:$A$36,0)),"")="% of gross",$F176,$F176-$L176-IF('Settings'!$B$5="Yes",$I176,0)-IF('Settings'!$B$6="Yes",$J176,0)))</f>
        <v/>
      </c>
      <c r="N176" s="15">
        <f>IF($C176="","",IFERROR(IF(INDEX('Settings'!$E$17:$H$36,MATCH($C176,'Settings'!$A$17:$A$36,0),MATCH($E176,Groups,0))="",INDEX('Settings'!$D$17:$D$36,MATCH($C176,'Settings'!$A$17:$A$36,0)),INDEX('Settings'!$E$17:$H$36,MATCH($C176,'Settings'!$A$17:$A$36,0),MATCH($E176,Groups,0))),0))</f>
        <v/>
      </c>
      <c r="O176" s="14">
        <f>IF($C176="","",ROUND($M176*$N176,2))</f>
        <v/>
      </c>
      <c r="P176" s="16">
        <f>IF($A176="","",DATE(YEAR($A176),MONTH($A176),1))</f>
        <v/>
      </c>
      <c r="Q176" s="14">
        <f>IF($C176="","",$K176-$O176)</f>
        <v/>
      </c>
    </row>
    <row r="177">
      <c r="A177" s="13" t="n">
        <v>46259</v>
      </c>
      <c r="B177" s="4" t="inlineStr">
        <is>
          <t>P-1806</t>
        </is>
      </c>
      <c r="C177" s="4" t="inlineStr">
        <is>
          <t>Dr Mohamed Adel</t>
        </is>
      </c>
      <c r="D177" s="4" t="inlineStr">
        <is>
          <t>Laser session, body</t>
        </is>
      </c>
      <c r="E177" s="6">
        <f>IF($D177="","",IFERROR(INDEX('Settings'!$L$17:$L$56,MATCH($D177,'Settings'!$K$17:$K$56,0)),""))</f>
        <v/>
      </c>
      <c r="F177" s="8" t="n">
        <v>1200</v>
      </c>
      <c r="G177" s="8" t="n"/>
      <c r="H177" s="4" t="n"/>
      <c r="I177" s="8" t="n"/>
      <c r="J177" s="8" t="n"/>
      <c r="K177" s="14">
        <f>IF($C177="","",$F177-$G177-$I177-$J177)</f>
        <v/>
      </c>
      <c r="L177" s="14">
        <f>IF($C177="","",$G177*IF($H177="Doctor",1,IF($H177="Shared",0.5,0)))</f>
        <v/>
      </c>
      <c r="M177" s="14">
        <f>IF($C177="","",IF(IFERROR(INDEX('Settings'!$C$17:$C$36,MATCH($C177,'Settings'!$A$17:$A$36,0)),"")="% of gross",$F177,$F177-$L177-IF('Settings'!$B$5="Yes",$I177,0)-IF('Settings'!$B$6="Yes",$J177,0)))</f>
        <v/>
      </c>
      <c r="N177" s="15">
        <f>IF($C177="","",IFERROR(IF(INDEX('Settings'!$E$17:$H$36,MATCH($C177,'Settings'!$A$17:$A$36,0),MATCH($E177,Groups,0))="",INDEX('Settings'!$D$17:$D$36,MATCH($C177,'Settings'!$A$17:$A$36,0)),INDEX('Settings'!$E$17:$H$36,MATCH($C177,'Settings'!$A$17:$A$36,0),MATCH($E177,Groups,0))),0))</f>
        <v/>
      </c>
      <c r="O177" s="14">
        <f>IF($C177="","",ROUND($M177*$N177,2))</f>
        <v/>
      </c>
      <c r="P177" s="16">
        <f>IF($A177="","",DATE(YEAR($A177),MONTH($A177),1))</f>
        <v/>
      </c>
      <c r="Q177" s="14">
        <f>IF($C177="","",$K177-$O177)</f>
        <v/>
      </c>
    </row>
    <row r="178">
      <c r="A178" s="13" t="n">
        <v>46259</v>
      </c>
      <c r="B178" s="4" t="inlineStr">
        <is>
          <t>P-1250</t>
        </is>
      </c>
      <c r="C178" s="4" t="inlineStr">
        <is>
          <t>Dr Ahmed Mansour</t>
        </is>
      </c>
      <c r="D178" s="4" t="inlineStr">
        <is>
          <t>Follow-up visit</t>
        </is>
      </c>
      <c r="E178" s="6">
        <f>IF($D178="","",IFERROR(INDEX('Settings'!$L$17:$L$56,MATCH($D178,'Settings'!$K$17:$K$56,0)),""))</f>
        <v/>
      </c>
      <c r="F178" s="8" t="n">
        <v>150</v>
      </c>
      <c r="G178" s="8" t="n">
        <v>10</v>
      </c>
      <c r="H178" s="4" t="inlineStr">
        <is>
          <t>Shared</t>
        </is>
      </c>
      <c r="I178" s="8" t="n"/>
      <c r="J178" s="8" t="n"/>
      <c r="K178" s="14">
        <f>IF($C178="","",$F178-$G178-$I178-$J178)</f>
        <v/>
      </c>
      <c r="L178" s="14">
        <f>IF($C178="","",$G178*IF($H178="Doctor",1,IF($H178="Shared",0.5,0)))</f>
        <v/>
      </c>
      <c r="M178" s="14">
        <f>IF($C178="","",IF(IFERROR(INDEX('Settings'!$C$17:$C$36,MATCH($C178,'Settings'!$A$17:$A$36,0)),"")="% of gross",$F178,$F178-$L178-IF('Settings'!$B$5="Yes",$I178,0)-IF('Settings'!$B$6="Yes",$J178,0)))</f>
        <v/>
      </c>
      <c r="N178" s="15">
        <f>IF($C178="","",IFERROR(IF(INDEX('Settings'!$E$17:$H$36,MATCH($C178,'Settings'!$A$17:$A$36,0),MATCH($E178,Groups,0))="",INDEX('Settings'!$D$17:$D$36,MATCH($C178,'Settings'!$A$17:$A$36,0)),INDEX('Settings'!$E$17:$H$36,MATCH($C178,'Settings'!$A$17:$A$36,0),MATCH($E178,Groups,0))),0))</f>
        <v/>
      </c>
      <c r="O178" s="14">
        <f>IF($C178="","",ROUND($M178*$N178,2))</f>
        <v/>
      </c>
      <c r="P178" s="16">
        <f>IF($A178="","",DATE(YEAR($A178),MONTH($A178),1))</f>
        <v/>
      </c>
      <c r="Q178" s="14">
        <f>IF($C178="","",$K178-$O178)</f>
        <v/>
      </c>
    </row>
    <row r="179">
      <c r="A179" s="13" t="n">
        <v>46259</v>
      </c>
      <c r="B179" s="4" t="inlineStr">
        <is>
          <t>P-1254</t>
        </is>
      </c>
      <c r="C179" s="4" t="inlineStr">
        <is>
          <t>Dr Noura Al Subaie</t>
        </is>
      </c>
      <c r="D179" s="4" t="inlineStr">
        <is>
          <t>Skin tag removal</t>
        </is>
      </c>
      <c r="E179" s="6">
        <f>IF($D179="","",IFERROR(INDEX('Settings'!$L$17:$L$56,MATCH($D179,'Settings'!$K$17:$K$56,0)),""))</f>
        <v/>
      </c>
      <c r="F179" s="8" t="n">
        <v>500</v>
      </c>
      <c r="G179" s="8" t="n"/>
      <c r="H179" s="4" t="n"/>
      <c r="I179" s="8" t="n">
        <v>60</v>
      </c>
      <c r="J179" s="8" t="n"/>
      <c r="K179" s="14">
        <f>IF($C179="","",$F179-$G179-$I179-$J179)</f>
        <v/>
      </c>
      <c r="L179" s="14">
        <f>IF($C179="","",$G179*IF($H179="Doctor",1,IF($H179="Shared",0.5,0)))</f>
        <v/>
      </c>
      <c r="M179" s="14">
        <f>IF($C179="","",IF(IFERROR(INDEX('Settings'!$C$17:$C$36,MATCH($C179,'Settings'!$A$17:$A$36,0)),"")="% of gross",$F179,$F179-$L179-IF('Settings'!$B$5="Yes",$I179,0)-IF('Settings'!$B$6="Yes",$J179,0)))</f>
        <v/>
      </c>
      <c r="N179" s="15">
        <f>IF($C179="","",IFERROR(IF(INDEX('Settings'!$E$17:$H$36,MATCH($C179,'Settings'!$A$17:$A$36,0),MATCH($E179,Groups,0))="",INDEX('Settings'!$D$17:$D$36,MATCH($C179,'Settings'!$A$17:$A$36,0)),INDEX('Settings'!$E$17:$H$36,MATCH($C179,'Settings'!$A$17:$A$36,0),MATCH($E179,Groups,0))),0))</f>
        <v/>
      </c>
      <c r="O179" s="14">
        <f>IF($C179="","",ROUND($M179*$N179,2))</f>
        <v/>
      </c>
      <c r="P179" s="16">
        <f>IF($A179="","",DATE(YEAR($A179),MONTH($A179),1))</f>
        <v/>
      </c>
      <c r="Q179" s="14">
        <f>IF($C179="","",$K179-$O179)</f>
        <v/>
      </c>
    </row>
    <row r="180">
      <c r="A180" s="13" t="n">
        <v>46259</v>
      </c>
      <c r="B180" s="4" t="inlineStr">
        <is>
          <t>P-1181</t>
        </is>
      </c>
      <c r="C180" s="4" t="inlineStr">
        <is>
          <t>Dr Khaled Youssef</t>
        </is>
      </c>
      <c r="D180" s="4" t="inlineStr">
        <is>
          <t>Follow-up visit</t>
        </is>
      </c>
      <c r="E180" s="6">
        <f>IF($D180="","",IFERROR(INDEX('Settings'!$L$17:$L$56,MATCH($D180,'Settings'!$K$17:$K$56,0)),""))</f>
        <v/>
      </c>
      <c r="F180" s="8" t="n">
        <v>150</v>
      </c>
      <c r="G180" s="8" t="n"/>
      <c r="H180" s="4" t="n"/>
      <c r="I180" s="8" t="n"/>
      <c r="J180" s="8" t="n"/>
      <c r="K180" s="14">
        <f>IF($C180="","",$F180-$G180-$I180-$J180)</f>
        <v/>
      </c>
      <c r="L180" s="14">
        <f>IF($C180="","",$G180*IF($H180="Doctor",1,IF($H180="Shared",0.5,0)))</f>
        <v/>
      </c>
      <c r="M180" s="14">
        <f>IF($C180="","",IF(IFERROR(INDEX('Settings'!$C$17:$C$36,MATCH($C180,'Settings'!$A$17:$A$36,0)),"")="% of gross",$F180,$F180-$L180-IF('Settings'!$B$5="Yes",$I180,0)-IF('Settings'!$B$6="Yes",$J180,0)))</f>
        <v/>
      </c>
      <c r="N180" s="15">
        <f>IF($C180="","",IFERROR(IF(INDEX('Settings'!$E$17:$H$36,MATCH($C180,'Settings'!$A$17:$A$36,0),MATCH($E180,Groups,0))="",INDEX('Settings'!$D$17:$D$36,MATCH($C180,'Settings'!$A$17:$A$36,0)),INDEX('Settings'!$E$17:$H$36,MATCH($C180,'Settings'!$A$17:$A$36,0),MATCH($E180,Groups,0))),0))</f>
        <v/>
      </c>
      <c r="O180" s="14">
        <f>IF($C180="","",ROUND($M180*$N180,2))</f>
        <v/>
      </c>
      <c r="P180" s="16">
        <f>IF($A180="","",DATE(YEAR($A180),MONTH($A180),1))</f>
        <v/>
      </c>
      <c r="Q180" s="14">
        <f>IF($C180="","",$K180-$O180)</f>
        <v/>
      </c>
    </row>
    <row r="181">
      <c r="A181" s="13" t="n">
        <v>46259</v>
      </c>
      <c r="B181" s="4" t="inlineStr">
        <is>
          <t>P-1580</t>
        </is>
      </c>
      <c r="C181" s="4" t="inlineStr">
        <is>
          <t>Dr Layla Al Qahtani</t>
        </is>
      </c>
      <c r="D181" s="4" t="inlineStr">
        <is>
          <t>Specialist consultation</t>
        </is>
      </c>
      <c r="E181" s="6">
        <f>IF($D181="","",IFERROR(INDEX('Settings'!$L$17:$L$56,MATCH($D181,'Settings'!$K$17:$K$56,0)),""))</f>
        <v/>
      </c>
      <c r="F181" s="8" t="n">
        <v>350</v>
      </c>
      <c r="G181" s="8" t="n"/>
      <c r="H181" s="4" t="n"/>
      <c r="I181" s="8" t="n"/>
      <c r="J181" s="8" t="n"/>
      <c r="K181" s="14">
        <f>IF($C181="","",$F181-$G181-$I181-$J181)</f>
        <v/>
      </c>
      <c r="L181" s="14">
        <f>IF($C181="","",$G181*IF($H181="Doctor",1,IF($H181="Shared",0.5,0)))</f>
        <v/>
      </c>
      <c r="M181" s="14">
        <f>IF($C181="","",IF(IFERROR(INDEX('Settings'!$C$17:$C$36,MATCH($C181,'Settings'!$A$17:$A$36,0)),"")="% of gross",$F181,$F181-$L181-IF('Settings'!$B$5="Yes",$I181,0)-IF('Settings'!$B$6="Yes",$J181,0)))</f>
        <v/>
      </c>
      <c r="N181" s="15">
        <f>IF($C181="","",IFERROR(IF(INDEX('Settings'!$E$17:$H$36,MATCH($C181,'Settings'!$A$17:$A$36,0),MATCH($E181,Groups,0))="",INDEX('Settings'!$D$17:$D$36,MATCH($C181,'Settings'!$A$17:$A$36,0)),INDEX('Settings'!$E$17:$H$36,MATCH($C181,'Settings'!$A$17:$A$36,0),MATCH($E181,Groups,0))),0))</f>
        <v/>
      </c>
      <c r="O181" s="14">
        <f>IF($C181="","",ROUND($M181*$N181,2))</f>
        <v/>
      </c>
      <c r="P181" s="16">
        <f>IF($A181="","",DATE(YEAR($A181),MONTH($A181),1))</f>
        <v/>
      </c>
      <c r="Q181" s="14">
        <f>IF($C181="","",$K181-$O181)</f>
        <v/>
      </c>
    </row>
    <row r="182">
      <c r="A182" s="13" t="n">
        <v>46259</v>
      </c>
      <c r="B182" s="4" t="inlineStr">
        <is>
          <t>P-1678</t>
        </is>
      </c>
      <c r="C182" s="4" t="inlineStr">
        <is>
          <t>Dr Ahmed Mansour</t>
        </is>
      </c>
      <c r="D182" s="4" t="inlineStr">
        <is>
          <t>Physiotherapy session</t>
        </is>
      </c>
      <c r="E182" s="6">
        <f>IF($D182="","",IFERROR(INDEX('Settings'!$L$17:$L$56,MATCH($D182,'Settings'!$K$17:$K$56,0)),""))</f>
        <v/>
      </c>
      <c r="F182" s="8" t="n">
        <v>300</v>
      </c>
      <c r="G182" s="8" t="n"/>
      <c r="H182" s="4" t="n"/>
      <c r="I182" s="8" t="n"/>
      <c r="J182" s="8" t="n"/>
      <c r="K182" s="14">
        <f>IF($C182="","",$F182-$G182-$I182-$J182)</f>
        <v/>
      </c>
      <c r="L182" s="14">
        <f>IF($C182="","",$G182*IF($H182="Doctor",1,IF($H182="Shared",0.5,0)))</f>
        <v/>
      </c>
      <c r="M182" s="14">
        <f>IF($C182="","",IF(IFERROR(INDEX('Settings'!$C$17:$C$36,MATCH($C182,'Settings'!$A$17:$A$36,0)),"")="% of gross",$F182,$F182-$L182-IF('Settings'!$B$5="Yes",$I182,0)-IF('Settings'!$B$6="Yes",$J182,0)))</f>
        <v/>
      </c>
      <c r="N182" s="15">
        <f>IF($C182="","",IFERROR(IF(INDEX('Settings'!$E$17:$H$36,MATCH($C182,'Settings'!$A$17:$A$36,0),MATCH($E182,Groups,0))="",INDEX('Settings'!$D$17:$D$36,MATCH($C182,'Settings'!$A$17:$A$36,0)),INDEX('Settings'!$E$17:$H$36,MATCH($C182,'Settings'!$A$17:$A$36,0),MATCH($E182,Groups,0))),0))</f>
        <v/>
      </c>
      <c r="O182" s="14">
        <f>IF($C182="","",ROUND($M182*$N182,2))</f>
        <v/>
      </c>
      <c r="P182" s="16">
        <f>IF($A182="","",DATE(YEAR($A182),MONTH($A182),1))</f>
        <v/>
      </c>
      <c r="Q182" s="14">
        <f>IF($C182="","",$K182-$O182)</f>
        <v/>
      </c>
    </row>
    <row r="183">
      <c r="A183" s="13" t="n">
        <v>46260</v>
      </c>
      <c r="B183" s="4" t="inlineStr">
        <is>
          <t>P-1308</t>
        </is>
      </c>
      <c r="C183" s="4" t="inlineStr">
        <is>
          <t>Dr Mohamed Adel</t>
        </is>
      </c>
      <c r="D183" s="4" t="inlineStr">
        <is>
          <t>Specialist consultation</t>
        </is>
      </c>
      <c r="E183" s="6">
        <f>IF($D183="","",IFERROR(INDEX('Settings'!$L$17:$L$56,MATCH($D183,'Settings'!$K$17:$K$56,0)),""))</f>
        <v/>
      </c>
      <c r="F183" s="8" t="n">
        <v>350</v>
      </c>
      <c r="G183" s="8" t="n"/>
      <c r="H183" s="4" t="n"/>
      <c r="I183" s="8" t="n"/>
      <c r="J183" s="8" t="n"/>
      <c r="K183" s="14">
        <f>IF($C183="","",$F183-$G183-$I183-$J183)</f>
        <v/>
      </c>
      <c r="L183" s="14">
        <f>IF($C183="","",$G183*IF($H183="Doctor",1,IF($H183="Shared",0.5,0)))</f>
        <v/>
      </c>
      <c r="M183" s="14">
        <f>IF($C183="","",IF(IFERROR(INDEX('Settings'!$C$17:$C$36,MATCH($C183,'Settings'!$A$17:$A$36,0)),"")="% of gross",$F183,$F183-$L183-IF('Settings'!$B$5="Yes",$I183,0)-IF('Settings'!$B$6="Yes",$J183,0)))</f>
        <v/>
      </c>
      <c r="N183" s="15">
        <f>IF($C183="","",IFERROR(IF(INDEX('Settings'!$E$17:$H$36,MATCH($C183,'Settings'!$A$17:$A$36,0),MATCH($E183,Groups,0))="",INDEX('Settings'!$D$17:$D$36,MATCH($C183,'Settings'!$A$17:$A$36,0)),INDEX('Settings'!$E$17:$H$36,MATCH($C183,'Settings'!$A$17:$A$36,0),MATCH($E183,Groups,0))),0))</f>
        <v/>
      </c>
      <c r="O183" s="14">
        <f>IF($C183="","",ROUND($M183*$N183,2))</f>
        <v/>
      </c>
      <c r="P183" s="16">
        <f>IF($A183="","",DATE(YEAR($A183),MONTH($A183),1))</f>
        <v/>
      </c>
      <c r="Q183" s="14">
        <f>IF($C183="","",$K183-$O183)</f>
        <v/>
      </c>
    </row>
    <row r="184">
      <c r="A184" s="13" t="n">
        <v>46260</v>
      </c>
      <c r="B184" s="4" t="inlineStr">
        <is>
          <t>P-1259</t>
        </is>
      </c>
      <c r="C184" s="4" t="inlineStr">
        <is>
          <t>Dr Ahmed Mansour</t>
        </is>
      </c>
      <c r="D184" s="4" t="inlineStr">
        <is>
          <t>Botulinum toxin</t>
        </is>
      </c>
      <c r="E184" s="6">
        <f>IF($D184="","",IFERROR(INDEX('Settings'!$L$17:$L$56,MATCH($D184,'Settings'!$K$17:$K$56,0)),""))</f>
        <v/>
      </c>
      <c r="F184" s="8" t="n">
        <v>1500</v>
      </c>
      <c r="G184" s="8" t="n"/>
      <c r="H184" s="4" t="n"/>
      <c r="I184" s="8" t="n">
        <v>40</v>
      </c>
      <c r="J184" s="8" t="n"/>
      <c r="K184" s="14">
        <f>IF($C184="","",$F184-$G184-$I184-$J184)</f>
        <v/>
      </c>
      <c r="L184" s="14">
        <f>IF($C184="","",$G184*IF($H184="Doctor",1,IF($H184="Shared",0.5,0)))</f>
        <v/>
      </c>
      <c r="M184" s="14">
        <f>IF($C184="","",IF(IFERROR(INDEX('Settings'!$C$17:$C$36,MATCH($C184,'Settings'!$A$17:$A$36,0)),"")="% of gross",$F184,$F184-$L184-IF('Settings'!$B$5="Yes",$I184,0)-IF('Settings'!$B$6="Yes",$J184,0)))</f>
        <v/>
      </c>
      <c r="N184" s="15">
        <f>IF($C184="","",IFERROR(IF(INDEX('Settings'!$E$17:$H$36,MATCH($C184,'Settings'!$A$17:$A$36,0),MATCH($E184,Groups,0))="",INDEX('Settings'!$D$17:$D$36,MATCH($C184,'Settings'!$A$17:$A$36,0)),INDEX('Settings'!$E$17:$H$36,MATCH($C184,'Settings'!$A$17:$A$36,0),MATCH($E184,Groups,0))),0))</f>
        <v/>
      </c>
      <c r="O184" s="14">
        <f>IF($C184="","",ROUND($M184*$N184,2))</f>
        <v/>
      </c>
      <c r="P184" s="16">
        <f>IF($A184="","",DATE(YEAR($A184),MONTH($A184),1))</f>
        <v/>
      </c>
      <c r="Q184" s="14">
        <f>IF($C184="","",$K184-$O184)</f>
        <v/>
      </c>
    </row>
    <row r="185">
      <c r="A185" s="13" t="n">
        <v>46260</v>
      </c>
      <c r="B185" s="4" t="inlineStr">
        <is>
          <t>P-1310</t>
        </is>
      </c>
      <c r="C185" s="4" t="inlineStr">
        <is>
          <t>Dr Ahmed Mansour</t>
        </is>
      </c>
      <c r="D185" s="4" t="inlineStr">
        <is>
          <t>Specialist consultation</t>
        </is>
      </c>
      <c r="E185" s="6">
        <f>IF($D185="","",IFERROR(INDEX('Settings'!$L$17:$L$56,MATCH($D185,'Settings'!$K$17:$K$56,0)),""))</f>
        <v/>
      </c>
      <c r="F185" s="8" t="n">
        <v>350</v>
      </c>
      <c r="G185" s="8" t="n"/>
      <c r="H185" s="4" t="n"/>
      <c r="I185" s="8" t="n"/>
      <c r="J185" s="8" t="n"/>
      <c r="K185" s="14">
        <f>IF($C185="","",$F185-$G185-$I185-$J185)</f>
        <v/>
      </c>
      <c r="L185" s="14">
        <f>IF($C185="","",$G185*IF($H185="Doctor",1,IF($H185="Shared",0.5,0)))</f>
        <v/>
      </c>
      <c r="M185" s="14">
        <f>IF($C185="","",IF(IFERROR(INDEX('Settings'!$C$17:$C$36,MATCH($C185,'Settings'!$A$17:$A$36,0)),"")="% of gross",$F185,$F185-$L185-IF('Settings'!$B$5="Yes",$I185,0)-IF('Settings'!$B$6="Yes",$J185,0)))</f>
        <v/>
      </c>
      <c r="N185" s="15">
        <f>IF($C185="","",IFERROR(IF(INDEX('Settings'!$E$17:$H$36,MATCH($C185,'Settings'!$A$17:$A$36,0),MATCH($E185,Groups,0))="",INDEX('Settings'!$D$17:$D$36,MATCH($C185,'Settings'!$A$17:$A$36,0)),INDEX('Settings'!$E$17:$H$36,MATCH($C185,'Settings'!$A$17:$A$36,0),MATCH($E185,Groups,0))),0))</f>
        <v/>
      </c>
      <c r="O185" s="14">
        <f>IF($C185="","",ROUND($M185*$N185,2))</f>
        <v/>
      </c>
      <c r="P185" s="16">
        <f>IF($A185="","",DATE(YEAR($A185),MONTH($A185),1))</f>
        <v/>
      </c>
      <c r="Q185" s="14">
        <f>IF($C185="","",$K185-$O185)</f>
        <v/>
      </c>
    </row>
    <row r="186">
      <c r="A186" s="13" t="n">
        <v>46260</v>
      </c>
      <c r="B186" s="4" t="inlineStr">
        <is>
          <t>P-1747</t>
        </is>
      </c>
      <c r="C186" s="4" t="inlineStr">
        <is>
          <t>Dr Mohamed Adel</t>
        </is>
      </c>
      <c r="D186" s="4" t="inlineStr">
        <is>
          <t>Physiotherapy session</t>
        </is>
      </c>
      <c r="E186" s="6">
        <f>IF($D186="","",IFERROR(INDEX('Settings'!$L$17:$L$56,MATCH($D186,'Settings'!$K$17:$K$56,0)),""))</f>
        <v/>
      </c>
      <c r="F186" s="8" t="n">
        <v>300</v>
      </c>
      <c r="G186" s="8" t="n">
        <v>30</v>
      </c>
      <c r="H186" s="4" t="inlineStr">
        <is>
          <t>Clinic</t>
        </is>
      </c>
      <c r="I186" s="8" t="n"/>
      <c r="J186" s="8" t="n"/>
      <c r="K186" s="14">
        <f>IF($C186="","",$F186-$G186-$I186-$J186)</f>
        <v/>
      </c>
      <c r="L186" s="14">
        <f>IF($C186="","",$G186*IF($H186="Doctor",1,IF($H186="Shared",0.5,0)))</f>
        <v/>
      </c>
      <c r="M186" s="14">
        <f>IF($C186="","",IF(IFERROR(INDEX('Settings'!$C$17:$C$36,MATCH($C186,'Settings'!$A$17:$A$36,0)),"")="% of gross",$F186,$F186-$L186-IF('Settings'!$B$5="Yes",$I186,0)-IF('Settings'!$B$6="Yes",$J186,0)))</f>
        <v/>
      </c>
      <c r="N186" s="15">
        <f>IF($C186="","",IFERROR(IF(INDEX('Settings'!$E$17:$H$36,MATCH($C186,'Settings'!$A$17:$A$36,0),MATCH($E186,Groups,0))="",INDEX('Settings'!$D$17:$D$36,MATCH($C186,'Settings'!$A$17:$A$36,0)),INDEX('Settings'!$E$17:$H$36,MATCH($C186,'Settings'!$A$17:$A$36,0),MATCH($E186,Groups,0))),0))</f>
        <v/>
      </c>
      <c r="O186" s="14">
        <f>IF($C186="","",ROUND($M186*$N186,2))</f>
        <v/>
      </c>
      <c r="P186" s="16">
        <f>IF($A186="","",DATE(YEAR($A186),MONTH($A186),1))</f>
        <v/>
      </c>
      <c r="Q186" s="14">
        <f>IF($C186="","",$K186-$O186)</f>
        <v/>
      </c>
    </row>
    <row r="187">
      <c r="A187" s="13" t="n">
        <v>46260</v>
      </c>
      <c r="B187" s="4" t="inlineStr">
        <is>
          <t>P-1503</t>
        </is>
      </c>
      <c r="C187" s="4" t="inlineStr">
        <is>
          <t>Dr Noura Al Subaie</t>
        </is>
      </c>
      <c r="D187" s="4" t="inlineStr">
        <is>
          <t>Chemical peel</t>
        </is>
      </c>
      <c r="E187" s="6">
        <f>IF($D187="","",IFERROR(INDEX('Settings'!$L$17:$L$56,MATCH($D187,'Settings'!$K$17:$K$56,0)),""))</f>
        <v/>
      </c>
      <c r="F187" s="8" t="n">
        <v>800</v>
      </c>
      <c r="G187" s="8" t="n"/>
      <c r="H187" s="4" t="n"/>
      <c r="I187" s="8" t="n">
        <v>60</v>
      </c>
      <c r="J187" s="8" t="n"/>
      <c r="K187" s="14">
        <f>IF($C187="","",$F187-$G187-$I187-$J187)</f>
        <v/>
      </c>
      <c r="L187" s="14">
        <f>IF($C187="","",$G187*IF($H187="Doctor",1,IF($H187="Shared",0.5,0)))</f>
        <v/>
      </c>
      <c r="M187" s="14">
        <f>IF($C187="","",IF(IFERROR(INDEX('Settings'!$C$17:$C$36,MATCH($C187,'Settings'!$A$17:$A$36,0)),"")="% of gross",$F187,$F187-$L187-IF('Settings'!$B$5="Yes",$I187,0)-IF('Settings'!$B$6="Yes",$J187,0)))</f>
        <v/>
      </c>
      <c r="N187" s="15">
        <f>IF($C187="","",IFERROR(IF(INDEX('Settings'!$E$17:$H$36,MATCH($C187,'Settings'!$A$17:$A$36,0),MATCH($E187,Groups,0))="",INDEX('Settings'!$D$17:$D$36,MATCH($C187,'Settings'!$A$17:$A$36,0)),INDEX('Settings'!$E$17:$H$36,MATCH($C187,'Settings'!$A$17:$A$36,0),MATCH($E187,Groups,0))),0))</f>
        <v/>
      </c>
      <c r="O187" s="14">
        <f>IF($C187="","",ROUND($M187*$N187,2))</f>
        <v/>
      </c>
      <c r="P187" s="16">
        <f>IF($A187="","",DATE(YEAR($A187),MONTH($A187),1))</f>
        <v/>
      </c>
      <c r="Q187" s="14">
        <f>IF($C187="","",$K187-$O187)</f>
        <v/>
      </c>
    </row>
    <row r="188">
      <c r="A188" s="13" t="n">
        <v>46260</v>
      </c>
      <c r="B188" s="4" t="inlineStr">
        <is>
          <t>P-1070</t>
        </is>
      </c>
      <c r="C188" s="4" t="inlineStr">
        <is>
          <t>Dr Khaled Youssef</t>
        </is>
      </c>
      <c r="D188" s="4" t="inlineStr">
        <is>
          <t>Specialist consultation</t>
        </is>
      </c>
      <c r="E188" s="6">
        <f>IF($D188="","",IFERROR(INDEX('Settings'!$L$17:$L$56,MATCH($D188,'Settings'!$K$17:$K$56,0)),""))</f>
        <v/>
      </c>
      <c r="F188" s="8" t="n">
        <v>350</v>
      </c>
      <c r="G188" s="8" t="n"/>
      <c r="H188" s="4" t="n"/>
      <c r="I188" s="8" t="n"/>
      <c r="J188" s="8" t="n"/>
      <c r="K188" s="14">
        <f>IF($C188="","",$F188-$G188-$I188-$J188)</f>
        <v/>
      </c>
      <c r="L188" s="14">
        <f>IF($C188="","",$G188*IF($H188="Doctor",1,IF($H188="Shared",0.5,0)))</f>
        <v/>
      </c>
      <c r="M188" s="14">
        <f>IF($C188="","",IF(IFERROR(INDEX('Settings'!$C$17:$C$36,MATCH($C188,'Settings'!$A$17:$A$36,0)),"")="% of gross",$F188,$F188-$L188-IF('Settings'!$B$5="Yes",$I188,0)-IF('Settings'!$B$6="Yes",$J188,0)))</f>
        <v/>
      </c>
      <c r="N188" s="15">
        <f>IF($C188="","",IFERROR(IF(INDEX('Settings'!$E$17:$H$36,MATCH($C188,'Settings'!$A$17:$A$36,0),MATCH($E188,Groups,0))="",INDEX('Settings'!$D$17:$D$36,MATCH($C188,'Settings'!$A$17:$A$36,0)),INDEX('Settings'!$E$17:$H$36,MATCH($C188,'Settings'!$A$17:$A$36,0),MATCH($E188,Groups,0))),0))</f>
        <v/>
      </c>
      <c r="O188" s="14">
        <f>IF($C188="","",ROUND($M188*$N188,2))</f>
        <v/>
      </c>
      <c r="P188" s="16">
        <f>IF($A188="","",DATE(YEAR($A188),MONTH($A188),1))</f>
        <v/>
      </c>
      <c r="Q188" s="14">
        <f>IF($C188="","",$K188-$O188)</f>
        <v/>
      </c>
    </row>
    <row r="189">
      <c r="A189" s="13" t="n">
        <v>46260</v>
      </c>
      <c r="B189" s="4" t="inlineStr">
        <is>
          <t>P-1193</t>
        </is>
      </c>
      <c r="C189" s="4" t="inlineStr">
        <is>
          <t>Dr Layla Al Qahtani</t>
        </is>
      </c>
      <c r="D189" s="4" t="inlineStr">
        <is>
          <t>Follow-up visit</t>
        </is>
      </c>
      <c r="E189" s="6">
        <f>IF($D189="","",IFERROR(INDEX('Settings'!$L$17:$L$56,MATCH($D189,'Settings'!$K$17:$K$56,0)),""))</f>
        <v/>
      </c>
      <c r="F189" s="8" t="n">
        <v>150</v>
      </c>
      <c r="G189" s="8" t="n"/>
      <c r="H189" s="4" t="n"/>
      <c r="I189" s="8" t="n"/>
      <c r="J189" s="8" t="n"/>
      <c r="K189" s="14">
        <f>IF($C189="","",$F189-$G189-$I189-$J189)</f>
        <v/>
      </c>
      <c r="L189" s="14">
        <f>IF($C189="","",$G189*IF($H189="Doctor",1,IF($H189="Shared",0.5,0)))</f>
        <v/>
      </c>
      <c r="M189" s="14">
        <f>IF($C189="","",IF(IFERROR(INDEX('Settings'!$C$17:$C$36,MATCH($C189,'Settings'!$A$17:$A$36,0)),"")="% of gross",$F189,$F189-$L189-IF('Settings'!$B$5="Yes",$I189,0)-IF('Settings'!$B$6="Yes",$J189,0)))</f>
        <v/>
      </c>
      <c r="N189" s="15">
        <f>IF($C189="","",IFERROR(IF(INDEX('Settings'!$E$17:$H$36,MATCH($C189,'Settings'!$A$17:$A$36,0),MATCH($E189,Groups,0))="",INDEX('Settings'!$D$17:$D$36,MATCH($C189,'Settings'!$A$17:$A$36,0)),INDEX('Settings'!$E$17:$H$36,MATCH($C189,'Settings'!$A$17:$A$36,0),MATCH($E189,Groups,0))),0))</f>
        <v/>
      </c>
      <c r="O189" s="14">
        <f>IF($C189="","",ROUND($M189*$N189,2))</f>
        <v/>
      </c>
      <c r="P189" s="16">
        <f>IF($A189="","",DATE(YEAR($A189),MONTH($A189),1))</f>
        <v/>
      </c>
      <c r="Q189" s="14">
        <f>IF($C189="","",$K189-$O189)</f>
        <v/>
      </c>
    </row>
    <row r="190">
      <c r="A190" s="13" t="n">
        <v>46260</v>
      </c>
      <c r="B190" s="4" t="inlineStr">
        <is>
          <t>P-1579</t>
        </is>
      </c>
      <c r="C190" s="4" t="inlineStr">
        <is>
          <t>Dr Mohamed Adel</t>
        </is>
      </c>
      <c r="D190" s="4" t="inlineStr">
        <is>
          <t>Specialist consultation</t>
        </is>
      </c>
      <c r="E190" s="6">
        <f>IF($D190="","",IFERROR(INDEX('Settings'!$L$17:$L$56,MATCH($D190,'Settings'!$K$17:$K$56,0)),""))</f>
        <v/>
      </c>
      <c r="F190" s="8" t="n">
        <v>350</v>
      </c>
      <c r="G190" s="8" t="n">
        <v>70</v>
      </c>
      <c r="H190" s="4" t="inlineStr">
        <is>
          <t>Clinic</t>
        </is>
      </c>
      <c r="I190" s="8" t="n"/>
      <c r="J190" s="8" t="n"/>
      <c r="K190" s="14">
        <f>IF($C190="","",$F190-$G190-$I190-$J190)</f>
        <v/>
      </c>
      <c r="L190" s="14">
        <f>IF($C190="","",$G190*IF($H190="Doctor",1,IF($H190="Shared",0.5,0)))</f>
        <v/>
      </c>
      <c r="M190" s="14">
        <f>IF($C190="","",IF(IFERROR(INDEX('Settings'!$C$17:$C$36,MATCH($C190,'Settings'!$A$17:$A$36,0)),"")="% of gross",$F190,$F190-$L190-IF('Settings'!$B$5="Yes",$I190,0)-IF('Settings'!$B$6="Yes",$J190,0)))</f>
        <v/>
      </c>
      <c r="N190" s="15">
        <f>IF($C190="","",IFERROR(IF(INDEX('Settings'!$E$17:$H$36,MATCH($C190,'Settings'!$A$17:$A$36,0),MATCH($E190,Groups,0))="",INDEX('Settings'!$D$17:$D$36,MATCH($C190,'Settings'!$A$17:$A$36,0)),INDEX('Settings'!$E$17:$H$36,MATCH($C190,'Settings'!$A$17:$A$36,0),MATCH($E190,Groups,0))),0))</f>
        <v/>
      </c>
      <c r="O190" s="14">
        <f>IF($C190="","",ROUND($M190*$N190,2))</f>
        <v/>
      </c>
      <c r="P190" s="16">
        <f>IF($A190="","",DATE(YEAR($A190),MONTH($A190),1))</f>
        <v/>
      </c>
      <c r="Q190" s="14">
        <f>IF($C190="","",$K190-$O190)</f>
        <v/>
      </c>
    </row>
    <row r="191">
      <c r="A191" s="13" t="n">
        <v>46261</v>
      </c>
      <c r="B191" s="4" t="inlineStr">
        <is>
          <t>P-1804</t>
        </is>
      </c>
      <c r="C191" s="4" t="inlineStr">
        <is>
          <t>Dr Sara Al Harbi</t>
        </is>
      </c>
      <c r="D191" s="4" t="inlineStr">
        <is>
          <t>Skin tag removal</t>
        </is>
      </c>
      <c r="E191" s="6">
        <f>IF($D191="","",IFERROR(INDEX('Settings'!$L$17:$L$56,MATCH($D191,'Settings'!$K$17:$K$56,0)),""))</f>
        <v/>
      </c>
      <c r="F191" s="8" t="n">
        <v>500</v>
      </c>
      <c r="G191" s="8" t="n"/>
      <c r="H191" s="4" t="n"/>
      <c r="I191" s="8" t="n"/>
      <c r="J191" s="8" t="n"/>
      <c r="K191" s="14">
        <f>IF($C191="","",$F191-$G191-$I191-$J191)</f>
        <v/>
      </c>
      <c r="L191" s="14">
        <f>IF($C191="","",$G191*IF($H191="Doctor",1,IF($H191="Shared",0.5,0)))</f>
        <v/>
      </c>
      <c r="M191" s="14">
        <f>IF($C191="","",IF(IFERROR(INDEX('Settings'!$C$17:$C$36,MATCH($C191,'Settings'!$A$17:$A$36,0)),"")="% of gross",$F191,$F191-$L191-IF('Settings'!$B$5="Yes",$I191,0)-IF('Settings'!$B$6="Yes",$J191,0)))</f>
        <v/>
      </c>
      <c r="N191" s="15">
        <f>IF($C191="","",IFERROR(IF(INDEX('Settings'!$E$17:$H$36,MATCH($C191,'Settings'!$A$17:$A$36,0),MATCH($E191,Groups,0))="",INDEX('Settings'!$D$17:$D$36,MATCH($C191,'Settings'!$A$17:$A$36,0)),INDEX('Settings'!$E$17:$H$36,MATCH($C191,'Settings'!$A$17:$A$36,0),MATCH($E191,Groups,0))),0))</f>
        <v/>
      </c>
      <c r="O191" s="14">
        <f>IF($C191="","",ROUND($M191*$N191,2))</f>
        <v/>
      </c>
      <c r="P191" s="16">
        <f>IF($A191="","",DATE(YEAR($A191),MONTH($A191),1))</f>
        <v/>
      </c>
      <c r="Q191" s="14">
        <f>IF($C191="","",$K191-$O191)</f>
        <v/>
      </c>
    </row>
    <row r="192">
      <c r="A192" s="13" t="n">
        <v>46261</v>
      </c>
      <c r="B192" s="4" t="inlineStr">
        <is>
          <t>P-1417</t>
        </is>
      </c>
      <c r="C192" s="4" t="inlineStr">
        <is>
          <t>Dr Sara Al Harbi</t>
        </is>
      </c>
      <c r="D192" s="4" t="inlineStr">
        <is>
          <t>Chemical peel</t>
        </is>
      </c>
      <c r="E192" s="6">
        <f>IF($D192="","",IFERROR(INDEX('Settings'!$L$17:$L$56,MATCH($D192,'Settings'!$K$17:$K$56,0)),""))</f>
        <v/>
      </c>
      <c r="F192" s="8" t="n">
        <v>800</v>
      </c>
      <c r="G192" s="8" t="n"/>
      <c r="H192" s="4" t="n"/>
      <c r="I192" s="8" t="n"/>
      <c r="J192" s="8" t="n"/>
      <c r="K192" s="14">
        <f>IF($C192="","",$F192-$G192-$I192-$J192)</f>
        <v/>
      </c>
      <c r="L192" s="14">
        <f>IF($C192="","",$G192*IF($H192="Doctor",1,IF($H192="Shared",0.5,0)))</f>
        <v/>
      </c>
      <c r="M192" s="14">
        <f>IF($C192="","",IF(IFERROR(INDEX('Settings'!$C$17:$C$36,MATCH($C192,'Settings'!$A$17:$A$36,0)),"")="% of gross",$F192,$F192-$L192-IF('Settings'!$B$5="Yes",$I192,0)-IF('Settings'!$B$6="Yes",$J192,0)))</f>
        <v/>
      </c>
      <c r="N192" s="15">
        <f>IF($C192="","",IFERROR(IF(INDEX('Settings'!$E$17:$H$36,MATCH($C192,'Settings'!$A$17:$A$36,0),MATCH($E192,Groups,0))="",INDEX('Settings'!$D$17:$D$36,MATCH($C192,'Settings'!$A$17:$A$36,0)),INDEX('Settings'!$E$17:$H$36,MATCH($C192,'Settings'!$A$17:$A$36,0),MATCH($E192,Groups,0))),0))</f>
        <v/>
      </c>
      <c r="O192" s="14">
        <f>IF($C192="","",ROUND($M192*$N192,2))</f>
        <v/>
      </c>
      <c r="P192" s="16">
        <f>IF($A192="","",DATE(YEAR($A192),MONTH($A192),1))</f>
        <v/>
      </c>
      <c r="Q192" s="14">
        <f>IF($C192="","",$K192-$O192)</f>
        <v/>
      </c>
    </row>
    <row r="193">
      <c r="A193" s="13" t="n">
        <v>46261</v>
      </c>
      <c r="B193" s="4" t="inlineStr">
        <is>
          <t>P-1072</t>
        </is>
      </c>
      <c r="C193" s="4" t="inlineStr">
        <is>
          <t>Dr Noura Al Subaie</t>
        </is>
      </c>
      <c r="D193" s="4" t="inlineStr">
        <is>
          <t>Follow-up visit</t>
        </is>
      </c>
      <c r="E193" s="6">
        <f>IF($D193="","",IFERROR(INDEX('Settings'!$L$17:$L$56,MATCH($D193,'Settings'!$K$17:$K$56,0)),""))</f>
        <v/>
      </c>
      <c r="F193" s="8" t="n">
        <v>150</v>
      </c>
      <c r="G193" s="8" t="n"/>
      <c r="H193" s="4" t="n"/>
      <c r="I193" s="8" t="n"/>
      <c r="J193" s="8" t="n"/>
      <c r="K193" s="14">
        <f>IF($C193="","",$F193-$G193-$I193-$J193)</f>
        <v/>
      </c>
      <c r="L193" s="14">
        <f>IF($C193="","",$G193*IF($H193="Doctor",1,IF($H193="Shared",0.5,0)))</f>
        <v/>
      </c>
      <c r="M193" s="14">
        <f>IF($C193="","",IF(IFERROR(INDEX('Settings'!$C$17:$C$36,MATCH($C193,'Settings'!$A$17:$A$36,0)),"")="% of gross",$F193,$F193-$L193-IF('Settings'!$B$5="Yes",$I193,0)-IF('Settings'!$B$6="Yes",$J193,0)))</f>
        <v/>
      </c>
      <c r="N193" s="15">
        <f>IF($C193="","",IFERROR(IF(INDEX('Settings'!$E$17:$H$36,MATCH($C193,'Settings'!$A$17:$A$36,0),MATCH($E193,Groups,0))="",INDEX('Settings'!$D$17:$D$36,MATCH($C193,'Settings'!$A$17:$A$36,0)),INDEX('Settings'!$E$17:$H$36,MATCH($C193,'Settings'!$A$17:$A$36,0),MATCH($E193,Groups,0))),0))</f>
        <v/>
      </c>
      <c r="O193" s="14">
        <f>IF($C193="","",ROUND($M193*$N193,2))</f>
        <v/>
      </c>
      <c r="P193" s="16">
        <f>IF($A193="","",DATE(YEAR($A193),MONTH($A193),1))</f>
        <v/>
      </c>
      <c r="Q193" s="14">
        <f>IF($C193="","",$K193-$O193)</f>
        <v/>
      </c>
    </row>
    <row r="194">
      <c r="A194" s="13" t="n">
        <v>46261</v>
      </c>
      <c r="B194" s="4" t="inlineStr">
        <is>
          <t>P-1689</t>
        </is>
      </c>
      <c r="C194" s="4" t="inlineStr">
        <is>
          <t>Dr Ahmed Mansour</t>
        </is>
      </c>
      <c r="D194" s="4" t="inlineStr">
        <is>
          <t>Laser session, body</t>
        </is>
      </c>
      <c r="E194" s="6">
        <f>IF($D194="","",IFERROR(INDEX('Settings'!$L$17:$L$56,MATCH($D194,'Settings'!$K$17:$K$56,0)),""))</f>
        <v/>
      </c>
      <c r="F194" s="8" t="n">
        <v>1200</v>
      </c>
      <c r="G194" s="8" t="n">
        <v>120</v>
      </c>
      <c r="H194" s="4" t="inlineStr">
        <is>
          <t>Shared</t>
        </is>
      </c>
      <c r="I194" s="8" t="n"/>
      <c r="J194" s="8" t="n"/>
      <c r="K194" s="14">
        <f>IF($C194="","",$F194-$G194-$I194-$J194)</f>
        <v/>
      </c>
      <c r="L194" s="14">
        <f>IF($C194="","",$G194*IF($H194="Doctor",1,IF($H194="Shared",0.5,0)))</f>
        <v/>
      </c>
      <c r="M194" s="14">
        <f>IF($C194="","",IF(IFERROR(INDEX('Settings'!$C$17:$C$36,MATCH($C194,'Settings'!$A$17:$A$36,0)),"")="% of gross",$F194,$F194-$L194-IF('Settings'!$B$5="Yes",$I194,0)-IF('Settings'!$B$6="Yes",$J194,0)))</f>
        <v/>
      </c>
      <c r="N194" s="15">
        <f>IF($C194="","",IFERROR(IF(INDEX('Settings'!$E$17:$H$36,MATCH($C194,'Settings'!$A$17:$A$36,0),MATCH($E194,Groups,0))="",INDEX('Settings'!$D$17:$D$36,MATCH($C194,'Settings'!$A$17:$A$36,0)),INDEX('Settings'!$E$17:$H$36,MATCH($C194,'Settings'!$A$17:$A$36,0),MATCH($E194,Groups,0))),0))</f>
        <v/>
      </c>
      <c r="O194" s="14">
        <f>IF($C194="","",ROUND($M194*$N194,2))</f>
        <v/>
      </c>
      <c r="P194" s="16">
        <f>IF($A194="","",DATE(YEAR($A194),MONTH($A194),1))</f>
        <v/>
      </c>
      <c r="Q194" s="14">
        <f>IF($C194="","",$K194-$O194)</f>
        <v/>
      </c>
    </row>
    <row r="195">
      <c r="A195" s="13" t="n">
        <v>46261</v>
      </c>
      <c r="B195" s="4" t="inlineStr">
        <is>
          <t>P-1269</t>
        </is>
      </c>
      <c r="C195" s="4" t="inlineStr">
        <is>
          <t>Dr Sara Al Harbi</t>
        </is>
      </c>
      <c r="D195" s="4" t="inlineStr">
        <is>
          <t>Laser session, face</t>
        </is>
      </c>
      <c r="E195" s="6">
        <f>IF($D195="","",IFERROR(INDEX('Settings'!$L$17:$L$56,MATCH($D195,'Settings'!$K$17:$K$56,0)),""))</f>
        <v/>
      </c>
      <c r="F195" s="8" t="n">
        <v>600</v>
      </c>
      <c r="G195" s="8" t="n"/>
      <c r="H195" s="4" t="n"/>
      <c r="I195" s="8" t="n"/>
      <c r="J195" s="8" t="n"/>
      <c r="K195" s="14">
        <f>IF($C195="","",$F195-$G195-$I195-$J195)</f>
        <v/>
      </c>
      <c r="L195" s="14">
        <f>IF($C195="","",$G195*IF($H195="Doctor",1,IF($H195="Shared",0.5,0)))</f>
        <v/>
      </c>
      <c r="M195" s="14">
        <f>IF($C195="","",IF(IFERROR(INDEX('Settings'!$C$17:$C$36,MATCH($C195,'Settings'!$A$17:$A$36,0)),"")="% of gross",$F195,$F195-$L195-IF('Settings'!$B$5="Yes",$I195,0)-IF('Settings'!$B$6="Yes",$J195,0)))</f>
        <v/>
      </c>
      <c r="N195" s="15">
        <f>IF($C195="","",IFERROR(IF(INDEX('Settings'!$E$17:$H$36,MATCH($C195,'Settings'!$A$17:$A$36,0),MATCH($E195,Groups,0))="",INDEX('Settings'!$D$17:$D$36,MATCH($C195,'Settings'!$A$17:$A$36,0)),INDEX('Settings'!$E$17:$H$36,MATCH($C195,'Settings'!$A$17:$A$36,0),MATCH($E195,Groups,0))),0))</f>
        <v/>
      </c>
      <c r="O195" s="14">
        <f>IF($C195="","",ROUND($M195*$N195,2))</f>
        <v/>
      </c>
      <c r="P195" s="16">
        <f>IF($A195="","",DATE(YEAR($A195),MONTH($A195),1))</f>
        <v/>
      </c>
      <c r="Q195" s="14">
        <f>IF($C195="","",$K195-$O195)</f>
        <v/>
      </c>
    </row>
    <row r="196">
      <c r="A196" s="13" t="n">
        <v>46261</v>
      </c>
      <c r="B196" s="4" t="inlineStr">
        <is>
          <t>P-1356</t>
        </is>
      </c>
      <c r="C196" s="4" t="inlineStr">
        <is>
          <t>Dr Mohamed Adel</t>
        </is>
      </c>
      <c r="D196" s="4" t="inlineStr">
        <is>
          <t>Physiotherapy session</t>
        </is>
      </c>
      <c r="E196" s="6">
        <f>IF($D196="","",IFERROR(INDEX('Settings'!$L$17:$L$56,MATCH($D196,'Settings'!$K$17:$K$56,0)),""))</f>
        <v/>
      </c>
      <c r="F196" s="8" t="n">
        <v>300</v>
      </c>
      <c r="G196" s="8" t="n">
        <v>30</v>
      </c>
      <c r="H196" s="4" t="inlineStr">
        <is>
          <t>Clinic</t>
        </is>
      </c>
      <c r="I196" s="8" t="n"/>
      <c r="J196" s="8" t="n"/>
      <c r="K196" s="14">
        <f>IF($C196="","",$F196-$G196-$I196-$J196)</f>
        <v/>
      </c>
      <c r="L196" s="14">
        <f>IF($C196="","",$G196*IF($H196="Doctor",1,IF($H196="Shared",0.5,0)))</f>
        <v/>
      </c>
      <c r="M196" s="14">
        <f>IF($C196="","",IF(IFERROR(INDEX('Settings'!$C$17:$C$36,MATCH($C196,'Settings'!$A$17:$A$36,0)),"")="% of gross",$F196,$F196-$L196-IF('Settings'!$B$5="Yes",$I196,0)-IF('Settings'!$B$6="Yes",$J196,0)))</f>
        <v/>
      </c>
      <c r="N196" s="15">
        <f>IF($C196="","",IFERROR(IF(INDEX('Settings'!$E$17:$H$36,MATCH($C196,'Settings'!$A$17:$A$36,0),MATCH($E196,Groups,0))="",INDEX('Settings'!$D$17:$D$36,MATCH($C196,'Settings'!$A$17:$A$36,0)),INDEX('Settings'!$E$17:$H$36,MATCH($C196,'Settings'!$A$17:$A$36,0),MATCH($E196,Groups,0))),0))</f>
        <v/>
      </c>
      <c r="O196" s="14">
        <f>IF($C196="","",ROUND($M196*$N196,2))</f>
        <v/>
      </c>
      <c r="P196" s="16">
        <f>IF($A196="","",DATE(YEAR($A196),MONTH($A196),1))</f>
        <v/>
      </c>
      <c r="Q196" s="14">
        <f>IF($C196="","",$K196-$O196)</f>
        <v/>
      </c>
    </row>
    <row r="197">
      <c r="A197" s="13" t="n">
        <v>46261</v>
      </c>
      <c r="B197" s="4" t="inlineStr">
        <is>
          <t>P-1500</t>
        </is>
      </c>
      <c r="C197" s="4" t="inlineStr">
        <is>
          <t>Dr Layla Al Qahtani</t>
        </is>
      </c>
      <c r="D197" s="4" t="inlineStr">
        <is>
          <t>Follow-up visit</t>
        </is>
      </c>
      <c r="E197" s="6">
        <f>IF($D197="","",IFERROR(INDEX('Settings'!$L$17:$L$56,MATCH($D197,'Settings'!$K$17:$K$56,0)),""))</f>
        <v/>
      </c>
      <c r="F197" s="8" t="n">
        <v>150</v>
      </c>
      <c r="G197" s="8" t="n"/>
      <c r="H197" s="4" t="n"/>
      <c r="I197" s="8" t="n"/>
      <c r="J197" s="8" t="n"/>
      <c r="K197" s="14">
        <f>IF($C197="","",$F197-$G197-$I197-$J197)</f>
        <v/>
      </c>
      <c r="L197" s="14">
        <f>IF($C197="","",$G197*IF($H197="Doctor",1,IF($H197="Shared",0.5,0)))</f>
        <v/>
      </c>
      <c r="M197" s="14">
        <f>IF($C197="","",IF(IFERROR(INDEX('Settings'!$C$17:$C$36,MATCH($C197,'Settings'!$A$17:$A$36,0)),"")="% of gross",$F197,$F197-$L197-IF('Settings'!$B$5="Yes",$I197,0)-IF('Settings'!$B$6="Yes",$J197,0)))</f>
        <v/>
      </c>
      <c r="N197" s="15">
        <f>IF($C197="","",IFERROR(IF(INDEX('Settings'!$E$17:$H$36,MATCH($C197,'Settings'!$A$17:$A$36,0),MATCH($E197,Groups,0))="",INDEX('Settings'!$D$17:$D$36,MATCH($C197,'Settings'!$A$17:$A$36,0)),INDEX('Settings'!$E$17:$H$36,MATCH($C197,'Settings'!$A$17:$A$36,0),MATCH($E197,Groups,0))),0))</f>
        <v/>
      </c>
      <c r="O197" s="14">
        <f>IF($C197="","",ROUND($M197*$N197,2))</f>
        <v/>
      </c>
      <c r="P197" s="16">
        <f>IF($A197="","",DATE(YEAR($A197),MONTH($A197),1))</f>
        <v/>
      </c>
      <c r="Q197" s="14">
        <f>IF($C197="","",$K197-$O197)</f>
        <v/>
      </c>
    </row>
    <row r="198">
      <c r="A198" s="13" t="n">
        <v>46261</v>
      </c>
      <c r="B198" s="4" t="inlineStr">
        <is>
          <t>P-1270</t>
        </is>
      </c>
      <c r="C198" s="4" t="inlineStr">
        <is>
          <t>Dr Layla Al Qahtani</t>
        </is>
      </c>
      <c r="D198" s="4" t="inlineStr">
        <is>
          <t>Follow-up visit</t>
        </is>
      </c>
      <c r="E198" s="6">
        <f>IF($D198="","",IFERROR(INDEX('Settings'!$L$17:$L$56,MATCH($D198,'Settings'!$K$17:$K$56,0)),""))</f>
        <v/>
      </c>
      <c r="F198" s="8" t="n">
        <v>150</v>
      </c>
      <c r="G198" s="8" t="n"/>
      <c r="H198" s="4" t="n"/>
      <c r="I198" s="8" t="n"/>
      <c r="J198" s="8" t="n"/>
      <c r="K198" s="14">
        <f>IF($C198="","",$F198-$G198-$I198-$J198)</f>
        <v/>
      </c>
      <c r="L198" s="14">
        <f>IF($C198="","",$G198*IF($H198="Doctor",1,IF($H198="Shared",0.5,0)))</f>
        <v/>
      </c>
      <c r="M198" s="14">
        <f>IF($C198="","",IF(IFERROR(INDEX('Settings'!$C$17:$C$36,MATCH($C198,'Settings'!$A$17:$A$36,0)),"")="% of gross",$F198,$F198-$L198-IF('Settings'!$B$5="Yes",$I198,0)-IF('Settings'!$B$6="Yes",$J198,0)))</f>
        <v/>
      </c>
      <c r="N198" s="15">
        <f>IF($C198="","",IFERROR(IF(INDEX('Settings'!$E$17:$H$36,MATCH($C198,'Settings'!$A$17:$A$36,0),MATCH($E198,Groups,0))="",INDEX('Settings'!$D$17:$D$36,MATCH($C198,'Settings'!$A$17:$A$36,0)),INDEX('Settings'!$E$17:$H$36,MATCH($C198,'Settings'!$A$17:$A$36,0),MATCH($E198,Groups,0))),0))</f>
        <v/>
      </c>
      <c r="O198" s="14">
        <f>IF($C198="","",ROUND($M198*$N198,2))</f>
        <v/>
      </c>
      <c r="P198" s="16">
        <f>IF($A198="","",DATE(YEAR($A198),MONTH($A198),1))</f>
        <v/>
      </c>
      <c r="Q198" s="14">
        <f>IF($C198="","",$K198-$O198)</f>
        <v/>
      </c>
    </row>
    <row r="199">
      <c r="A199" s="13" t="n">
        <v>46261</v>
      </c>
      <c r="B199" s="4" t="inlineStr">
        <is>
          <t>P-1337</t>
        </is>
      </c>
      <c r="C199" s="4" t="inlineStr">
        <is>
          <t>Dr Noura Al Subaie</t>
        </is>
      </c>
      <c r="D199" s="4" t="inlineStr">
        <is>
          <t>Laser session, face</t>
        </is>
      </c>
      <c r="E199" s="6">
        <f>IF($D199="","",IFERROR(INDEX('Settings'!$L$17:$L$56,MATCH($D199,'Settings'!$K$17:$K$56,0)),""))</f>
        <v/>
      </c>
      <c r="F199" s="8" t="n">
        <v>600</v>
      </c>
      <c r="G199" s="8" t="n"/>
      <c r="H199" s="4" t="n"/>
      <c r="I199" s="8" t="n"/>
      <c r="J199" s="8" t="n"/>
      <c r="K199" s="14">
        <f>IF($C199="","",$F199-$G199-$I199-$J199)</f>
        <v/>
      </c>
      <c r="L199" s="14">
        <f>IF($C199="","",$G199*IF($H199="Doctor",1,IF($H199="Shared",0.5,0)))</f>
        <v/>
      </c>
      <c r="M199" s="14">
        <f>IF($C199="","",IF(IFERROR(INDEX('Settings'!$C$17:$C$36,MATCH($C199,'Settings'!$A$17:$A$36,0)),"")="% of gross",$F199,$F199-$L199-IF('Settings'!$B$5="Yes",$I199,0)-IF('Settings'!$B$6="Yes",$J199,0)))</f>
        <v/>
      </c>
      <c r="N199" s="15">
        <f>IF($C199="","",IFERROR(IF(INDEX('Settings'!$E$17:$H$36,MATCH($C199,'Settings'!$A$17:$A$36,0),MATCH($E199,Groups,0))="",INDEX('Settings'!$D$17:$D$36,MATCH($C199,'Settings'!$A$17:$A$36,0)),INDEX('Settings'!$E$17:$H$36,MATCH($C199,'Settings'!$A$17:$A$36,0),MATCH($E199,Groups,0))),0))</f>
        <v/>
      </c>
      <c r="O199" s="14">
        <f>IF($C199="","",ROUND($M199*$N199,2))</f>
        <v/>
      </c>
      <c r="P199" s="16">
        <f>IF($A199="","",DATE(YEAR($A199),MONTH($A199),1))</f>
        <v/>
      </c>
      <c r="Q199" s="14">
        <f>IF($C199="","",$K199-$O199)</f>
        <v/>
      </c>
    </row>
    <row r="200">
      <c r="A200" s="13" t="n">
        <v>46263</v>
      </c>
      <c r="B200" s="4" t="inlineStr">
        <is>
          <t>P-1425</t>
        </is>
      </c>
      <c r="C200" s="4" t="inlineStr">
        <is>
          <t>Dr Sara Al Harbi</t>
        </is>
      </c>
      <c r="D200" s="4" t="inlineStr">
        <is>
          <t>Laser session, body</t>
        </is>
      </c>
      <c r="E200" s="6">
        <f>IF($D200="","",IFERROR(INDEX('Settings'!$L$17:$L$56,MATCH($D200,'Settings'!$K$17:$K$56,0)),""))</f>
        <v/>
      </c>
      <c r="F200" s="8" t="n">
        <v>1200</v>
      </c>
      <c r="G200" s="8" t="n"/>
      <c r="H200" s="4" t="n"/>
      <c r="I200" s="8" t="n"/>
      <c r="J200" s="8" t="n"/>
      <c r="K200" s="14">
        <f>IF($C200="","",$F200-$G200-$I200-$J200)</f>
        <v/>
      </c>
      <c r="L200" s="14">
        <f>IF($C200="","",$G200*IF($H200="Doctor",1,IF($H200="Shared",0.5,0)))</f>
        <v/>
      </c>
      <c r="M200" s="14">
        <f>IF($C200="","",IF(IFERROR(INDEX('Settings'!$C$17:$C$36,MATCH($C200,'Settings'!$A$17:$A$36,0)),"")="% of gross",$F200,$F200-$L200-IF('Settings'!$B$5="Yes",$I200,0)-IF('Settings'!$B$6="Yes",$J200,0)))</f>
        <v/>
      </c>
      <c r="N200" s="15">
        <f>IF($C200="","",IFERROR(IF(INDEX('Settings'!$E$17:$H$36,MATCH($C200,'Settings'!$A$17:$A$36,0),MATCH($E200,Groups,0))="",INDEX('Settings'!$D$17:$D$36,MATCH($C200,'Settings'!$A$17:$A$36,0)),INDEX('Settings'!$E$17:$H$36,MATCH($C200,'Settings'!$A$17:$A$36,0),MATCH($E200,Groups,0))),0))</f>
        <v/>
      </c>
      <c r="O200" s="14">
        <f>IF($C200="","",ROUND($M200*$N200,2))</f>
        <v/>
      </c>
      <c r="P200" s="16">
        <f>IF($A200="","",DATE(YEAR($A200),MONTH($A200),1))</f>
        <v/>
      </c>
      <c r="Q200" s="14">
        <f>IF($C200="","",$K200-$O200)</f>
        <v/>
      </c>
    </row>
    <row r="201">
      <c r="A201" s="13" t="n">
        <v>46263</v>
      </c>
      <c r="B201" s="4" t="inlineStr">
        <is>
          <t>P-1593</t>
        </is>
      </c>
      <c r="C201" s="4" t="inlineStr">
        <is>
          <t>Dr Sara Al Harbi</t>
        </is>
      </c>
      <c r="D201" s="4" t="inlineStr">
        <is>
          <t>Follow-up visit</t>
        </is>
      </c>
      <c r="E201" s="6">
        <f>IF($D201="","",IFERROR(INDEX('Settings'!$L$17:$L$56,MATCH($D201,'Settings'!$K$17:$K$56,0)),""))</f>
        <v/>
      </c>
      <c r="F201" s="8" t="n">
        <v>150</v>
      </c>
      <c r="G201" s="8" t="n"/>
      <c r="H201" s="4" t="n"/>
      <c r="I201" s="8" t="n"/>
      <c r="J201" s="8" t="n"/>
      <c r="K201" s="14">
        <f>IF($C201="","",$F201-$G201-$I201-$J201)</f>
        <v/>
      </c>
      <c r="L201" s="14">
        <f>IF($C201="","",$G201*IF($H201="Doctor",1,IF($H201="Shared",0.5,0)))</f>
        <v/>
      </c>
      <c r="M201" s="14">
        <f>IF($C201="","",IF(IFERROR(INDEX('Settings'!$C$17:$C$36,MATCH($C201,'Settings'!$A$17:$A$36,0)),"")="% of gross",$F201,$F201-$L201-IF('Settings'!$B$5="Yes",$I201,0)-IF('Settings'!$B$6="Yes",$J201,0)))</f>
        <v/>
      </c>
      <c r="N201" s="15">
        <f>IF($C201="","",IFERROR(IF(INDEX('Settings'!$E$17:$H$36,MATCH($C201,'Settings'!$A$17:$A$36,0),MATCH($E201,Groups,0))="",INDEX('Settings'!$D$17:$D$36,MATCH($C201,'Settings'!$A$17:$A$36,0)),INDEX('Settings'!$E$17:$H$36,MATCH($C201,'Settings'!$A$17:$A$36,0),MATCH($E201,Groups,0))),0))</f>
        <v/>
      </c>
      <c r="O201" s="14">
        <f>IF($C201="","",ROUND($M201*$N201,2))</f>
        <v/>
      </c>
      <c r="P201" s="16">
        <f>IF($A201="","",DATE(YEAR($A201),MONTH($A201),1))</f>
        <v/>
      </c>
      <c r="Q201" s="14">
        <f>IF($C201="","",$K201-$O201)</f>
        <v/>
      </c>
    </row>
    <row r="202">
      <c r="A202" s="13" t="n">
        <v>46263</v>
      </c>
      <c r="B202" s="4" t="inlineStr">
        <is>
          <t>P-1099</t>
        </is>
      </c>
      <c r="C202" s="4" t="inlineStr">
        <is>
          <t>Dr Layla Al Qahtani</t>
        </is>
      </c>
      <c r="D202" s="4" t="inlineStr">
        <is>
          <t>Specialist consultation</t>
        </is>
      </c>
      <c r="E202" s="6">
        <f>IF($D202="","",IFERROR(INDEX('Settings'!$L$17:$L$56,MATCH($D202,'Settings'!$K$17:$K$56,0)),""))</f>
        <v/>
      </c>
      <c r="F202" s="8" t="n">
        <v>350</v>
      </c>
      <c r="G202" s="8" t="n"/>
      <c r="H202" s="4" t="n"/>
      <c r="I202" s="8" t="n"/>
      <c r="J202" s="8" t="n"/>
      <c r="K202" s="14">
        <f>IF($C202="","",$F202-$G202-$I202-$J202)</f>
        <v/>
      </c>
      <c r="L202" s="14">
        <f>IF($C202="","",$G202*IF($H202="Doctor",1,IF($H202="Shared",0.5,0)))</f>
        <v/>
      </c>
      <c r="M202" s="14">
        <f>IF($C202="","",IF(IFERROR(INDEX('Settings'!$C$17:$C$36,MATCH($C202,'Settings'!$A$17:$A$36,0)),"")="% of gross",$F202,$F202-$L202-IF('Settings'!$B$5="Yes",$I202,0)-IF('Settings'!$B$6="Yes",$J202,0)))</f>
        <v/>
      </c>
      <c r="N202" s="15">
        <f>IF($C202="","",IFERROR(IF(INDEX('Settings'!$E$17:$H$36,MATCH($C202,'Settings'!$A$17:$A$36,0),MATCH($E202,Groups,0))="",INDEX('Settings'!$D$17:$D$36,MATCH($C202,'Settings'!$A$17:$A$36,0)),INDEX('Settings'!$E$17:$H$36,MATCH($C202,'Settings'!$A$17:$A$36,0),MATCH($E202,Groups,0))),0))</f>
        <v/>
      </c>
      <c r="O202" s="14">
        <f>IF($C202="","",ROUND($M202*$N202,2))</f>
        <v/>
      </c>
      <c r="P202" s="16">
        <f>IF($A202="","",DATE(YEAR($A202),MONTH($A202),1))</f>
        <v/>
      </c>
      <c r="Q202" s="14">
        <f>IF($C202="","",$K202-$O202)</f>
        <v/>
      </c>
    </row>
    <row r="203">
      <c r="A203" s="13" t="n">
        <v>46263</v>
      </c>
      <c r="B203" s="4" t="inlineStr">
        <is>
          <t>P-1780</t>
        </is>
      </c>
      <c r="C203" s="4" t="inlineStr">
        <is>
          <t>Dr Sara Al Harbi</t>
        </is>
      </c>
      <c r="D203" s="4" t="inlineStr">
        <is>
          <t>Follow-up visit</t>
        </is>
      </c>
      <c r="E203" s="6">
        <f>IF($D203="","",IFERROR(INDEX('Settings'!$L$17:$L$56,MATCH($D203,'Settings'!$K$17:$K$56,0)),""))</f>
        <v/>
      </c>
      <c r="F203" s="8" t="n">
        <v>150</v>
      </c>
      <c r="G203" s="8" t="n"/>
      <c r="H203" s="4" t="n"/>
      <c r="I203" s="8" t="n"/>
      <c r="J203" s="8" t="n"/>
      <c r="K203" s="14">
        <f>IF($C203="","",$F203-$G203-$I203-$J203)</f>
        <v/>
      </c>
      <c r="L203" s="14">
        <f>IF($C203="","",$G203*IF($H203="Doctor",1,IF($H203="Shared",0.5,0)))</f>
        <v/>
      </c>
      <c r="M203" s="14">
        <f>IF($C203="","",IF(IFERROR(INDEX('Settings'!$C$17:$C$36,MATCH($C203,'Settings'!$A$17:$A$36,0)),"")="% of gross",$F203,$F203-$L203-IF('Settings'!$B$5="Yes",$I203,0)-IF('Settings'!$B$6="Yes",$J203,0)))</f>
        <v/>
      </c>
      <c r="N203" s="15">
        <f>IF($C203="","",IFERROR(IF(INDEX('Settings'!$E$17:$H$36,MATCH($C203,'Settings'!$A$17:$A$36,0),MATCH($E203,Groups,0))="",INDEX('Settings'!$D$17:$D$36,MATCH($C203,'Settings'!$A$17:$A$36,0)),INDEX('Settings'!$E$17:$H$36,MATCH($C203,'Settings'!$A$17:$A$36,0),MATCH($E203,Groups,0))),0))</f>
        <v/>
      </c>
      <c r="O203" s="14">
        <f>IF($C203="","",ROUND($M203*$N203,2))</f>
        <v/>
      </c>
      <c r="P203" s="16">
        <f>IF($A203="","",DATE(YEAR($A203),MONTH($A203),1))</f>
        <v/>
      </c>
      <c r="Q203" s="14">
        <f>IF($C203="","",$K203-$O203)</f>
        <v/>
      </c>
    </row>
    <row r="204">
      <c r="A204" s="13" t="n">
        <v>46263</v>
      </c>
      <c r="B204" s="4" t="inlineStr">
        <is>
          <t>P-1571</t>
        </is>
      </c>
      <c r="C204" s="4" t="inlineStr">
        <is>
          <t>Dr Layla Al Qahtani</t>
        </is>
      </c>
      <c r="D204" s="4" t="inlineStr">
        <is>
          <t>Skin tag removal</t>
        </is>
      </c>
      <c r="E204" s="6">
        <f>IF($D204="","",IFERROR(INDEX('Settings'!$L$17:$L$56,MATCH($D204,'Settings'!$K$17:$K$56,0)),""))</f>
        <v/>
      </c>
      <c r="F204" s="8" t="n">
        <v>500</v>
      </c>
      <c r="G204" s="8" t="n"/>
      <c r="H204" s="4" t="n"/>
      <c r="I204" s="8" t="n"/>
      <c r="J204" s="8" t="n"/>
      <c r="K204" s="14">
        <f>IF($C204="","",$F204-$G204-$I204-$J204)</f>
        <v/>
      </c>
      <c r="L204" s="14">
        <f>IF($C204="","",$G204*IF($H204="Doctor",1,IF($H204="Shared",0.5,0)))</f>
        <v/>
      </c>
      <c r="M204" s="14">
        <f>IF($C204="","",IF(IFERROR(INDEX('Settings'!$C$17:$C$36,MATCH($C204,'Settings'!$A$17:$A$36,0)),"")="% of gross",$F204,$F204-$L204-IF('Settings'!$B$5="Yes",$I204,0)-IF('Settings'!$B$6="Yes",$J204,0)))</f>
        <v/>
      </c>
      <c r="N204" s="15">
        <f>IF($C204="","",IFERROR(IF(INDEX('Settings'!$E$17:$H$36,MATCH($C204,'Settings'!$A$17:$A$36,0),MATCH($E204,Groups,0))="",INDEX('Settings'!$D$17:$D$36,MATCH($C204,'Settings'!$A$17:$A$36,0)),INDEX('Settings'!$E$17:$H$36,MATCH($C204,'Settings'!$A$17:$A$36,0),MATCH($E204,Groups,0))),0))</f>
        <v/>
      </c>
      <c r="O204" s="14">
        <f>IF($C204="","",ROUND($M204*$N204,2))</f>
        <v/>
      </c>
      <c r="P204" s="16">
        <f>IF($A204="","",DATE(YEAR($A204),MONTH($A204),1))</f>
        <v/>
      </c>
      <c r="Q204" s="14">
        <f>IF($C204="","",$K204-$O204)</f>
        <v/>
      </c>
    </row>
    <row r="205">
      <c r="A205" s="13" t="n">
        <v>46263</v>
      </c>
      <c r="B205" s="4" t="inlineStr">
        <is>
          <t>P-1409</t>
        </is>
      </c>
      <c r="C205" s="4" t="inlineStr">
        <is>
          <t>Dr Sara Al Harbi</t>
        </is>
      </c>
      <c r="D205" s="4" t="inlineStr">
        <is>
          <t>Specialist consultation</t>
        </is>
      </c>
      <c r="E205" s="6">
        <f>IF($D205="","",IFERROR(INDEX('Settings'!$L$17:$L$56,MATCH($D205,'Settings'!$K$17:$K$56,0)),""))</f>
        <v/>
      </c>
      <c r="F205" s="8" t="n">
        <v>350</v>
      </c>
      <c r="G205" s="8" t="n"/>
      <c r="H205" s="4" t="n"/>
      <c r="I205" s="8" t="n"/>
      <c r="J205" s="8" t="n"/>
      <c r="K205" s="14">
        <f>IF($C205="","",$F205-$G205-$I205-$J205)</f>
        <v/>
      </c>
      <c r="L205" s="14">
        <f>IF($C205="","",$G205*IF($H205="Doctor",1,IF($H205="Shared",0.5,0)))</f>
        <v/>
      </c>
      <c r="M205" s="14">
        <f>IF($C205="","",IF(IFERROR(INDEX('Settings'!$C$17:$C$36,MATCH($C205,'Settings'!$A$17:$A$36,0)),"")="% of gross",$F205,$F205-$L205-IF('Settings'!$B$5="Yes",$I205,0)-IF('Settings'!$B$6="Yes",$J205,0)))</f>
        <v/>
      </c>
      <c r="N205" s="15">
        <f>IF($C205="","",IFERROR(IF(INDEX('Settings'!$E$17:$H$36,MATCH($C205,'Settings'!$A$17:$A$36,0),MATCH($E205,Groups,0))="",INDEX('Settings'!$D$17:$D$36,MATCH($C205,'Settings'!$A$17:$A$36,0)),INDEX('Settings'!$E$17:$H$36,MATCH($C205,'Settings'!$A$17:$A$36,0),MATCH($E205,Groups,0))),0))</f>
        <v/>
      </c>
      <c r="O205" s="14">
        <f>IF($C205="","",ROUND($M205*$N205,2))</f>
        <v/>
      </c>
      <c r="P205" s="16">
        <f>IF($A205="","",DATE(YEAR($A205),MONTH($A205),1))</f>
        <v/>
      </c>
      <c r="Q205" s="14">
        <f>IF($C205="","",$K205-$O205)</f>
        <v/>
      </c>
    </row>
    <row r="206">
      <c r="A206" s="13" t="n">
        <v>46263</v>
      </c>
      <c r="B206" s="4" t="inlineStr">
        <is>
          <t>P-1750</t>
        </is>
      </c>
      <c r="C206" s="4" t="inlineStr">
        <is>
          <t>Dr Mohamed Adel</t>
        </is>
      </c>
      <c r="D206" s="4" t="inlineStr">
        <is>
          <t>Follow-up visit</t>
        </is>
      </c>
      <c r="E206" s="6">
        <f>IF($D206="","",IFERROR(INDEX('Settings'!$L$17:$L$56,MATCH($D206,'Settings'!$K$17:$K$56,0)),""))</f>
        <v/>
      </c>
      <c r="F206" s="8" t="n">
        <v>150</v>
      </c>
      <c r="G206" s="8" t="n"/>
      <c r="H206" s="4" t="n"/>
      <c r="I206" s="8" t="n"/>
      <c r="J206" s="8" t="n"/>
      <c r="K206" s="14">
        <f>IF($C206="","",$F206-$G206-$I206-$J206)</f>
        <v/>
      </c>
      <c r="L206" s="14">
        <f>IF($C206="","",$G206*IF($H206="Doctor",1,IF($H206="Shared",0.5,0)))</f>
        <v/>
      </c>
      <c r="M206" s="14">
        <f>IF($C206="","",IF(IFERROR(INDEX('Settings'!$C$17:$C$36,MATCH($C206,'Settings'!$A$17:$A$36,0)),"")="% of gross",$F206,$F206-$L206-IF('Settings'!$B$5="Yes",$I206,0)-IF('Settings'!$B$6="Yes",$J206,0)))</f>
        <v/>
      </c>
      <c r="N206" s="15">
        <f>IF($C206="","",IFERROR(IF(INDEX('Settings'!$E$17:$H$36,MATCH($C206,'Settings'!$A$17:$A$36,0),MATCH($E206,Groups,0))="",INDEX('Settings'!$D$17:$D$36,MATCH($C206,'Settings'!$A$17:$A$36,0)),INDEX('Settings'!$E$17:$H$36,MATCH($C206,'Settings'!$A$17:$A$36,0),MATCH($E206,Groups,0))),0))</f>
        <v/>
      </c>
      <c r="O206" s="14">
        <f>IF($C206="","",ROUND($M206*$N206,2))</f>
        <v/>
      </c>
      <c r="P206" s="16">
        <f>IF($A206="","",DATE(YEAR($A206),MONTH($A206),1))</f>
        <v/>
      </c>
      <c r="Q206" s="14">
        <f>IF($C206="","",$K206-$O206)</f>
        <v/>
      </c>
    </row>
    <row r="207">
      <c r="A207" s="13" t="n">
        <v>46263</v>
      </c>
      <c r="B207" s="4" t="inlineStr">
        <is>
          <t>P-1072</t>
        </is>
      </c>
      <c r="C207" s="4" t="inlineStr">
        <is>
          <t>Dr Layla Al Qahtani</t>
        </is>
      </c>
      <c r="D207" s="4" t="inlineStr">
        <is>
          <t>Laser session, face</t>
        </is>
      </c>
      <c r="E207" s="6">
        <f>IF($D207="","",IFERROR(INDEX('Settings'!$L$17:$L$56,MATCH($D207,'Settings'!$K$17:$K$56,0)),""))</f>
        <v/>
      </c>
      <c r="F207" s="8" t="n">
        <v>600</v>
      </c>
      <c r="G207" s="8" t="n"/>
      <c r="H207" s="4" t="n"/>
      <c r="I207" s="8" t="n"/>
      <c r="J207" s="8" t="n"/>
      <c r="K207" s="14">
        <f>IF($C207="","",$F207-$G207-$I207-$J207)</f>
        <v/>
      </c>
      <c r="L207" s="14">
        <f>IF($C207="","",$G207*IF($H207="Doctor",1,IF($H207="Shared",0.5,0)))</f>
        <v/>
      </c>
      <c r="M207" s="14">
        <f>IF($C207="","",IF(IFERROR(INDEX('Settings'!$C$17:$C$36,MATCH($C207,'Settings'!$A$17:$A$36,0)),"")="% of gross",$F207,$F207-$L207-IF('Settings'!$B$5="Yes",$I207,0)-IF('Settings'!$B$6="Yes",$J207,0)))</f>
        <v/>
      </c>
      <c r="N207" s="15">
        <f>IF($C207="","",IFERROR(IF(INDEX('Settings'!$E$17:$H$36,MATCH($C207,'Settings'!$A$17:$A$36,0),MATCH($E207,Groups,0))="",INDEX('Settings'!$D$17:$D$36,MATCH($C207,'Settings'!$A$17:$A$36,0)),INDEX('Settings'!$E$17:$H$36,MATCH($C207,'Settings'!$A$17:$A$36,0),MATCH($E207,Groups,0))),0))</f>
        <v/>
      </c>
      <c r="O207" s="14">
        <f>IF($C207="","",ROUND($M207*$N207,2))</f>
        <v/>
      </c>
      <c r="P207" s="16">
        <f>IF($A207="","",DATE(YEAR($A207),MONTH($A207),1))</f>
        <v/>
      </c>
      <c r="Q207" s="14">
        <f>IF($C207="","",$K207-$O207)</f>
        <v/>
      </c>
    </row>
    <row r="208">
      <c r="A208" s="13" t="n">
        <v>46263</v>
      </c>
      <c r="B208" s="4" t="inlineStr">
        <is>
          <t>P-1073</t>
        </is>
      </c>
      <c r="C208" s="4" t="inlineStr">
        <is>
          <t>Dr Mohamed Adel</t>
        </is>
      </c>
      <c r="D208" s="4" t="inlineStr">
        <is>
          <t>Laser session, face</t>
        </is>
      </c>
      <c r="E208" s="6">
        <f>IF($D208="","",IFERROR(INDEX('Settings'!$L$17:$L$56,MATCH($D208,'Settings'!$K$17:$K$56,0)),""))</f>
        <v/>
      </c>
      <c r="F208" s="8" t="n">
        <v>600</v>
      </c>
      <c r="G208" s="8" t="n">
        <v>60</v>
      </c>
      <c r="H208" s="4" t="inlineStr">
        <is>
          <t>Clinic</t>
        </is>
      </c>
      <c r="I208" s="8" t="n"/>
      <c r="J208" s="8" t="n"/>
      <c r="K208" s="14">
        <f>IF($C208="","",$F208-$G208-$I208-$J208)</f>
        <v/>
      </c>
      <c r="L208" s="14">
        <f>IF($C208="","",$G208*IF($H208="Doctor",1,IF($H208="Shared",0.5,0)))</f>
        <v/>
      </c>
      <c r="M208" s="14">
        <f>IF($C208="","",IF(IFERROR(INDEX('Settings'!$C$17:$C$36,MATCH($C208,'Settings'!$A$17:$A$36,0)),"")="% of gross",$F208,$F208-$L208-IF('Settings'!$B$5="Yes",$I208,0)-IF('Settings'!$B$6="Yes",$J208,0)))</f>
        <v/>
      </c>
      <c r="N208" s="15">
        <f>IF($C208="","",IFERROR(IF(INDEX('Settings'!$E$17:$H$36,MATCH($C208,'Settings'!$A$17:$A$36,0),MATCH($E208,Groups,0))="",INDEX('Settings'!$D$17:$D$36,MATCH($C208,'Settings'!$A$17:$A$36,0)),INDEX('Settings'!$E$17:$H$36,MATCH($C208,'Settings'!$A$17:$A$36,0),MATCH($E208,Groups,0))),0))</f>
        <v/>
      </c>
      <c r="O208" s="14">
        <f>IF($C208="","",ROUND($M208*$N208,2))</f>
        <v/>
      </c>
      <c r="P208" s="16">
        <f>IF($A208="","",DATE(YEAR($A208),MONTH($A208),1))</f>
        <v/>
      </c>
      <c r="Q208" s="14">
        <f>IF($C208="","",$K208-$O208)</f>
        <v/>
      </c>
    </row>
    <row r="209">
      <c r="A209" s="13" t="n">
        <v>46263</v>
      </c>
      <c r="B209" s="4" t="inlineStr">
        <is>
          <t>P-1859</t>
        </is>
      </c>
      <c r="C209" s="4" t="inlineStr">
        <is>
          <t>Dr Sara Al Harbi</t>
        </is>
      </c>
      <c r="D209" s="4" t="inlineStr">
        <is>
          <t>Skin tag removal</t>
        </is>
      </c>
      <c r="E209" s="6">
        <f>IF($D209="","",IFERROR(INDEX('Settings'!$L$17:$L$56,MATCH($D209,'Settings'!$K$17:$K$56,0)),""))</f>
        <v/>
      </c>
      <c r="F209" s="8" t="n">
        <v>500</v>
      </c>
      <c r="G209" s="8" t="n"/>
      <c r="H209" s="4" t="n"/>
      <c r="I209" s="8" t="n">
        <v>60</v>
      </c>
      <c r="J209" s="8" t="n"/>
      <c r="K209" s="14">
        <f>IF($C209="","",$F209-$G209-$I209-$J209)</f>
        <v/>
      </c>
      <c r="L209" s="14">
        <f>IF($C209="","",$G209*IF($H209="Doctor",1,IF($H209="Shared",0.5,0)))</f>
        <v/>
      </c>
      <c r="M209" s="14">
        <f>IF($C209="","",IF(IFERROR(INDEX('Settings'!$C$17:$C$36,MATCH($C209,'Settings'!$A$17:$A$36,0)),"")="% of gross",$F209,$F209-$L209-IF('Settings'!$B$5="Yes",$I209,0)-IF('Settings'!$B$6="Yes",$J209,0)))</f>
        <v/>
      </c>
      <c r="N209" s="15">
        <f>IF($C209="","",IFERROR(IF(INDEX('Settings'!$E$17:$H$36,MATCH($C209,'Settings'!$A$17:$A$36,0),MATCH($E209,Groups,0))="",INDEX('Settings'!$D$17:$D$36,MATCH($C209,'Settings'!$A$17:$A$36,0)),INDEX('Settings'!$E$17:$H$36,MATCH($C209,'Settings'!$A$17:$A$36,0),MATCH($E209,Groups,0))),0))</f>
        <v/>
      </c>
      <c r="O209" s="14">
        <f>IF($C209="","",ROUND($M209*$N209,2))</f>
        <v/>
      </c>
      <c r="P209" s="16">
        <f>IF($A209="","",DATE(YEAR($A209),MONTH($A209),1))</f>
        <v/>
      </c>
      <c r="Q209" s="14">
        <f>IF($C209="","",$K209-$O209)</f>
        <v/>
      </c>
    </row>
    <row r="210">
      <c r="A210" s="13" t="n">
        <v>46263</v>
      </c>
      <c r="B210" s="4" t="inlineStr">
        <is>
          <t>P-1849</t>
        </is>
      </c>
      <c r="C210" s="4" t="inlineStr">
        <is>
          <t>Dr Khaled Youssef</t>
        </is>
      </c>
      <c r="D210" s="4" t="inlineStr">
        <is>
          <t>Laser session, face</t>
        </is>
      </c>
      <c r="E210" s="6">
        <f>IF($D210="","",IFERROR(INDEX('Settings'!$L$17:$L$56,MATCH($D210,'Settings'!$K$17:$K$56,0)),""))</f>
        <v/>
      </c>
      <c r="F210" s="8" t="n">
        <v>600</v>
      </c>
      <c r="G210" s="8" t="n"/>
      <c r="H210" s="4" t="n"/>
      <c r="I210" s="8" t="n"/>
      <c r="J210" s="8" t="n"/>
      <c r="K210" s="14">
        <f>IF($C210="","",$F210-$G210-$I210-$J210)</f>
        <v/>
      </c>
      <c r="L210" s="14">
        <f>IF($C210="","",$G210*IF($H210="Doctor",1,IF($H210="Shared",0.5,0)))</f>
        <v/>
      </c>
      <c r="M210" s="14">
        <f>IF($C210="","",IF(IFERROR(INDEX('Settings'!$C$17:$C$36,MATCH($C210,'Settings'!$A$17:$A$36,0)),"")="% of gross",$F210,$F210-$L210-IF('Settings'!$B$5="Yes",$I210,0)-IF('Settings'!$B$6="Yes",$J210,0)))</f>
        <v/>
      </c>
      <c r="N210" s="15">
        <f>IF($C210="","",IFERROR(IF(INDEX('Settings'!$E$17:$H$36,MATCH($C210,'Settings'!$A$17:$A$36,0),MATCH($E210,Groups,0))="",INDEX('Settings'!$D$17:$D$36,MATCH($C210,'Settings'!$A$17:$A$36,0)),INDEX('Settings'!$E$17:$H$36,MATCH($C210,'Settings'!$A$17:$A$36,0),MATCH($E210,Groups,0))),0))</f>
        <v/>
      </c>
      <c r="O210" s="14">
        <f>IF($C210="","",ROUND($M210*$N210,2))</f>
        <v/>
      </c>
      <c r="P210" s="16">
        <f>IF($A210="","",DATE(YEAR($A210),MONTH($A210),1))</f>
        <v/>
      </c>
      <c r="Q210" s="14">
        <f>IF($C210="","",$K210-$O210)</f>
        <v/>
      </c>
    </row>
    <row r="211">
      <c r="A211" s="13" t="n">
        <v>46264</v>
      </c>
      <c r="B211" s="4" t="inlineStr">
        <is>
          <t>P-1384</t>
        </is>
      </c>
      <c r="C211" s="4" t="inlineStr">
        <is>
          <t>Dr Layla Al Qahtani</t>
        </is>
      </c>
      <c r="D211" s="4" t="inlineStr">
        <is>
          <t>Physiotherapy session</t>
        </is>
      </c>
      <c r="E211" s="6">
        <f>IF($D211="","",IFERROR(INDEX('Settings'!$L$17:$L$56,MATCH($D211,'Settings'!$K$17:$K$56,0)),""))</f>
        <v/>
      </c>
      <c r="F211" s="8" t="n">
        <v>300</v>
      </c>
      <c r="G211" s="8" t="n"/>
      <c r="H211" s="4" t="n"/>
      <c r="I211" s="8" t="n"/>
      <c r="J211" s="8" t="n"/>
      <c r="K211" s="14">
        <f>IF($C211="","",$F211-$G211-$I211-$J211)</f>
        <v/>
      </c>
      <c r="L211" s="14">
        <f>IF($C211="","",$G211*IF($H211="Doctor",1,IF($H211="Shared",0.5,0)))</f>
        <v/>
      </c>
      <c r="M211" s="14">
        <f>IF($C211="","",IF(IFERROR(INDEX('Settings'!$C$17:$C$36,MATCH($C211,'Settings'!$A$17:$A$36,0)),"")="% of gross",$F211,$F211-$L211-IF('Settings'!$B$5="Yes",$I211,0)-IF('Settings'!$B$6="Yes",$J211,0)))</f>
        <v/>
      </c>
      <c r="N211" s="15">
        <f>IF($C211="","",IFERROR(IF(INDEX('Settings'!$E$17:$H$36,MATCH($C211,'Settings'!$A$17:$A$36,0),MATCH($E211,Groups,0))="",INDEX('Settings'!$D$17:$D$36,MATCH($C211,'Settings'!$A$17:$A$36,0)),INDEX('Settings'!$E$17:$H$36,MATCH($C211,'Settings'!$A$17:$A$36,0),MATCH($E211,Groups,0))),0))</f>
        <v/>
      </c>
      <c r="O211" s="14">
        <f>IF($C211="","",ROUND($M211*$N211,2))</f>
        <v/>
      </c>
      <c r="P211" s="16">
        <f>IF($A211="","",DATE(YEAR($A211),MONTH($A211),1))</f>
        <v/>
      </c>
      <c r="Q211" s="14">
        <f>IF($C211="","",$K211-$O211)</f>
        <v/>
      </c>
    </row>
    <row r="212">
      <c r="A212" s="13" t="n">
        <v>46264</v>
      </c>
      <c r="B212" s="4" t="inlineStr">
        <is>
          <t>P-1326</t>
        </is>
      </c>
      <c r="C212" s="4" t="inlineStr">
        <is>
          <t>Dr Mohamed Adel</t>
        </is>
      </c>
      <c r="D212" s="4" t="inlineStr">
        <is>
          <t>Follow-up visit</t>
        </is>
      </c>
      <c r="E212" s="6">
        <f>IF($D212="","",IFERROR(INDEX('Settings'!$L$17:$L$56,MATCH($D212,'Settings'!$K$17:$K$56,0)),""))</f>
        <v/>
      </c>
      <c r="F212" s="8" t="n">
        <v>150</v>
      </c>
      <c r="G212" s="8" t="n"/>
      <c r="H212" s="4" t="n"/>
      <c r="I212" s="8" t="n"/>
      <c r="J212" s="8" t="n"/>
      <c r="K212" s="14">
        <f>IF($C212="","",$F212-$G212-$I212-$J212)</f>
        <v/>
      </c>
      <c r="L212" s="14">
        <f>IF($C212="","",$G212*IF($H212="Doctor",1,IF($H212="Shared",0.5,0)))</f>
        <v/>
      </c>
      <c r="M212" s="14">
        <f>IF($C212="","",IF(IFERROR(INDEX('Settings'!$C$17:$C$36,MATCH($C212,'Settings'!$A$17:$A$36,0)),"")="% of gross",$F212,$F212-$L212-IF('Settings'!$B$5="Yes",$I212,0)-IF('Settings'!$B$6="Yes",$J212,0)))</f>
        <v/>
      </c>
      <c r="N212" s="15">
        <f>IF($C212="","",IFERROR(IF(INDEX('Settings'!$E$17:$H$36,MATCH($C212,'Settings'!$A$17:$A$36,0),MATCH($E212,Groups,0))="",INDEX('Settings'!$D$17:$D$36,MATCH($C212,'Settings'!$A$17:$A$36,0)),INDEX('Settings'!$E$17:$H$36,MATCH($C212,'Settings'!$A$17:$A$36,0),MATCH($E212,Groups,0))),0))</f>
        <v/>
      </c>
      <c r="O212" s="14">
        <f>IF($C212="","",ROUND($M212*$N212,2))</f>
        <v/>
      </c>
      <c r="P212" s="16">
        <f>IF($A212="","",DATE(YEAR($A212),MONTH($A212),1))</f>
        <v/>
      </c>
      <c r="Q212" s="14">
        <f>IF($C212="","",$K212-$O212)</f>
        <v/>
      </c>
    </row>
    <row r="213">
      <c r="A213" s="13" t="n">
        <v>46264</v>
      </c>
      <c r="B213" s="4" t="inlineStr">
        <is>
          <t>P-1355</t>
        </is>
      </c>
      <c r="C213" s="4" t="inlineStr">
        <is>
          <t>Dr Sara Al Harbi</t>
        </is>
      </c>
      <c r="D213" s="4" t="inlineStr">
        <is>
          <t>Vitamin C serum</t>
        </is>
      </c>
      <c r="E213" s="6">
        <f>IF($D213="","",IFERROR(INDEX('Settings'!$L$17:$L$56,MATCH($D213,'Settings'!$K$17:$K$56,0)),""))</f>
        <v/>
      </c>
      <c r="F213" s="8" t="n">
        <v>220</v>
      </c>
      <c r="G213" s="8" t="n"/>
      <c r="H213" s="4" t="n"/>
      <c r="I213" s="8" t="n"/>
      <c r="J213" s="8" t="n"/>
      <c r="K213" s="14">
        <f>IF($C213="","",$F213-$G213-$I213-$J213)</f>
        <v/>
      </c>
      <c r="L213" s="14">
        <f>IF($C213="","",$G213*IF($H213="Doctor",1,IF($H213="Shared",0.5,0)))</f>
        <v/>
      </c>
      <c r="M213" s="14">
        <f>IF($C213="","",IF(IFERROR(INDEX('Settings'!$C$17:$C$36,MATCH($C213,'Settings'!$A$17:$A$36,0)),"")="% of gross",$F213,$F213-$L213-IF('Settings'!$B$5="Yes",$I213,0)-IF('Settings'!$B$6="Yes",$J213,0)))</f>
        <v/>
      </c>
      <c r="N213" s="15">
        <f>IF($C213="","",IFERROR(IF(INDEX('Settings'!$E$17:$H$36,MATCH($C213,'Settings'!$A$17:$A$36,0),MATCH($E213,Groups,0))="",INDEX('Settings'!$D$17:$D$36,MATCH($C213,'Settings'!$A$17:$A$36,0)),INDEX('Settings'!$E$17:$H$36,MATCH($C213,'Settings'!$A$17:$A$36,0),MATCH($E213,Groups,0))),0))</f>
        <v/>
      </c>
      <c r="O213" s="14">
        <f>IF($C213="","",ROUND($M213*$N213,2))</f>
        <v/>
      </c>
      <c r="P213" s="16">
        <f>IF($A213="","",DATE(YEAR($A213),MONTH($A213),1))</f>
        <v/>
      </c>
      <c r="Q213" s="14">
        <f>IF($C213="","",$K213-$O213)</f>
        <v/>
      </c>
    </row>
    <row r="214">
      <c r="A214" s="13" t="n">
        <v>46264</v>
      </c>
      <c r="B214" s="4" t="inlineStr">
        <is>
          <t>P-1678</t>
        </is>
      </c>
      <c r="C214" s="4" t="inlineStr">
        <is>
          <t>Dr Khaled Youssef</t>
        </is>
      </c>
      <c r="D214" s="4" t="inlineStr">
        <is>
          <t>Physiotherapy session</t>
        </is>
      </c>
      <c r="E214" s="6">
        <f>IF($D214="","",IFERROR(INDEX('Settings'!$L$17:$L$56,MATCH($D214,'Settings'!$K$17:$K$56,0)),""))</f>
        <v/>
      </c>
      <c r="F214" s="8" t="n">
        <v>300</v>
      </c>
      <c r="G214" s="8" t="n"/>
      <c r="H214" s="4" t="n"/>
      <c r="I214" s="8" t="n"/>
      <c r="J214" s="8" t="n"/>
      <c r="K214" s="14">
        <f>IF($C214="","",$F214-$G214-$I214-$J214)</f>
        <v/>
      </c>
      <c r="L214" s="14">
        <f>IF($C214="","",$G214*IF($H214="Doctor",1,IF($H214="Shared",0.5,0)))</f>
        <v/>
      </c>
      <c r="M214" s="14">
        <f>IF($C214="","",IF(IFERROR(INDEX('Settings'!$C$17:$C$36,MATCH($C214,'Settings'!$A$17:$A$36,0)),"")="% of gross",$F214,$F214-$L214-IF('Settings'!$B$5="Yes",$I214,0)-IF('Settings'!$B$6="Yes",$J214,0)))</f>
        <v/>
      </c>
      <c r="N214" s="15">
        <f>IF($C214="","",IFERROR(IF(INDEX('Settings'!$E$17:$H$36,MATCH($C214,'Settings'!$A$17:$A$36,0),MATCH($E214,Groups,0))="",INDEX('Settings'!$D$17:$D$36,MATCH($C214,'Settings'!$A$17:$A$36,0)),INDEX('Settings'!$E$17:$H$36,MATCH($C214,'Settings'!$A$17:$A$36,0),MATCH($E214,Groups,0))),0))</f>
        <v/>
      </c>
      <c r="O214" s="14">
        <f>IF($C214="","",ROUND($M214*$N214,2))</f>
        <v/>
      </c>
      <c r="P214" s="16">
        <f>IF($A214="","",DATE(YEAR($A214),MONTH($A214),1))</f>
        <v/>
      </c>
      <c r="Q214" s="14">
        <f>IF($C214="","",$K214-$O214)</f>
        <v/>
      </c>
    </row>
    <row r="215">
      <c r="A215" s="13" t="n">
        <v>46264</v>
      </c>
      <c r="B215" s="4" t="inlineStr">
        <is>
          <t>P-1468</t>
        </is>
      </c>
      <c r="C215" s="4" t="inlineStr">
        <is>
          <t>Dr Khaled Youssef</t>
        </is>
      </c>
      <c r="D215" s="4" t="inlineStr">
        <is>
          <t>Follow-up visit</t>
        </is>
      </c>
      <c r="E215" s="6">
        <f>IF($D215="","",IFERROR(INDEX('Settings'!$L$17:$L$56,MATCH($D215,'Settings'!$K$17:$K$56,0)),""))</f>
        <v/>
      </c>
      <c r="F215" s="8" t="n">
        <v>150</v>
      </c>
      <c r="G215" s="8" t="n"/>
      <c r="H215" s="4" t="n"/>
      <c r="I215" s="8" t="n"/>
      <c r="J215" s="8" t="n"/>
      <c r="K215" s="14">
        <f>IF($C215="","",$F215-$G215-$I215-$J215)</f>
        <v/>
      </c>
      <c r="L215" s="14">
        <f>IF($C215="","",$G215*IF($H215="Doctor",1,IF($H215="Shared",0.5,0)))</f>
        <v/>
      </c>
      <c r="M215" s="14">
        <f>IF($C215="","",IF(IFERROR(INDEX('Settings'!$C$17:$C$36,MATCH($C215,'Settings'!$A$17:$A$36,0)),"")="% of gross",$F215,$F215-$L215-IF('Settings'!$B$5="Yes",$I215,0)-IF('Settings'!$B$6="Yes",$J215,0)))</f>
        <v/>
      </c>
      <c r="N215" s="15">
        <f>IF($C215="","",IFERROR(IF(INDEX('Settings'!$E$17:$H$36,MATCH($C215,'Settings'!$A$17:$A$36,0),MATCH($E215,Groups,0))="",INDEX('Settings'!$D$17:$D$36,MATCH($C215,'Settings'!$A$17:$A$36,0)),INDEX('Settings'!$E$17:$H$36,MATCH($C215,'Settings'!$A$17:$A$36,0),MATCH($E215,Groups,0))),0))</f>
        <v/>
      </c>
      <c r="O215" s="14">
        <f>IF($C215="","",ROUND($M215*$N215,2))</f>
        <v/>
      </c>
      <c r="P215" s="16">
        <f>IF($A215="","",DATE(YEAR($A215),MONTH($A215),1))</f>
        <v/>
      </c>
      <c r="Q215" s="14">
        <f>IF($C215="","",$K215-$O215)</f>
        <v/>
      </c>
    </row>
    <row r="216">
      <c r="A216" s="13" t="n">
        <v>46264</v>
      </c>
      <c r="B216" s="4" t="inlineStr">
        <is>
          <t>P-1426</t>
        </is>
      </c>
      <c r="C216" s="4" t="inlineStr">
        <is>
          <t>Dr Sara Al Harbi</t>
        </is>
      </c>
      <c r="D216" s="4" t="inlineStr">
        <is>
          <t>Sunscreen cream</t>
        </is>
      </c>
      <c r="E216" s="6">
        <f>IF($D216="","",IFERROR(INDEX('Settings'!$L$17:$L$56,MATCH($D216,'Settings'!$K$17:$K$56,0)),""))</f>
        <v/>
      </c>
      <c r="F216" s="8" t="n">
        <v>120</v>
      </c>
      <c r="G216" s="8" t="n"/>
      <c r="H216" s="4" t="n"/>
      <c r="I216" s="8" t="n"/>
      <c r="J216" s="8" t="n"/>
      <c r="K216" s="14">
        <f>IF($C216="","",$F216-$G216-$I216-$J216)</f>
        <v/>
      </c>
      <c r="L216" s="14">
        <f>IF($C216="","",$G216*IF($H216="Doctor",1,IF($H216="Shared",0.5,0)))</f>
        <v/>
      </c>
      <c r="M216" s="14">
        <f>IF($C216="","",IF(IFERROR(INDEX('Settings'!$C$17:$C$36,MATCH($C216,'Settings'!$A$17:$A$36,0)),"")="% of gross",$F216,$F216-$L216-IF('Settings'!$B$5="Yes",$I216,0)-IF('Settings'!$B$6="Yes",$J216,0)))</f>
        <v/>
      </c>
      <c r="N216" s="15">
        <f>IF($C216="","",IFERROR(IF(INDEX('Settings'!$E$17:$H$36,MATCH($C216,'Settings'!$A$17:$A$36,0),MATCH($E216,Groups,0))="",INDEX('Settings'!$D$17:$D$36,MATCH($C216,'Settings'!$A$17:$A$36,0)),INDEX('Settings'!$E$17:$H$36,MATCH($C216,'Settings'!$A$17:$A$36,0),MATCH($E216,Groups,0))),0))</f>
        <v/>
      </c>
      <c r="O216" s="14">
        <f>IF($C216="","",ROUND($M216*$N216,2))</f>
        <v/>
      </c>
      <c r="P216" s="16">
        <f>IF($A216="","",DATE(YEAR($A216),MONTH($A216),1))</f>
        <v/>
      </c>
      <c r="Q216" s="14">
        <f>IF($C216="","",$K216-$O216)</f>
        <v/>
      </c>
    </row>
    <row r="217">
      <c r="A217" s="13" t="n">
        <v>46264</v>
      </c>
      <c r="B217" s="4" t="inlineStr">
        <is>
          <t>P-1599</t>
        </is>
      </c>
      <c r="C217" s="4" t="inlineStr">
        <is>
          <t>Dr Noura Al Subaie</t>
        </is>
      </c>
      <c r="D217" s="4" t="inlineStr">
        <is>
          <t>Laser session, face</t>
        </is>
      </c>
      <c r="E217" s="6">
        <f>IF($D217="","",IFERROR(INDEX('Settings'!$L$17:$L$56,MATCH($D217,'Settings'!$K$17:$K$56,0)),""))</f>
        <v/>
      </c>
      <c r="F217" s="8" t="n">
        <v>600</v>
      </c>
      <c r="G217" s="8" t="n">
        <v>60</v>
      </c>
      <c r="H217" s="4" t="inlineStr">
        <is>
          <t>Shared</t>
        </is>
      </c>
      <c r="I217" s="8" t="n"/>
      <c r="J217" s="8" t="n"/>
      <c r="K217" s="14">
        <f>IF($C217="","",$F217-$G217-$I217-$J217)</f>
        <v/>
      </c>
      <c r="L217" s="14">
        <f>IF($C217="","",$G217*IF($H217="Doctor",1,IF($H217="Shared",0.5,0)))</f>
        <v/>
      </c>
      <c r="M217" s="14">
        <f>IF($C217="","",IF(IFERROR(INDEX('Settings'!$C$17:$C$36,MATCH($C217,'Settings'!$A$17:$A$36,0)),"")="% of gross",$F217,$F217-$L217-IF('Settings'!$B$5="Yes",$I217,0)-IF('Settings'!$B$6="Yes",$J217,0)))</f>
        <v/>
      </c>
      <c r="N217" s="15">
        <f>IF($C217="","",IFERROR(IF(INDEX('Settings'!$E$17:$H$36,MATCH($C217,'Settings'!$A$17:$A$36,0),MATCH($E217,Groups,0))="",INDEX('Settings'!$D$17:$D$36,MATCH($C217,'Settings'!$A$17:$A$36,0)),INDEX('Settings'!$E$17:$H$36,MATCH($C217,'Settings'!$A$17:$A$36,0),MATCH($E217,Groups,0))),0))</f>
        <v/>
      </c>
      <c r="O217" s="14">
        <f>IF($C217="","",ROUND($M217*$N217,2))</f>
        <v/>
      </c>
      <c r="P217" s="16">
        <f>IF($A217="","",DATE(YEAR($A217),MONTH($A217),1))</f>
        <v/>
      </c>
      <c r="Q217" s="14">
        <f>IF($C217="","",$K217-$O217)</f>
        <v/>
      </c>
    </row>
    <row r="218">
      <c r="A218" s="13" t="n">
        <v>46264</v>
      </c>
      <c r="B218" s="4" t="inlineStr">
        <is>
          <t>P-1908</t>
        </is>
      </c>
      <c r="C218" s="4" t="inlineStr">
        <is>
          <t>Dr Sara Al Harbi</t>
        </is>
      </c>
      <c r="D218" s="4" t="inlineStr">
        <is>
          <t>Follow-up visit</t>
        </is>
      </c>
      <c r="E218" s="6">
        <f>IF($D218="","",IFERROR(INDEX('Settings'!$L$17:$L$56,MATCH($D218,'Settings'!$K$17:$K$56,0)),""))</f>
        <v/>
      </c>
      <c r="F218" s="8" t="n">
        <v>150</v>
      </c>
      <c r="G218" s="8" t="n"/>
      <c r="H218" s="4" t="n"/>
      <c r="I218" s="8" t="n"/>
      <c r="J218" s="8" t="n"/>
      <c r="K218" s="14">
        <f>IF($C218="","",$F218-$G218-$I218-$J218)</f>
        <v/>
      </c>
      <c r="L218" s="14">
        <f>IF($C218="","",$G218*IF($H218="Doctor",1,IF($H218="Shared",0.5,0)))</f>
        <v/>
      </c>
      <c r="M218" s="14">
        <f>IF($C218="","",IF(IFERROR(INDEX('Settings'!$C$17:$C$36,MATCH($C218,'Settings'!$A$17:$A$36,0)),"")="% of gross",$F218,$F218-$L218-IF('Settings'!$B$5="Yes",$I218,0)-IF('Settings'!$B$6="Yes",$J218,0)))</f>
        <v/>
      </c>
      <c r="N218" s="15">
        <f>IF($C218="","",IFERROR(IF(INDEX('Settings'!$E$17:$H$36,MATCH($C218,'Settings'!$A$17:$A$36,0),MATCH($E218,Groups,0))="",INDEX('Settings'!$D$17:$D$36,MATCH($C218,'Settings'!$A$17:$A$36,0)),INDEX('Settings'!$E$17:$H$36,MATCH($C218,'Settings'!$A$17:$A$36,0),MATCH($E218,Groups,0))),0))</f>
        <v/>
      </c>
      <c r="O218" s="14">
        <f>IF($C218="","",ROUND($M218*$N218,2))</f>
        <v/>
      </c>
      <c r="P218" s="16">
        <f>IF($A218="","",DATE(YEAR($A218),MONTH($A218),1))</f>
        <v/>
      </c>
      <c r="Q218" s="14">
        <f>IF($C218="","",$K218-$O218)</f>
        <v/>
      </c>
    </row>
    <row r="219">
      <c r="A219" s="13" t="n">
        <v>46265</v>
      </c>
      <c r="B219" s="4" t="inlineStr">
        <is>
          <t>P-1777</t>
        </is>
      </c>
      <c r="C219" s="4" t="inlineStr">
        <is>
          <t>Dr Noura Al Subaie</t>
        </is>
      </c>
      <c r="D219" s="4" t="inlineStr">
        <is>
          <t>Physiotherapy session</t>
        </is>
      </c>
      <c r="E219" s="6">
        <f>IF($D219="","",IFERROR(INDEX('Settings'!$L$17:$L$56,MATCH($D219,'Settings'!$K$17:$K$56,0)),""))</f>
        <v/>
      </c>
      <c r="F219" s="8" t="n">
        <v>300</v>
      </c>
      <c r="G219" s="8" t="n"/>
      <c r="H219" s="4" t="n"/>
      <c r="I219" s="8" t="n"/>
      <c r="J219" s="8" t="n"/>
      <c r="K219" s="14">
        <f>IF($C219="","",$F219-$G219-$I219-$J219)</f>
        <v/>
      </c>
      <c r="L219" s="14">
        <f>IF($C219="","",$G219*IF($H219="Doctor",1,IF($H219="Shared",0.5,0)))</f>
        <v/>
      </c>
      <c r="M219" s="14">
        <f>IF($C219="","",IF(IFERROR(INDEX('Settings'!$C$17:$C$36,MATCH($C219,'Settings'!$A$17:$A$36,0)),"")="% of gross",$F219,$F219-$L219-IF('Settings'!$B$5="Yes",$I219,0)-IF('Settings'!$B$6="Yes",$J219,0)))</f>
        <v/>
      </c>
      <c r="N219" s="15">
        <f>IF($C219="","",IFERROR(IF(INDEX('Settings'!$E$17:$H$36,MATCH($C219,'Settings'!$A$17:$A$36,0),MATCH($E219,Groups,0))="",INDEX('Settings'!$D$17:$D$36,MATCH($C219,'Settings'!$A$17:$A$36,0)),INDEX('Settings'!$E$17:$H$36,MATCH($C219,'Settings'!$A$17:$A$36,0),MATCH($E219,Groups,0))),0))</f>
        <v/>
      </c>
      <c r="O219" s="14">
        <f>IF($C219="","",ROUND($M219*$N219,2))</f>
        <v/>
      </c>
      <c r="P219" s="16">
        <f>IF($A219="","",DATE(YEAR($A219),MONTH($A219),1))</f>
        <v/>
      </c>
      <c r="Q219" s="14">
        <f>IF($C219="","",$K219-$O219)</f>
        <v/>
      </c>
    </row>
    <row r="220">
      <c r="A220" s="13" t="n">
        <v>46265</v>
      </c>
      <c r="B220" s="4" t="inlineStr">
        <is>
          <t>P-1170</t>
        </is>
      </c>
      <c r="C220" s="4" t="inlineStr">
        <is>
          <t>Dr Khaled Youssef</t>
        </is>
      </c>
      <c r="D220" s="4" t="inlineStr">
        <is>
          <t>Botulinum toxin</t>
        </is>
      </c>
      <c r="E220" s="6">
        <f>IF($D220="","",IFERROR(INDEX('Settings'!$L$17:$L$56,MATCH($D220,'Settings'!$K$17:$K$56,0)),""))</f>
        <v/>
      </c>
      <c r="F220" s="8" t="n">
        <v>1500</v>
      </c>
      <c r="G220" s="8" t="n"/>
      <c r="H220" s="4" t="n"/>
      <c r="I220" s="8" t="n"/>
      <c r="J220" s="8" t="n"/>
      <c r="K220" s="14">
        <f>IF($C220="","",$F220-$G220-$I220-$J220)</f>
        <v/>
      </c>
      <c r="L220" s="14">
        <f>IF($C220="","",$G220*IF($H220="Doctor",1,IF($H220="Shared",0.5,0)))</f>
        <v/>
      </c>
      <c r="M220" s="14">
        <f>IF($C220="","",IF(IFERROR(INDEX('Settings'!$C$17:$C$36,MATCH($C220,'Settings'!$A$17:$A$36,0)),"")="% of gross",$F220,$F220-$L220-IF('Settings'!$B$5="Yes",$I220,0)-IF('Settings'!$B$6="Yes",$J220,0)))</f>
        <v/>
      </c>
      <c r="N220" s="15">
        <f>IF($C220="","",IFERROR(IF(INDEX('Settings'!$E$17:$H$36,MATCH($C220,'Settings'!$A$17:$A$36,0),MATCH($E220,Groups,0))="",INDEX('Settings'!$D$17:$D$36,MATCH($C220,'Settings'!$A$17:$A$36,0)),INDEX('Settings'!$E$17:$H$36,MATCH($C220,'Settings'!$A$17:$A$36,0),MATCH($E220,Groups,0))),0))</f>
        <v/>
      </c>
      <c r="O220" s="14">
        <f>IF($C220="","",ROUND($M220*$N220,2))</f>
        <v/>
      </c>
      <c r="P220" s="16">
        <f>IF($A220="","",DATE(YEAR($A220),MONTH($A220),1))</f>
        <v/>
      </c>
      <c r="Q220" s="14">
        <f>IF($C220="","",$K220-$O220)</f>
        <v/>
      </c>
    </row>
    <row r="221">
      <c r="A221" s="13" t="n">
        <v>46265</v>
      </c>
      <c r="B221" s="4" t="inlineStr">
        <is>
          <t>P-1427</t>
        </is>
      </c>
      <c r="C221" s="4" t="inlineStr">
        <is>
          <t>Dr Noura Al Subaie</t>
        </is>
      </c>
      <c r="D221" s="4" t="inlineStr">
        <is>
          <t>Vitamin C serum</t>
        </is>
      </c>
      <c r="E221" s="6">
        <f>IF($D221="","",IFERROR(INDEX('Settings'!$L$17:$L$56,MATCH($D221,'Settings'!$K$17:$K$56,0)),""))</f>
        <v/>
      </c>
      <c r="F221" s="8" t="n">
        <v>220</v>
      </c>
      <c r="G221" s="8" t="n"/>
      <c r="H221" s="4" t="n"/>
      <c r="I221" s="8" t="n"/>
      <c r="J221" s="8" t="n">
        <v>220</v>
      </c>
      <c r="K221" s="14">
        <f>IF($C221="","",$F221-$G221-$I221-$J221)</f>
        <v/>
      </c>
      <c r="L221" s="14">
        <f>IF($C221="","",$G221*IF($H221="Doctor",1,IF($H221="Shared",0.5,0)))</f>
        <v/>
      </c>
      <c r="M221" s="14">
        <f>IF($C221="","",IF(IFERROR(INDEX('Settings'!$C$17:$C$36,MATCH($C221,'Settings'!$A$17:$A$36,0)),"")="% of gross",$F221,$F221-$L221-IF('Settings'!$B$5="Yes",$I221,0)-IF('Settings'!$B$6="Yes",$J221,0)))</f>
        <v/>
      </c>
      <c r="N221" s="15">
        <f>IF($C221="","",IFERROR(IF(INDEX('Settings'!$E$17:$H$36,MATCH($C221,'Settings'!$A$17:$A$36,0),MATCH($E221,Groups,0))="",INDEX('Settings'!$D$17:$D$36,MATCH($C221,'Settings'!$A$17:$A$36,0)),INDEX('Settings'!$E$17:$H$36,MATCH($C221,'Settings'!$A$17:$A$36,0),MATCH($E221,Groups,0))),0))</f>
        <v/>
      </c>
      <c r="O221" s="14">
        <f>IF($C221="","",ROUND($M221*$N221,2))</f>
        <v/>
      </c>
      <c r="P221" s="16">
        <f>IF($A221="","",DATE(YEAR($A221),MONTH($A221),1))</f>
        <v/>
      </c>
      <c r="Q221" s="14">
        <f>IF($C221="","",$K221-$O221)</f>
        <v/>
      </c>
    </row>
    <row r="222">
      <c r="A222" s="13" t="n">
        <v>46265</v>
      </c>
      <c r="B222" s="4" t="inlineStr">
        <is>
          <t>P-1117</t>
        </is>
      </c>
      <c r="C222" s="4" t="inlineStr">
        <is>
          <t>Dr Mohamed Adel</t>
        </is>
      </c>
      <c r="D222" s="4" t="inlineStr">
        <is>
          <t>Specialist consultation</t>
        </is>
      </c>
      <c r="E222" s="6">
        <f>IF($D222="","",IFERROR(INDEX('Settings'!$L$17:$L$56,MATCH($D222,'Settings'!$K$17:$K$56,0)),""))</f>
        <v/>
      </c>
      <c r="F222" s="8" t="n">
        <v>350</v>
      </c>
      <c r="G222" s="8" t="n"/>
      <c r="H222" s="4" t="n"/>
      <c r="I222" s="8" t="n"/>
      <c r="J222" s="8" t="n"/>
      <c r="K222" s="14">
        <f>IF($C222="","",$F222-$G222-$I222-$J222)</f>
        <v/>
      </c>
      <c r="L222" s="14">
        <f>IF($C222="","",$G222*IF($H222="Doctor",1,IF($H222="Shared",0.5,0)))</f>
        <v/>
      </c>
      <c r="M222" s="14">
        <f>IF($C222="","",IF(IFERROR(INDEX('Settings'!$C$17:$C$36,MATCH($C222,'Settings'!$A$17:$A$36,0)),"")="% of gross",$F222,$F222-$L222-IF('Settings'!$B$5="Yes",$I222,0)-IF('Settings'!$B$6="Yes",$J222,0)))</f>
        <v/>
      </c>
      <c r="N222" s="15">
        <f>IF($C222="","",IFERROR(IF(INDEX('Settings'!$E$17:$H$36,MATCH($C222,'Settings'!$A$17:$A$36,0),MATCH($E222,Groups,0))="",INDEX('Settings'!$D$17:$D$36,MATCH($C222,'Settings'!$A$17:$A$36,0)),INDEX('Settings'!$E$17:$H$36,MATCH($C222,'Settings'!$A$17:$A$36,0),MATCH($E222,Groups,0))),0))</f>
        <v/>
      </c>
      <c r="O222" s="14">
        <f>IF($C222="","",ROUND($M222*$N222,2))</f>
        <v/>
      </c>
      <c r="P222" s="16">
        <f>IF($A222="","",DATE(YEAR($A222),MONTH($A222),1))</f>
        <v/>
      </c>
      <c r="Q222" s="14">
        <f>IF($C222="","",$K222-$O222)</f>
        <v/>
      </c>
    </row>
    <row r="223">
      <c r="A223" s="13" t="n">
        <v>46265</v>
      </c>
      <c r="B223" s="4" t="inlineStr">
        <is>
          <t>P-1182</t>
        </is>
      </c>
      <c r="C223" s="4" t="inlineStr">
        <is>
          <t>Dr Noura Al Subaie</t>
        </is>
      </c>
      <c r="D223" s="4" t="inlineStr">
        <is>
          <t>Laser session, face</t>
        </is>
      </c>
      <c r="E223" s="6">
        <f>IF($D223="","",IFERROR(INDEX('Settings'!$L$17:$L$56,MATCH($D223,'Settings'!$K$17:$K$56,0)),""))</f>
        <v/>
      </c>
      <c r="F223" s="8" t="n">
        <v>600</v>
      </c>
      <c r="G223" s="8" t="n"/>
      <c r="H223" s="4" t="n"/>
      <c r="I223" s="8" t="n"/>
      <c r="J223" s="8" t="n"/>
      <c r="K223" s="14">
        <f>IF($C223="","",$F223-$G223-$I223-$J223)</f>
        <v/>
      </c>
      <c r="L223" s="14">
        <f>IF($C223="","",$G223*IF($H223="Doctor",1,IF($H223="Shared",0.5,0)))</f>
        <v/>
      </c>
      <c r="M223" s="14">
        <f>IF($C223="","",IF(IFERROR(INDEX('Settings'!$C$17:$C$36,MATCH($C223,'Settings'!$A$17:$A$36,0)),"")="% of gross",$F223,$F223-$L223-IF('Settings'!$B$5="Yes",$I223,0)-IF('Settings'!$B$6="Yes",$J223,0)))</f>
        <v/>
      </c>
      <c r="N223" s="15">
        <f>IF($C223="","",IFERROR(IF(INDEX('Settings'!$E$17:$H$36,MATCH($C223,'Settings'!$A$17:$A$36,0),MATCH($E223,Groups,0))="",INDEX('Settings'!$D$17:$D$36,MATCH($C223,'Settings'!$A$17:$A$36,0)),INDEX('Settings'!$E$17:$H$36,MATCH($C223,'Settings'!$A$17:$A$36,0),MATCH($E223,Groups,0))),0))</f>
        <v/>
      </c>
      <c r="O223" s="14">
        <f>IF($C223="","",ROUND($M223*$N223,2))</f>
        <v/>
      </c>
      <c r="P223" s="16">
        <f>IF($A223="","",DATE(YEAR($A223),MONTH($A223),1))</f>
        <v/>
      </c>
      <c r="Q223" s="14">
        <f>IF($C223="","",$K223-$O223)</f>
        <v/>
      </c>
    </row>
    <row r="224">
      <c r="A224" s="13" t="n">
        <v>46265</v>
      </c>
      <c r="B224" s="4" t="inlineStr">
        <is>
          <t>P-1245</t>
        </is>
      </c>
      <c r="C224" s="4" t="inlineStr">
        <is>
          <t>Dr Mohamed Adel</t>
        </is>
      </c>
      <c r="D224" s="4" t="inlineStr">
        <is>
          <t>Specialist consultation</t>
        </is>
      </c>
      <c r="E224" s="6">
        <f>IF($D224="","",IFERROR(INDEX('Settings'!$L$17:$L$56,MATCH($D224,'Settings'!$K$17:$K$56,0)),""))</f>
        <v/>
      </c>
      <c r="F224" s="8" t="n">
        <v>350</v>
      </c>
      <c r="G224" s="8" t="n"/>
      <c r="H224" s="4" t="n"/>
      <c r="I224" s="8" t="n"/>
      <c r="J224" s="8" t="n"/>
      <c r="K224" s="14">
        <f>IF($C224="","",$F224-$G224-$I224-$J224)</f>
        <v/>
      </c>
      <c r="L224" s="14">
        <f>IF($C224="","",$G224*IF($H224="Doctor",1,IF($H224="Shared",0.5,0)))</f>
        <v/>
      </c>
      <c r="M224" s="14">
        <f>IF($C224="","",IF(IFERROR(INDEX('Settings'!$C$17:$C$36,MATCH($C224,'Settings'!$A$17:$A$36,0)),"")="% of gross",$F224,$F224-$L224-IF('Settings'!$B$5="Yes",$I224,0)-IF('Settings'!$B$6="Yes",$J224,0)))</f>
        <v/>
      </c>
      <c r="N224" s="15">
        <f>IF($C224="","",IFERROR(IF(INDEX('Settings'!$E$17:$H$36,MATCH($C224,'Settings'!$A$17:$A$36,0),MATCH($E224,Groups,0))="",INDEX('Settings'!$D$17:$D$36,MATCH($C224,'Settings'!$A$17:$A$36,0)),INDEX('Settings'!$E$17:$H$36,MATCH($C224,'Settings'!$A$17:$A$36,0),MATCH($E224,Groups,0))),0))</f>
        <v/>
      </c>
      <c r="O224" s="14">
        <f>IF($C224="","",ROUND($M224*$N224,2))</f>
        <v/>
      </c>
      <c r="P224" s="16">
        <f>IF($A224="","",DATE(YEAR($A224),MONTH($A224),1))</f>
        <v/>
      </c>
      <c r="Q224" s="14">
        <f>IF($C224="","",$K224-$O224)</f>
        <v/>
      </c>
    </row>
    <row r="225">
      <c r="A225" s="13" t="n">
        <v>46265</v>
      </c>
      <c r="B225" s="4" t="inlineStr">
        <is>
          <t>P-1099</t>
        </is>
      </c>
      <c r="C225" s="4" t="inlineStr">
        <is>
          <t>Dr Layla Al Qahtani</t>
        </is>
      </c>
      <c r="D225" s="4" t="inlineStr">
        <is>
          <t>Laser session, face</t>
        </is>
      </c>
      <c r="E225" s="6">
        <f>IF($D225="","",IFERROR(INDEX('Settings'!$L$17:$L$56,MATCH($D225,'Settings'!$K$17:$K$56,0)),""))</f>
        <v/>
      </c>
      <c r="F225" s="8" t="n">
        <v>600</v>
      </c>
      <c r="G225" s="8" t="n"/>
      <c r="H225" s="4" t="n"/>
      <c r="I225" s="8" t="n"/>
      <c r="J225" s="8" t="n"/>
      <c r="K225" s="14">
        <f>IF($C225="","",$F225-$G225-$I225-$J225)</f>
        <v/>
      </c>
      <c r="L225" s="14">
        <f>IF($C225="","",$G225*IF($H225="Doctor",1,IF($H225="Shared",0.5,0)))</f>
        <v/>
      </c>
      <c r="M225" s="14">
        <f>IF($C225="","",IF(IFERROR(INDEX('Settings'!$C$17:$C$36,MATCH($C225,'Settings'!$A$17:$A$36,0)),"")="% of gross",$F225,$F225-$L225-IF('Settings'!$B$5="Yes",$I225,0)-IF('Settings'!$B$6="Yes",$J225,0)))</f>
        <v/>
      </c>
      <c r="N225" s="15">
        <f>IF($C225="","",IFERROR(IF(INDEX('Settings'!$E$17:$H$36,MATCH($C225,'Settings'!$A$17:$A$36,0),MATCH($E225,Groups,0))="",INDEX('Settings'!$D$17:$D$36,MATCH($C225,'Settings'!$A$17:$A$36,0)),INDEX('Settings'!$E$17:$H$36,MATCH($C225,'Settings'!$A$17:$A$36,0),MATCH($E225,Groups,0))),0))</f>
        <v/>
      </c>
      <c r="O225" s="14">
        <f>IF($C225="","",ROUND($M225*$N225,2))</f>
        <v/>
      </c>
      <c r="P225" s="16">
        <f>IF($A225="","",DATE(YEAR($A225),MONTH($A225),1))</f>
        <v/>
      </c>
      <c r="Q225" s="14">
        <f>IF($C225="","",$K225-$O225)</f>
        <v/>
      </c>
    </row>
    <row r="226">
      <c r="A226" s="13" t="n">
        <v>46265</v>
      </c>
      <c r="B226" s="4" t="inlineStr">
        <is>
          <t>P-1781</t>
        </is>
      </c>
      <c r="C226" s="4" t="inlineStr">
        <is>
          <t>Dr Ahmed Mansour</t>
        </is>
      </c>
      <c r="D226" s="4" t="inlineStr">
        <is>
          <t>Sunscreen cream</t>
        </is>
      </c>
      <c r="E226" s="6">
        <f>IF($D226="","",IFERROR(INDEX('Settings'!$L$17:$L$56,MATCH($D226,'Settings'!$K$17:$K$56,0)),""))</f>
        <v/>
      </c>
      <c r="F226" s="8" t="n">
        <v>120</v>
      </c>
      <c r="G226" s="8" t="n">
        <v>10</v>
      </c>
      <c r="H226" s="4" t="inlineStr">
        <is>
          <t>Clinic</t>
        </is>
      </c>
      <c r="I226" s="8" t="n"/>
      <c r="J226" s="8" t="n"/>
      <c r="K226" s="14">
        <f>IF($C226="","",$F226-$G226-$I226-$J226)</f>
        <v/>
      </c>
      <c r="L226" s="14">
        <f>IF($C226="","",$G226*IF($H226="Doctor",1,IF($H226="Shared",0.5,0)))</f>
        <v/>
      </c>
      <c r="M226" s="14">
        <f>IF($C226="","",IF(IFERROR(INDEX('Settings'!$C$17:$C$36,MATCH($C226,'Settings'!$A$17:$A$36,0)),"")="% of gross",$F226,$F226-$L226-IF('Settings'!$B$5="Yes",$I226,0)-IF('Settings'!$B$6="Yes",$J226,0)))</f>
        <v/>
      </c>
      <c r="N226" s="15">
        <f>IF($C226="","",IFERROR(IF(INDEX('Settings'!$E$17:$H$36,MATCH($C226,'Settings'!$A$17:$A$36,0),MATCH($E226,Groups,0))="",INDEX('Settings'!$D$17:$D$36,MATCH($C226,'Settings'!$A$17:$A$36,0)),INDEX('Settings'!$E$17:$H$36,MATCH($C226,'Settings'!$A$17:$A$36,0),MATCH($E226,Groups,0))),0))</f>
        <v/>
      </c>
      <c r="O226" s="14">
        <f>IF($C226="","",ROUND($M226*$N226,2))</f>
        <v/>
      </c>
      <c r="P226" s="16">
        <f>IF($A226="","",DATE(YEAR($A226),MONTH($A226),1))</f>
        <v/>
      </c>
      <c r="Q226" s="14">
        <f>IF($C226="","",$K226-$O226)</f>
        <v/>
      </c>
    </row>
    <row r="227">
      <c r="A227" s="13" t="n">
        <v>46265</v>
      </c>
      <c r="B227" s="4" t="inlineStr">
        <is>
          <t>P-1573</t>
        </is>
      </c>
      <c r="C227" s="4" t="inlineStr">
        <is>
          <t>Dr Mohamed Adel</t>
        </is>
      </c>
      <c r="D227" s="4" t="inlineStr">
        <is>
          <t>Vitamin C serum</t>
        </is>
      </c>
      <c r="E227" s="6">
        <f>IF($D227="","",IFERROR(INDEX('Settings'!$L$17:$L$56,MATCH($D227,'Settings'!$K$17:$K$56,0)),""))</f>
        <v/>
      </c>
      <c r="F227" s="8" t="n">
        <v>220</v>
      </c>
      <c r="G227" s="8" t="n"/>
      <c r="H227" s="4" t="n"/>
      <c r="I227" s="8" t="n"/>
      <c r="J227" s="8" t="n"/>
      <c r="K227" s="14">
        <f>IF($C227="","",$F227-$G227-$I227-$J227)</f>
        <v/>
      </c>
      <c r="L227" s="14">
        <f>IF($C227="","",$G227*IF($H227="Doctor",1,IF($H227="Shared",0.5,0)))</f>
        <v/>
      </c>
      <c r="M227" s="14">
        <f>IF($C227="","",IF(IFERROR(INDEX('Settings'!$C$17:$C$36,MATCH($C227,'Settings'!$A$17:$A$36,0)),"")="% of gross",$F227,$F227-$L227-IF('Settings'!$B$5="Yes",$I227,0)-IF('Settings'!$B$6="Yes",$J227,0)))</f>
        <v/>
      </c>
      <c r="N227" s="15">
        <f>IF($C227="","",IFERROR(IF(INDEX('Settings'!$E$17:$H$36,MATCH($C227,'Settings'!$A$17:$A$36,0),MATCH($E227,Groups,0))="",INDEX('Settings'!$D$17:$D$36,MATCH($C227,'Settings'!$A$17:$A$36,0)),INDEX('Settings'!$E$17:$H$36,MATCH($C227,'Settings'!$A$17:$A$36,0),MATCH($E227,Groups,0))),0))</f>
        <v/>
      </c>
      <c r="O227" s="14">
        <f>IF($C227="","",ROUND($M227*$N227,2))</f>
        <v/>
      </c>
      <c r="P227" s="16">
        <f>IF($A227="","",DATE(YEAR($A227),MONTH($A227),1))</f>
        <v/>
      </c>
      <c r="Q227" s="14">
        <f>IF($C227="","",$K227-$O227)</f>
        <v/>
      </c>
    </row>
    <row r="228">
      <c r="A228" s="13" t="n">
        <v>46266</v>
      </c>
      <c r="B228" s="4" t="inlineStr">
        <is>
          <t>P-1249</t>
        </is>
      </c>
      <c r="C228" s="4" t="inlineStr">
        <is>
          <t>Dr Sara Al Harbi</t>
        </is>
      </c>
      <c r="D228" s="4" t="inlineStr">
        <is>
          <t>Chemical peel</t>
        </is>
      </c>
      <c r="E228" s="6">
        <f>IF($D228="","",IFERROR(INDEX('Settings'!$L$17:$L$56,MATCH($D228,'Settings'!$K$17:$K$56,0)),""))</f>
        <v/>
      </c>
      <c r="F228" s="8" t="n">
        <v>800</v>
      </c>
      <c r="G228" s="8" t="n"/>
      <c r="H228" s="4" t="n"/>
      <c r="I228" s="8" t="n">
        <v>60</v>
      </c>
      <c r="J228" s="8" t="n"/>
      <c r="K228" s="14">
        <f>IF($C228="","",$F228-$G228-$I228-$J228)</f>
        <v/>
      </c>
      <c r="L228" s="14">
        <f>IF($C228="","",$G228*IF($H228="Doctor",1,IF($H228="Shared",0.5,0)))</f>
        <v/>
      </c>
      <c r="M228" s="14">
        <f>IF($C228="","",IF(IFERROR(INDEX('Settings'!$C$17:$C$36,MATCH($C228,'Settings'!$A$17:$A$36,0)),"")="% of gross",$F228,$F228-$L228-IF('Settings'!$B$5="Yes",$I228,0)-IF('Settings'!$B$6="Yes",$J228,0)))</f>
        <v/>
      </c>
      <c r="N228" s="15">
        <f>IF($C228="","",IFERROR(IF(INDEX('Settings'!$E$17:$H$36,MATCH($C228,'Settings'!$A$17:$A$36,0),MATCH($E228,Groups,0))="",INDEX('Settings'!$D$17:$D$36,MATCH($C228,'Settings'!$A$17:$A$36,0)),INDEX('Settings'!$E$17:$H$36,MATCH($C228,'Settings'!$A$17:$A$36,0),MATCH($E228,Groups,0))),0))</f>
        <v/>
      </c>
      <c r="O228" s="14">
        <f>IF($C228="","",ROUND($M228*$N228,2))</f>
        <v/>
      </c>
      <c r="P228" s="16">
        <f>IF($A228="","",DATE(YEAR($A228),MONTH($A228),1))</f>
        <v/>
      </c>
      <c r="Q228" s="14">
        <f>IF($C228="","",$K228-$O228)</f>
        <v/>
      </c>
    </row>
    <row r="229">
      <c r="A229" s="13" t="n">
        <v>46266</v>
      </c>
      <c r="B229" s="4" t="inlineStr">
        <is>
          <t>P-1414</t>
        </is>
      </c>
      <c r="C229" s="4" t="inlineStr">
        <is>
          <t>Dr Khaled Youssef</t>
        </is>
      </c>
      <c r="D229" s="4" t="inlineStr">
        <is>
          <t>Laser session, face</t>
        </is>
      </c>
      <c r="E229" s="6">
        <f>IF($D229="","",IFERROR(INDEX('Settings'!$L$17:$L$56,MATCH($D229,'Settings'!$K$17:$K$56,0)),""))</f>
        <v/>
      </c>
      <c r="F229" s="8" t="n">
        <v>600</v>
      </c>
      <c r="G229" s="8" t="n"/>
      <c r="H229" s="4" t="n"/>
      <c r="I229" s="8" t="n"/>
      <c r="J229" s="8" t="n"/>
      <c r="K229" s="14">
        <f>IF($C229="","",$F229-$G229-$I229-$J229)</f>
        <v/>
      </c>
      <c r="L229" s="14">
        <f>IF($C229="","",$G229*IF($H229="Doctor",1,IF($H229="Shared",0.5,0)))</f>
        <v/>
      </c>
      <c r="M229" s="14">
        <f>IF($C229="","",IF(IFERROR(INDEX('Settings'!$C$17:$C$36,MATCH($C229,'Settings'!$A$17:$A$36,0)),"")="% of gross",$F229,$F229-$L229-IF('Settings'!$B$5="Yes",$I229,0)-IF('Settings'!$B$6="Yes",$J229,0)))</f>
        <v/>
      </c>
      <c r="N229" s="15">
        <f>IF($C229="","",IFERROR(IF(INDEX('Settings'!$E$17:$H$36,MATCH($C229,'Settings'!$A$17:$A$36,0),MATCH($E229,Groups,0))="",INDEX('Settings'!$D$17:$D$36,MATCH($C229,'Settings'!$A$17:$A$36,0)),INDEX('Settings'!$E$17:$H$36,MATCH($C229,'Settings'!$A$17:$A$36,0),MATCH($E229,Groups,0))),0))</f>
        <v/>
      </c>
      <c r="O229" s="14">
        <f>IF($C229="","",ROUND($M229*$N229,2))</f>
        <v/>
      </c>
      <c r="P229" s="16">
        <f>IF($A229="","",DATE(YEAR($A229),MONTH($A229),1))</f>
        <v/>
      </c>
      <c r="Q229" s="14">
        <f>IF($C229="","",$K229-$O229)</f>
        <v/>
      </c>
    </row>
    <row r="230">
      <c r="A230" s="13" t="n">
        <v>46266</v>
      </c>
      <c r="B230" s="4" t="inlineStr">
        <is>
          <t>P-1676</t>
        </is>
      </c>
      <c r="C230" s="4" t="inlineStr">
        <is>
          <t>Dr Mohamed Adel</t>
        </is>
      </c>
      <c r="D230" s="4" t="inlineStr">
        <is>
          <t>Laser session, body</t>
        </is>
      </c>
      <c r="E230" s="6">
        <f>IF($D230="","",IFERROR(INDEX('Settings'!$L$17:$L$56,MATCH($D230,'Settings'!$K$17:$K$56,0)),""))</f>
        <v/>
      </c>
      <c r="F230" s="8" t="n">
        <v>1200</v>
      </c>
      <c r="G230" s="8" t="n">
        <v>180</v>
      </c>
      <c r="H230" s="4" t="inlineStr">
        <is>
          <t>Clinic</t>
        </is>
      </c>
      <c r="I230" s="8" t="n"/>
      <c r="J230" s="8" t="n"/>
      <c r="K230" s="14">
        <f>IF($C230="","",$F230-$G230-$I230-$J230)</f>
        <v/>
      </c>
      <c r="L230" s="14">
        <f>IF($C230="","",$G230*IF($H230="Doctor",1,IF($H230="Shared",0.5,0)))</f>
        <v/>
      </c>
      <c r="M230" s="14">
        <f>IF($C230="","",IF(IFERROR(INDEX('Settings'!$C$17:$C$36,MATCH($C230,'Settings'!$A$17:$A$36,0)),"")="% of gross",$F230,$F230-$L230-IF('Settings'!$B$5="Yes",$I230,0)-IF('Settings'!$B$6="Yes",$J230,0)))</f>
        <v/>
      </c>
      <c r="N230" s="15">
        <f>IF($C230="","",IFERROR(IF(INDEX('Settings'!$E$17:$H$36,MATCH($C230,'Settings'!$A$17:$A$36,0),MATCH($E230,Groups,0))="",INDEX('Settings'!$D$17:$D$36,MATCH($C230,'Settings'!$A$17:$A$36,0)),INDEX('Settings'!$E$17:$H$36,MATCH($C230,'Settings'!$A$17:$A$36,0),MATCH($E230,Groups,0))),0))</f>
        <v/>
      </c>
      <c r="O230" s="14">
        <f>IF($C230="","",ROUND($M230*$N230,2))</f>
        <v/>
      </c>
      <c r="P230" s="16">
        <f>IF($A230="","",DATE(YEAR($A230),MONTH($A230),1))</f>
        <v/>
      </c>
      <c r="Q230" s="14">
        <f>IF($C230="","",$K230-$O230)</f>
        <v/>
      </c>
    </row>
    <row r="231">
      <c r="A231" s="13" t="n">
        <v>46267</v>
      </c>
      <c r="B231" s="4" t="inlineStr">
        <is>
          <t>P-1641</t>
        </is>
      </c>
      <c r="C231" s="4" t="inlineStr">
        <is>
          <t>Dr Khaled Youssef</t>
        </is>
      </c>
      <c r="D231" s="4" t="inlineStr">
        <is>
          <t>Skin tag removal</t>
        </is>
      </c>
      <c r="E231" s="6">
        <f>IF($D231="","",IFERROR(INDEX('Settings'!$L$17:$L$56,MATCH($D231,'Settings'!$K$17:$K$56,0)),""))</f>
        <v/>
      </c>
      <c r="F231" s="8" t="n">
        <v>500</v>
      </c>
      <c r="G231" s="8" t="n"/>
      <c r="H231" s="4" t="n"/>
      <c r="I231" s="8" t="n">
        <v>40</v>
      </c>
      <c r="J231" s="8" t="n"/>
      <c r="K231" s="14">
        <f>IF($C231="","",$F231-$G231-$I231-$J231)</f>
        <v/>
      </c>
      <c r="L231" s="14">
        <f>IF($C231="","",$G231*IF($H231="Doctor",1,IF($H231="Shared",0.5,0)))</f>
        <v/>
      </c>
      <c r="M231" s="14">
        <f>IF($C231="","",IF(IFERROR(INDEX('Settings'!$C$17:$C$36,MATCH($C231,'Settings'!$A$17:$A$36,0)),"")="% of gross",$F231,$F231-$L231-IF('Settings'!$B$5="Yes",$I231,0)-IF('Settings'!$B$6="Yes",$J231,0)))</f>
        <v/>
      </c>
      <c r="N231" s="15">
        <f>IF($C231="","",IFERROR(IF(INDEX('Settings'!$E$17:$H$36,MATCH($C231,'Settings'!$A$17:$A$36,0),MATCH($E231,Groups,0))="",INDEX('Settings'!$D$17:$D$36,MATCH($C231,'Settings'!$A$17:$A$36,0)),INDEX('Settings'!$E$17:$H$36,MATCH($C231,'Settings'!$A$17:$A$36,0),MATCH($E231,Groups,0))),0))</f>
        <v/>
      </c>
      <c r="O231" s="14">
        <f>IF($C231="","",ROUND($M231*$N231,2))</f>
        <v/>
      </c>
      <c r="P231" s="16">
        <f>IF($A231="","",DATE(YEAR($A231),MONTH($A231),1))</f>
        <v/>
      </c>
      <c r="Q231" s="14">
        <f>IF($C231="","",$K231-$O231)</f>
        <v/>
      </c>
    </row>
    <row r="232">
      <c r="A232" s="13" t="n">
        <v>46267</v>
      </c>
      <c r="B232" s="4" t="inlineStr">
        <is>
          <t>P-1082</t>
        </is>
      </c>
      <c r="C232" s="4" t="inlineStr">
        <is>
          <t>Dr Ahmed Mansour</t>
        </is>
      </c>
      <c r="D232" s="4" t="inlineStr">
        <is>
          <t>Specialist consultation</t>
        </is>
      </c>
      <c r="E232" s="6">
        <f>IF($D232="","",IFERROR(INDEX('Settings'!$L$17:$L$56,MATCH($D232,'Settings'!$K$17:$K$56,0)),""))</f>
        <v/>
      </c>
      <c r="F232" s="8" t="n">
        <v>350</v>
      </c>
      <c r="G232" s="8" t="n"/>
      <c r="H232" s="4" t="n"/>
      <c r="I232" s="8" t="n"/>
      <c r="J232" s="8" t="n"/>
      <c r="K232" s="14">
        <f>IF($C232="","",$F232-$G232-$I232-$J232)</f>
        <v/>
      </c>
      <c r="L232" s="14">
        <f>IF($C232="","",$G232*IF($H232="Doctor",1,IF($H232="Shared",0.5,0)))</f>
        <v/>
      </c>
      <c r="M232" s="14">
        <f>IF($C232="","",IF(IFERROR(INDEX('Settings'!$C$17:$C$36,MATCH($C232,'Settings'!$A$17:$A$36,0)),"")="% of gross",$F232,$F232-$L232-IF('Settings'!$B$5="Yes",$I232,0)-IF('Settings'!$B$6="Yes",$J232,0)))</f>
        <v/>
      </c>
      <c r="N232" s="15">
        <f>IF($C232="","",IFERROR(IF(INDEX('Settings'!$E$17:$H$36,MATCH($C232,'Settings'!$A$17:$A$36,0),MATCH($E232,Groups,0))="",INDEX('Settings'!$D$17:$D$36,MATCH($C232,'Settings'!$A$17:$A$36,0)),INDEX('Settings'!$E$17:$H$36,MATCH($C232,'Settings'!$A$17:$A$36,0),MATCH($E232,Groups,0))),0))</f>
        <v/>
      </c>
      <c r="O232" s="14">
        <f>IF($C232="","",ROUND($M232*$N232,2))</f>
        <v/>
      </c>
      <c r="P232" s="16">
        <f>IF($A232="","",DATE(YEAR($A232),MONTH($A232),1))</f>
        <v/>
      </c>
      <c r="Q232" s="14">
        <f>IF($C232="","",$K232-$O232)</f>
        <v/>
      </c>
    </row>
    <row r="233">
      <c r="A233" s="13" t="n">
        <v>46267</v>
      </c>
      <c r="B233" s="4" t="inlineStr">
        <is>
          <t>P-1174</t>
        </is>
      </c>
      <c r="C233" s="4" t="inlineStr">
        <is>
          <t>Dr Ahmed Mansour</t>
        </is>
      </c>
      <c r="D233" s="4" t="inlineStr">
        <is>
          <t>Specialist consultation</t>
        </is>
      </c>
      <c r="E233" s="6">
        <f>IF($D233="","",IFERROR(INDEX('Settings'!$L$17:$L$56,MATCH($D233,'Settings'!$K$17:$K$56,0)),""))</f>
        <v/>
      </c>
      <c r="F233" s="8" t="n">
        <v>350</v>
      </c>
      <c r="G233" s="8" t="n"/>
      <c r="H233" s="4" t="n"/>
      <c r="I233" s="8" t="n"/>
      <c r="J233" s="8" t="n"/>
      <c r="K233" s="14">
        <f>IF($C233="","",$F233-$G233-$I233-$J233)</f>
        <v/>
      </c>
      <c r="L233" s="14">
        <f>IF($C233="","",$G233*IF($H233="Doctor",1,IF($H233="Shared",0.5,0)))</f>
        <v/>
      </c>
      <c r="M233" s="14">
        <f>IF($C233="","",IF(IFERROR(INDEX('Settings'!$C$17:$C$36,MATCH($C233,'Settings'!$A$17:$A$36,0)),"")="% of gross",$F233,$F233-$L233-IF('Settings'!$B$5="Yes",$I233,0)-IF('Settings'!$B$6="Yes",$J233,0)))</f>
        <v/>
      </c>
      <c r="N233" s="15">
        <f>IF($C233="","",IFERROR(IF(INDEX('Settings'!$E$17:$H$36,MATCH($C233,'Settings'!$A$17:$A$36,0),MATCH($E233,Groups,0))="",INDEX('Settings'!$D$17:$D$36,MATCH($C233,'Settings'!$A$17:$A$36,0)),INDEX('Settings'!$E$17:$H$36,MATCH($C233,'Settings'!$A$17:$A$36,0),MATCH($E233,Groups,0))),0))</f>
        <v/>
      </c>
      <c r="O233" s="14">
        <f>IF($C233="","",ROUND($M233*$N233,2))</f>
        <v/>
      </c>
      <c r="P233" s="16">
        <f>IF($A233="","",DATE(YEAR($A233),MONTH($A233),1))</f>
        <v/>
      </c>
      <c r="Q233" s="14">
        <f>IF($C233="","",$K233-$O233)</f>
        <v/>
      </c>
    </row>
    <row r="234">
      <c r="A234" s="13" t="n">
        <v>46267</v>
      </c>
      <c r="B234" s="4" t="inlineStr">
        <is>
          <t>P-1266</t>
        </is>
      </c>
      <c r="C234" s="4" t="inlineStr">
        <is>
          <t>Dr Khaled Youssef</t>
        </is>
      </c>
      <c r="D234" s="4" t="inlineStr">
        <is>
          <t>Laser session, body</t>
        </is>
      </c>
      <c r="E234" s="6">
        <f>IF($D234="","",IFERROR(INDEX('Settings'!$L$17:$L$56,MATCH($D234,'Settings'!$K$17:$K$56,0)),""))</f>
        <v/>
      </c>
      <c r="F234" s="8" t="n">
        <v>1200</v>
      </c>
      <c r="G234" s="8" t="n"/>
      <c r="H234" s="4" t="n"/>
      <c r="I234" s="8" t="n"/>
      <c r="J234" s="8" t="n"/>
      <c r="K234" s="14">
        <f>IF($C234="","",$F234-$G234-$I234-$J234)</f>
        <v/>
      </c>
      <c r="L234" s="14">
        <f>IF($C234="","",$G234*IF($H234="Doctor",1,IF($H234="Shared",0.5,0)))</f>
        <v/>
      </c>
      <c r="M234" s="14">
        <f>IF($C234="","",IF(IFERROR(INDEX('Settings'!$C$17:$C$36,MATCH($C234,'Settings'!$A$17:$A$36,0)),"")="% of gross",$F234,$F234-$L234-IF('Settings'!$B$5="Yes",$I234,0)-IF('Settings'!$B$6="Yes",$J234,0)))</f>
        <v/>
      </c>
      <c r="N234" s="15">
        <f>IF($C234="","",IFERROR(IF(INDEX('Settings'!$E$17:$H$36,MATCH($C234,'Settings'!$A$17:$A$36,0),MATCH($E234,Groups,0))="",INDEX('Settings'!$D$17:$D$36,MATCH($C234,'Settings'!$A$17:$A$36,0)),INDEX('Settings'!$E$17:$H$36,MATCH($C234,'Settings'!$A$17:$A$36,0),MATCH($E234,Groups,0))),0))</f>
        <v/>
      </c>
      <c r="O234" s="14">
        <f>IF($C234="","",ROUND($M234*$N234,2))</f>
        <v/>
      </c>
      <c r="P234" s="16">
        <f>IF($A234="","",DATE(YEAR($A234),MONTH($A234),1))</f>
        <v/>
      </c>
      <c r="Q234" s="14">
        <f>IF($C234="","",$K234-$O234)</f>
        <v/>
      </c>
    </row>
    <row r="235">
      <c r="A235" s="13" t="n">
        <v>46267</v>
      </c>
      <c r="B235" s="4" t="inlineStr">
        <is>
          <t>P-1903</t>
        </is>
      </c>
      <c r="C235" s="4" t="inlineStr">
        <is>
          <t>Dr Mohamed Adel</t>
        </is>
      </c>
      <c r="D235" s="4" t="inlineStr">
        <is>
          <t>Follow-up visit</t>
        </is>
      </c>
      <c r="E235" s="6">
        <f>IF($D235="","",IFERROR(INDEX('Settings'!$L$17:$L$56,MATCH($D235,'Settings'!$K$17:$K$56,0)),""))</f>
        <v/>
      </c>
      <c r="F235" s="8" t="n">
        <v>150</v>
      </c>
      <c r="G235" s="8" t="n"/>
      <c r="H235" s="4" t="n"/>
      <c r="I235" s="8" t="n"/>
      <c r="J235" s="8" t="n"/>
      <c r="K235" s="14">
        <f>IF($C235="","",$F235-$G235-$I235-$J235)</f>
        <v/>
      </c>
      <c r="L235" s="14">
        <f>IF($C235="","",$G235*IF($H235="Doctor",1,IF($H235="Shared",0.5,0)))</f>
        <v/>
      </c>
      <c r="M235" s="14">
        <f>IF($C235="","",IF(IFERROR(INDEX('Settings'!$C$17:$C$36,MATCH($C235,'Settings'!$A$17:$A$36,0)),"")="% of gross",$F235,$F235-$L235-IF('Settings'!$B$5="Yes",$I235,0)-IF('Settings'!$B$6="Yes",$J235,0)))</f>
        <v/>
      </c>
      <c r="N235" s="15">
        <f>IF($C235="","",IFERROR(IF(INDEX('Settings'!$E$17:$H$36,MATCH($C235,'Settings'!$A$17:$A$36,0),MATCH($E235,Groups,0))="",INDEX('Settings'!$D$17:$D$36,MATCH($C235,'Settings'!$A$17:$A$36,0)),INDEX('Settings'!$E$17:$H$36,MATCH($C235,'Settings'!$A$17:$A$36,0),MATCH($E235,Groups,0))),0))</f>
        <v/>
      </c>
      <c r="O235" s="14">
        <f>IF($C235="","",ROUND($M235*$N235,2))</f>
        <v/>
      </c>
      <c r="P235" s="16">
        <f>IF($A235="","",DATE(YEAR($A235),MONTH($A235),1))</f>
        <v/>
      </c>
      <c r="Q235" s="14">
        <f>IF($C235="","",$K235-$O235)</f>
        <v/>
      </c>
    </row>
    <row r="236">
      <c r="A236" s="13" t="n">
        <v>46267</v>
      </c>
      <c r="B236" s="4" t="inlineStr">
        <is>
          <t>P-1830</t>
        </is>
      </c>
      <c r="C236" s="4" t="inlineStr">
        <is>
          <t>Dr Noura Al Subaie</t>
        </is>
      </c>
      <c r="D236" s="4" t="inlineStr">
        <is>
          <t>Filler injection</t>
        </is>
      </c>
      <c r="E236" s="6">
        <f>IF($D236="","",IFERROR(INDEX('Settings'!$L$17:$L$56,MATCH($D236,'Settings'!$K$17:$K$56,0)),""))</f>
        <v/>
      </c>
      <c r="F236" s="8" t="n">
        <v>1800</v>
      </c>
      <c r="G236" s="8" t="n"/>
      <c r="H236" s="4" t="n"/>
      <c r="I236" s="8" t="n"/>
      <c r="J236" s="8" t="n"/>
      <c r="K236" s="14">
        <f>IF($C236="","",$F236-$G236-$I236-$J236)</f>
        <v/>
      </c>
      <c r="L236" s="14">
        <f>IF($C236="","",$G236*IF($H236="Doctor",1,IF($H236="Shared",0.5,0)))</f>
        <v/>
      </c>
      <c r="M236" s="14">
        <f>IF($C236="","",IF(IFERROR(INDEX('Settings'!$C$17:$C$36,MATCH($C236,'Settings'!$A$17:$A$36,0)),"")="% of gross",$F236,$F236-$L236-IF('Settings'!$B$5="Yes",$I236,0)-IF('Settings'!$B$6="Yes",$J236,0)))</f>
        <v/>
      </c>
      <c r="N236" s="15">
        <f>IF($C236="","",IFERROR(IF(INDEX('Settings'!$E$17:$H$36,MATCH($C236,'Settings'!$A$17:$A$36,0),MATCH($E236,Groups,0))="",INDEX('Settings'!$D$17:$D$36,MATCH($C236,'Settings'!$A$17:$A$36,0)),INDEX('Settings'!$E$17:$H$36,MATCH($C236,'Settings'!$A$17:$A$36,0),MATCH($E236,Groups,0))),0))</f>
        <v/>
      </c>
      <c r="O236" s="14">
        <f>IF($C236="","",ROUND($M236*$N236,2))</f>
        <v/>
      </c>
      <c r="P236" s="16">
        <f>IF($A236="","",DATE(YEAR($A236),MONTH($A236),1))</f>
        <v/>
      </c>
      <c r="Q236" s="14">
        <f>IF($C236="","",$K236-$O236)</f>
        <v/>
      </c>
    </row>
    <row r="237">
      <c r="A237" s="13" t="n">
        <v>46267</v>
      </c>
      <c r="B237" s="4" t="inlineStr">
        <is>
          <t>P-1614</t>
        </is>
      </c>
      <c r="C237" s="4" t="inlineStr">
        <is>
          <t>Dr Khaled Youssef</t>
        </is>
      </c>
      <c r="D237" s="4" t="inlineStr">
        <is>
          <t>Specialist consultation</t>
        </is>
      </c>
      <c r="E237" s="6">
        <f>IF($D237="","",IFERROR(INDEX('Settings'!$L$17:$L$56,MATCH($D237,'Settings'!$K$17:$K$56,0)),""))</f>
        <v/>
      </c>
      <c r="F237" s="8" t="n">
        <v>350</v>
      </c>
      <c r="G237" s="8" t="n"/>
      <c r="H237" s="4" t="n"/>
      <c r="I237" s="8" t="n"/>
      <c r="J237" s="8" t="n"/>
      <c r="K237" s="14">
        <f>IF($C237="","",$F237-$G237-$I237-$J237)</f>
        <v/>
      </c>
      <c r="L237" s="14">
        <f>IF($C237="","",$G237*IF($H237="Doctor",1,IF($H237="Shared",0.5,0)))</f>
        <v/>
      </c>
      <c r="M237" s="14">
        <f>IF($C237="","",IF(IFERROR(INDEX('Settings'!$C$17:$C$36,MATCH($C237,'Settings'!$A$17:$A$36,0)),"")="% of gross",$F237,$F237-$L237-IF('Settings'!$B$5="Yes",$I237,0)-IF('Settings'!$B$6="Yes",$J237,0)))</f>
        <v/>
      </c>
      <c r="N237" s="15">
        <f>IF($C237="","",IFERROR(IF(INDEX('Settings'!$E$17:$H$36,MATCH($C237,'Settings'!$A$17:$A$36,0),MATCH($E237,Groups,0))="",INDEX('Settings'!$D$17:$D$36,MATCH($C237,'Settings'!$A$17:$A$36,0)),INDEX('Settings'!$E$17:$H$36,MATCH($C237,'Settings'!$A$17:$A$36,0),MATCH($E237,Groups,0))),0))</f>
        <v/>
      </c>
      <c r="O237" s="14">
        <f>IF($C237="","",ROUND($M237*$N237,2))</f>
        <v/>
      </c>
      <c r="P237" s="16">
        <f>IF($A237="","",DATE(YEAR($A237),MONTH($A237),1))</f>
        <v/>
      </c>
      <c r="Q237" s="14">
        <f>IF($C237="","",$K237-$O237)</f>
        <v/>
      </c>
    </row>
    <row r="238">
      <c r="A238" s="13" t="n">
        <v>46267</v>
      </c>
      <c r="B238" s="4" t="inlineStr">
        <is>
          <t>P-1633</t>
        </is>
      </c>
      <c r="C238" s="4" t="inlineStr">
        <is>
          <t>Dr Noura Al Subaie</t>
        </is>
      </c>
      <c r="D238" s="4" t="inlineStr">
        <is>
          <t>Skin tag removal</t>
        </is>
      </c>
      <c r="E238" s="6">
        <f>IF($D238="","",IFERROR(INDEX('Settings'!$L$17:$L$56,MATCH($D238,'Settings'!$K$17:$K$56,0)),""))</f>
        <v/>
      </c>
      <c r="F238" s="8" t="n">
        <v>500</v>
      </c>
      <c r="G238" s="8" t="n">
        <v>20</v>
      </c>
      <c r="H238" s="4" t="inlineStr">
        <is>
          <t>Clinic</t>
        </is>
      </c>
      <c r="I238" s="8" t="n">
        <v>60</v>
      </c>
      <c r="J238" s="8" t="n"/>
      <c r="K238" s="14">
        <f>IF($C238="","",$F238-$G238-$I238-$J238)</f>
        <v/>
      </c>
      <c r="L238" s="14">
        <f>IF($C238="","",$G238*IF($H238="Doctor",1,IF($H238="Shared",0.5,0)))</f>
        <v/>
      </c>
      <c r="M238" s="14">
        <f>IF($C238="","",IF(IFERROR(INDEX('Settings'!$C$17:$C$36,MATCH($C238,'Settings'!$A$17:$A$36,0)),"")="% of gross",$F238,$F238-$L238-IF('Settings'!$B$5="Yes",$I238,0)-IF('Settings'!$B$6="Yes",$J238,0)))</f>
        <v/>
      </c>
      <c r="N238" s="15">
        <f>IF($C238="","",IFERROR(IF(INDEX('Settings'!$E$17:$H$36,MATCH($C238,'Settings'!$A$17:$A$36,0),MATCH($E238,Groups,0))="",INDEX('Settings'!$D$17:$D$36,MATCH($C238,'Settings'!$A$17:$A$36,0)),INDEX('Settings'!$E$17:$H$36,MATCH($C238,'Settings'!$A$17:$A$36,0),MATCH($E238,Groups,0))),0))</f>
        <v/>
      </c>
      <c r="O238" s="14">
        <f>IF($C238="","",ROUND($M238*$N238,2))</f>
        <v/>
      </c>
      <c r="P238" s="16">
        <f>IF($A238="","",DATE(YEAR($A238),MONTH($A238),1))</f>
        <v/>
      </c>
      <c r="Q238" s="14">
        <f>IF($C238="","",$K238-$O238)</f>
        <v/>
      </c>
    </row>
    <row r="239">
      <c r="A239" s="13" t="n">
        <v>46267</v>
      </c>
      <c r="B239" s="4" t="inlineStr">
        <is>
          <t>P-1446</t>
        </is>
      </c>
      <c r="C239" s="4" t="inlineStr">
        <is>
          <t>Dr Layla Al Qahtani</t>
        </is>
      </c>
      <c r="D239" s="4" t="inlineStr">
        <is>
          <t>Chemical peel</t>
        </is>
      </c>
      <c r="E239" s="6">
        <f>IF($D239="","",IFERROR(INDEX('Settings'!$L$17:$L$56,MATCH($D239,'Settings'!$K$17:$K$56,0)),""))</f>
        <v/>
      </c>
      <c r="F239" s="8" t="n">
        <v>800</v>
      </c>
      <c r="G239" s="8" t="n">
        <v>80</v>
      </c>
      <c r="H239" s="4" t="inlineStr">
        <is>
          <t>Doctor</t>
        </is>
      </c>
      <c r="I239" s="8" t="n"/>
      <c r="J239" s="8" t="n"/>
      <c r="K239" s="14">
        <f>IF($C239="","",$F239-$G239-$I239-$J239)</f>
        <v/>
      </c>
      <c r="L239" s="14">
        <f>IF($C239="","",$G239*IF($H239="Doctor",1,IF($H239="Shared",0.5,0)))</f>
        <v/>
      </c>
      <c r="M239" s="14">
        <f>IF($C239="","",IF(IFERROR(INDEX('Settings'!$C$17:$C$36,MATCH($C239,'Settings'!$A$17:$A$36,0)),"")="% of gross",$F239,$F239-$L239-IF('Settings'!$B$5="Yes",$I239,0)-IF('Settings'!$B$6="Yes",$J239,0)))</f>
        <v/>
      </c>
      <c r="N239" s="15">
        <f>IF($C239="","",IFERROR(IF(INDEX('Settings'!$E$17:$H$36,MATCH($C239,'Settings'!$A$17:$A$36,0),MATCH($E239,Groups,0))="",INDEX('Settings'!$D$17:$D$36,MATCH($C239,'Settings'!$A$17:$A$36,0)),INDEX('Settings'!$E$17:$H$36,MATCH($C239,'Settings'!$A$17:$A$36,0),MATCH($E239,Groups,0))),0))</f>
        <v/>
      </c>
      <c r="O239" s="14">
        <f>IF($C239="","",ROUND($M239*$N239,2))</f>
        <v/>
      </c>
      <c r="P239" s="16">
        <f>IF($A239="","",DATE(YEAR($A239),MONTH($A239),1))</f>
        <v/>
      </c>
      <c r="Q239" s="14">
        <f>IF($C239="","",$K239-$O239)</f>
        <v/>
      </c>
    </row>
    <row r="240">
      <c r="A240" s="13" t="n">
        <v>46267</v>
      </c>
      <c r="B240" s="4" t="inlineStr">
        <is>
          <t>P-1591</t>
        </is>
      </c>
      <c r="C240" s="4" t="inlineStr">
        <is>
          <t>Dr Mohamed Adel</t>
        </is>
      </c>
      <c r="D240" s="4" t="inlineStr">
        <is>
          <t>Vitamin C serum</t>
        </is>
      </c>
      <c r="E240" s="6">
        <f>IF($D240="","",IFERROR(INDEX('Settings'!$L$17:$L$56,MATCH($D240,'Settings'!$K$17:$K$56,0)),""))</f>
        <v/>
      </c>
      <c r="F240" s="8" t="n">
        <v>220</v>
      </c>
      <c r="G240" s="8" t="n">
        <v>20</v>
      </c>
      <c r="H240" s="4" t="inlineStr">
        <is>
          <t>Clinic</t>
        </is>
      </c>
      <c r="I240" s="8" t="n"/>
      <c r="J240" s="8" t="n"/>
      <c r="K240" s="14">
        <f>IF($C240="","",$F240-$G240-$I240-$J240)</f>
        <v/>
      </c>
      <c r="L240" s="14">
        <f>IF($C240="","",$G240*IF($H240="Doctor",1,IF($H240="Shared",0.5,0)))</f>
        <v/>
      </c>
      <c r="M240" s="14">
        <f>IF($C240="","",IF(IFERROR(INDEX('Settings'!$C$17:$C$36,MATCH($C240,'Settings'!$A$17:$A$36,0)),"")="% of gross",$F240,$F240-$L240-IF('Settings'!$B$5="Yes",$I240,0)-IF('Settings'!$B$6="Yes",$J240,0)))</f>
        <v/>
      </c>
      <c r="N240" s="15">
        <f>IF($C240="","",IFERROR(IF(INDEX('Settings'!$E$17:$H$36,MATCH($C240,'Settings'!$A$17:$A$36,0),MATCH($E240,Groups,0))="",INDEX('Settings'!$D$17:$D$36,MATCH($C240,'Settings'!$A$17:$A$36,0)),INDEX('Settings'!$E$17:$H$36,MATCH($C240,'Settings'!$A$17:$A$36,0),MATCH($E240,Groups,0))),0))</f>
        <v/>
      </c>
      <c r="O240" s="14">
        <f>IF($C240="","",ROUND($M240*$N240,2))</f>
        <v/>
      </c>
      <c r="P240" s="16">
        <f>IF($A240="","",DATE(YEAR($A240),MONTH($A240),1))</f>
        <v/>
      </c>
      <c r="Q240" s="14">
        <f>IF($C240="","",$K240-$O240)</f>
        <v/>
      </c>
    </row>
    <row r="241">
      <c r="A241" s="13" t="n">
        <v>46267</v>
      </c>
      <c r="B241" s="4" t="inlineStr">
        <is>
          <t>P-1314</t>
        </is>
      </c>
      <c r="C241" s="4" t="inlineStr">
        <is>
          <t>Dr Mohamed Adel</t>
        </is>
      </c>
      <c r="D241" s="4" t="inlineStr">
        <is>
          <t>Laser session, face</t>
        </is>
      </c>
      <c r="E241" s="6">
        <f>IF($D241="","",IFERROR(INDEX('Settings'!$L$17:$L$56,MATCH($D241,'Settings'!$K$17:$K$56,0)),""))</f>
        <v/>
      </c>
      <c r="F241" s="8" t="n">
        <v>600</v>
      </c>
      <c r="G241" s="8" t="n">
        <v>120</v>
      </c>
      <c r="H241" s="4" t="inlineStr">
        <is>
          <t>Clinic</t>
        </is>
      </c>
      <c r="I241" s="8" t="n"/>
      <c r="J241" s="8" t="n"/>
      <c r="K241" s="14">
        <f>IF($C241="","",$F241-$G241-$I241-$J241)</f>
        <v/>
      </c>
      <c r="L241" s="14">
        <f>IF($C241="","",$G241*IF($H241="Doctor",1,IF($H241="Shared",0.5,0)))</f>
        <v/>
      </c>
      <c r="M241" s="14">
        <f>IF($C241="","",IF(IFERROR(INDEX('Settings'!$C$17:$C$36,MATCH($C241,'Settings'!$A$17:$A$36,0)),"")="% of gross",$F241,$F241-$L241-IF('Settings'!$B$5="Yes",$I241,0)-IF('Settings'!$B$6="Yes",$J241,0)))</f>
        <v/>
      </c>
      <c r="N241" s="15">
        <f>IF($C241="","",IFERROR(IF(INDEX('Settings'!$E$17:$H$36,MATCH($C241,'Settings'!$A$17:$A$36,0),MATCH($E241,Groups,0))="",INDEX('Settings'!$D$17:$D$36,MATCH($C241,'Settings'!$A$17:$A$36,0)),INDEX('Settings'!$E$17:$H$36,MATCH($C241,'Settings'!$A$17:$A$36,0),MATCH($E241,Groups,0))),0))</f>
        <v/>
      </c>
      <c r="O241" s="14">
        <f>IF($C241="","",ROUND($M241*$N241,2))</f>
        <v/>
      </c>
      <c r="P241" s="16">
        <f>IF($A241="","",DATE(YEAR($A241),MONTH($A241),1))</f>
        <v/>
      </c>
      <c r="Q241" s="14">
        <f>IF($C241="","",$K241-$O241)</f>
        <v/>
      </c>
    </row>
    <row r="242">
      <c r="A242" s="13" t="n">
        <v>46267</v>
      </c>
      <c r="B242" s="4" t="inlineStr">
        <is>
          <t>P-1894</t>
        </is>
      </c>
      <c r="C242" s="4" t="inlineStr">
        <is>
          <t>Dr Mohamed Adel</t>
        </is>
      </c>
      <c r="D242" s="4" t="inlineStr">
        <is>
          <t>Botulinum toxin</t>
        </is>
      </c>
      <c r="E242" s="6">
        <f>IF($D242="","",IFERROR(INDEX('Settings'!$L$17:$L$56,MATCH($D242,'Settings'!$K$17:$K$56,0)),""))</f>
        <v/>
      </c>
      <c r="F242" s="8" t="n">
        <v>1500</v>
      </c>
      <c r="G242" s="8" t="n"/>
      <c r="H242" s="4" t="n"/>
      <c r="I242" s="8" t="n"/>
      <c r="J242" s="8" t="n"/>
      <c r="K242" s="14">
        <f>IF($C242="","",$F242-$G242-$I242-$J242)</f>
        <v/>
      </c>
      <c r="L242" s="14">
        <f>IF($C242="","",$G242*IF($H242="Doctor",1,IF($H242="Shared",0.5,0)))</f>
        <v/>
      </c>
      <c r="M242" s="14">
        <f>IF($C242="","",IF(IFERROR(INDEX('Settings'!$C$17:$C$36,MATCH($C242,'Settings'!$A$17:$A$36,0)),"")="% of gross",$F242,$F242-$L242-IF('Settings'!$B$5="Yes",$I242,0)-IF('Settings'!$B$6="Yes",$J242,0)))</f>
        <v/>
      </c>
      <c r="N242" s="15">
        <f>IF($C242="","",IFERROR(IF(INDEX('Settings'!$E$17:$H$36,MATCH($C242,'Settings'!$A$17:$A$36,0),MATCH($E242,Groups,0))="",INDEX('Settings'!$D$17:$D$36,MATCH($C242,'Settings'!$A$17:$A$36,0)),INDEX('Settings'!$E$17:$H$36,MATCH($C242,'Settings'!$A$17:$A$36,0),MATCH($E242,Groups,0))),0))</f>
        <v/>
      </c>
      <c r="O242" s="14">
        <f>IF($C242="","",ROUND($M242*$N242,2))</f>
        <v/>
      </c>
      <c r="P242" s="16">
        <f>IF($A242="","",DATE(YEAR($A242),MONTH($A242),1))</f>
        <v/>
      </c>
      <c r="Q242" s="14">
        <f>IF($C242="","",$K242-$O242)</f>
        <v/>
      </c>
    </row>
    <row r="243">
      <c r="A243" s="13" t="n">
        <v>46267</v>
      </c>
      <c r="B243" s="4" t="inlineStr">
        <is>
          <t>P-1856</t>
        </is>
      </c>
      <c r="C243" s="4" t="inlineStr">
        <is>
          <t>Dr Noura Al Subaie</t>
        </is>
      </c>
      <c r="D243" s="4" t="inlineStr">
        <is>
          <t>Vitamin C serum</t>
        </is>
      </c>
      <c r="E243" s="6">
        <f>IF($D243="","",IFERROR(INDEX('Settings'!$L$17:$L$56,MATCH($D243,'Settings'!$K$17:$K$56,0)),""))</f>
        <v/>
      </c>
      <c r="F243" s="8" t="n">
        <v>220</v>
      </c>
      <c r="G243" s="8" t="n"/>
      <c r="H243" s="4" t="n"/>
      <c r="I243" s="8" t="n"/>
      <c r="J243" s="8" t="n"/>
      <c r="K243" s="14">
        <f>IF($C243="","",$F243-$G243-$I243-$J243)</f>
        <v/>
      </c>
      <c r="L243" s="14">
        <f>IF($C243="","",$G243*IF($H243="Doctor",1,IF($H243="Shared",0.5,0)))</f>
        <v/>
      </c>
      <c r="M243" s="14">
        <f>IF($C243="","",IF(IFERROR(INDEX('Settings'!$C$17:$C$36,MATCH($C243,'Settings'!$A$17:$A$36,0)),"")="% of gross",$F243,$F243-$L243-IF('Settings'!$B$5="Yes",$I243,0)-IF('Settings'!$B$6="Yes",$J243,0)))</f>
        <v/>
      </c>
      <c r="N243" s="15">
        <f>IF($C243="","",IFERROR(IF(INDEX('Settings'!$E$17:$H$36,MATCH($C243,'Settings'!$A$17:$A$36,0),MATCH($E243,Groups,0))="",INDEX('Settings'!$D$17:$D$36,MATCH($C243,'Settings'!$A$17:$A$36,0)),INDEX('Settings'!$E$17:$H$36,MATCH($C243,'Settings'!$A$17:$A$36,0),MATCH($E243,Groups,0))),0))</f>
        <v/>
      </c>
      <c r="O243" s="14">
        <f>IF($C243="","",ROUND($M243*$N243,2))</f>
        <v/>
      </c>
      <c r="P243" s="16">
        <f>IF($A243="","",DATE(YEAR($A243),MONTH($A243),1))</f>
        <v/>
      </c>
      <c r="Q243" s="14">
        <f>IF($C243="","",$K243-$O243)</f>
        <v/>
      </c>
    </row>
    <row r="244">
      <c r="A244" s="13" t="n">
        <v>46268</v>
      </c>
      <c r="B244" s="4" t="inlineStr">
        <is>
          <t>P-1341</t>
        </is>
      </c>
      <c r="C244" s="4" t="inlineStr">
        <is>
          <t>Dr Ahmed Mansour</t>
        </is>
      </c>
      <c r="D244" s="4" t="inlineStr">
        <is>
          <t>Physiotherapy session</t>
        </is>
      </c>
      <c r="E244" s="6">
        <f>IF($D244="","",IFERROR(INDEX('Settings'!$L$17:$L$56,MATCH($D244,'Settings'!$K$17:$K$56,0)),""))</f>
        <v/>
      </c>
      <c r="F244" s="8" t="n">
        <v>300</v>
      </c>
      <c r="G244" s="8" t="n"/>
      <c r="H244" s="4" t="n"/>
      <c r="I244" s="8" t="n"/>
      <c r="J244" s="8" t="n"/>
      <c r="K244" s="14">
        <f>IF($C244="","",$F244-$G244-$I244-$J244)</f>
        <v/>
      </c>
      <c r="L244" s="14">
        <f>IF($C244="","",$G244*IF($H244="Doctor",1,IF($H244="Shared",0.5,0)))</f>
        <v/>
      </c>
      <c r="M244" s="14">
        <f>IF($C244="","",IF(IFERROR(INDEX('Settings'!$C$17:$C$36,MATCH($C244,'Settings'!$A$17:$A$36,0)),"")="% of gross",$F244,$F244-$L244-IF('Settings'!$B$5="Yes",$I244,0)-IF('Settings'!$B$6="Yes",$J244,0)))</f>
        <v/>
      </c>
      <c r="N244" s="15">
        <f>IF($C244="","",IFERROR(IF(INDEX('Settings'!$E$17:$H$36,MATCH($C244,'Settings'!$A$17:$A$36,0),MATCH($E244,Groups,0))="",INDEX('Settings'!$D$17:$D$36,MATCH($C244,'Settings'!$A$17:$A$36,0)),INDEX('Settings'!$E$17:$H$36,MATCH($C244,'Settings'!$A$17:$A$36,0),MATCH($E244,Groups,0))),0))</f>
        <v/>
      </c>
      <c r="O244" s="14">
        <f>IF($C244="","",ROUND($M244*$N244,2))</f>
        <v/>
      </c>
      <c r="P244" s="16">
        <f>IF($A244="","",DATE(YEAR($A244),MONTH($A244),1))</f>
        <v/>
      </c>
      <c r="Q244" s="14">
        <f>IF($C244="","",$K244-$O244)</f>
        <v/>
      </c>
    </row>
    <row r="245">
      <c r="A245" s="13" t="n">
        <v>46268</v>
      </c>
      <c r="B245" s="4" t="inlineStr">
        <is>
          <t>P-1351</t>
        </is>
      </c>
      <c r="C245" s="4" t="inlineStr">
        <is>
          <t>Dr Ahmed Mansour</t>
        </is>
      </c>
      <c r="D245" s="4" t="inlineStr">
        <is>
          <t>Botulinum toxin</t>
        </is>
      </c>
      <c r="E245" s="6">
        <f>IF($D245="","",IFERROR(INDEX('Settings'!$L$17:$L$56,MATCH($D245,'Settings'!$K$17:$K$56,0)),""))</f>
        <v/>
      </c>
      <c r="F245" s="8" t="n">
        <v>1500</v>
      </c>
      <c r="G245" s="8" t="n">
        <v>80</v>
      </c>
      <c r="H245" s="4" t="inlineStr">
        <is>
          <t>Shared</t>
        </is>
      </c>
      <c r="I245" s="8" t="n">
        <v>60</v>
      </c>
      <c r="J245" s="8" t="n"/>
      <c r="K245" s="14">
        <f>IF($C245="","",$F245-$G245-$I245-$J245)</f>
        <v/>
      </c>
      <c r="L245" s="14">
        <f>IF($C245="","",$G245*IF($H245="Doctor",1,IF($H245="Shared",0.5,0)))</f>
        <v/>
      </c>
      <c r="M245" s="14">
        <f>IF($C245="","",IF(IFERROR(INDEX('Settings'!$C$17:$C$36,MATCH($C245,'Settings'!$A$17:$A$36,0)),"")="% of gross",$F245,$F245-$L245-IF('Settings'!$B$5="Yes",$I245,0)-IF('Settings'!$B$6="Yes",$J245,0)))</f>
        <v/>
      </c>
      <c r="N245" s="15">
        <f>IF($C245="","",IFERROR(IF(INDEX('Settings'!$E$17:$H$36,MATCH($C245,'Settings'!$A$17:$A$36,0),MATCH($E245,Groups,0))="",INDEX('Settings'!$D$17:$D$36,MATCH($C245,'Settings'!$A$17:$A$36,0)),INDEX('Settings'!$E$17:$H$36,MATCH($C245,'Settings'!$A$17:$A$36,0),MATCH($E245,Groups,0))),0))</f>
        <v/>
      </c>
      <c r="O245" s="14">
        <f>IF($C245="","",ROUND($M245*$N245,2))</f>
        <v/>
      </c>
      <c r="P245" s="16">
        <f>IF($A245="","",DATE(YEAR($A245),MONTH($A245),1))</f>
        <v/>
      </c>
      <c r="Q245" s="14">
        <f>IF($C245="","",$K245-$O245)</f>
        <v/>
      </c>
    </row>
    <row r="246">
      <c r="A246" s="13" t="n">
        <v>46268</v>
      </c>
      <c r="B246" s="4" t="inlineStr">
        <is>
          <t>P-1484</t>
        </is>
      </c>
      <c r="C246" s="4" t="inlineStr">
        <is>
          <t>Dr Mohamed Adel</t>
        </is>
      </c>
      <c r="D246" s="4" t="inlineStr">
        <is>
          <t>Specialist consultation</t>
        </is>
      </c>
      <c r="E246" s="6">
        <f>IF($D246="","",IFERROR(INDEX('Settings'!$L$17:$L$56,MATCH($D246,'Settings'!$K$17:$K$56,0)),""))</f>
        <v/>
      </c>
      <c r="F246" s="8" t="n">
        <v>350</v>
      </c>
      <c r="G246" s="8" t="n">
        <v>40</v>
      </c>
      <c r="H246" s="4" t="inlineStr">
        <is>
          <t>Clinic</t>
        </is>
      </c>
      <c r="I246" s="8" t="n"/>
      <c r="J246" s="8" t="n"/>
      <c r="K246" s="14">
        <f>IF($C246="","",$F246-$G246-$I246-$J246)</f>
        <v/>
      </c>
      <c r="L246" s="14">
        <f>IF($C246="","",$G246*IF($H246="Doctor",1,IF($H246="Shared",0.5,0)))</f>
        <v/>
      </c>
      <c r="M246" s="14">
        <f>IF($C246="","",IF(IFERROR(INDEX('Settings'!$C$17:$C$36,MATCH($C246,'Settings'!$A$17:$A$36,0)),"")="% of gross",$F246,$F246-$L246-IF('Settings'!$B$5="Yes",$I246,0)-IF('Settings'!$B$6="Yes",$J246,0)))</f>
        <v/>
      </c>
      <c r="N246" s="15">
        <f>IF($C246="","",IFERROR(IF(INDEX('Settings'!$E$17:$H$36,MATCH($C246,'Settings'!$A$17:$A$36,0),MATCH($E246,Groups,0))="",INDEX('Settings'!$D$17:$D$36,MATCH($C246,'Settings'!$A$17:$A$36,0)),INDEX('Settings'!$E$17:$H$36,MATCH($C246,'Settings'!$A$17:$A$36,0),MATCH($E246,Groups,0))),0))</f>
        <v/>
      </c>
      <c r="O246" s="14">
        <f>IF($C246="","",ROUND($M246*$N246,2))</f>
        <v/>
      </c>
      <c r="P246" s="16">
        <f>IF($A246="","",DATE(YEAR($A246),MONTH($A246),1))</f>
        <v/>
      </c>
      <c r="Q246" s="14">
        <f>IF($C246="","",$K246-$O246)</f>
        <v/>
      </c>
    </row>
    <row r="247">
      <c r="A247" s="13" t="n">
        <v>46268</v>
      </c>
      <c r="B247" s="4" t="inlineStr">
        <is>
          <t>P-1174</t>
        </is>
      </c>
      <c r="C247" s="4" t="inlineStr">
        <is>
          <t>Dr Sara Al Harbi</t>
        </is>
      </c>
      <c r="D247" s="4" t="inlineStr">
        <is>
          <t>Physiotherapy session</t>
        </is>
      </c>
      <c r="E247" s="6">
        <f>IF($D247="","",IFERROR(INDEX('Settings'!$L$17:$L$56,MATCH($D247,'Settings'!$K$17:$K$56,0)),""))</f>
        <v/>
      </c>
      <c r="F247" s="8" t="n">
        <v>300</v>
      </c>
      <c r="G247" s="8" t="n">
        <v>30</v>
      </c>
      <c r="H247" s="4" t="inlineStr">
        <is>
          <t>Clinic</t>
        </is>
      </c>
      <c r="I247" s="8" t="n"/>
      <c r="J247" s="8" t="n"/>
      <c r="K247" s="14">
        <f>IF($C247="","",$F247-$G247-$I247-$J247)</f>
        <v/>
      </c>
      <c r="L247" s="14">
        <f>IF($C247="","",$G247*IF($H247="Doctor",1,IF($H247="Shared",0.5,0)))</f>
        <v/>
      </c>
      <c r="M247" s="14">
        <f>IF($C247="","",IF(IFERROR(INDEX('Settings'!$C$17:$C$36,MATCH($C247,'Settings'!$A$17:$A$36,0)),"")="% of gross",$F247,$F247-$L247-IF('Settings'!$B$5="Yes",$I247,0)-IF('Settings'!$B$6="Yes",$J247,0)))</f>
        <v/>
      </c>
      <c r="N247" s="15">
        <f>IF($C247="","",IFERROR(IF(INDEX('Settings'!$E$17:$H$36,MATCH($C247,'Settings'!$A$17:$A$36,0),MATCH($E247,Groups,0))="",INDEX('Settings'!$D$17:$D$36,MATCH($C247,'Settings'!$A$17:$A$36,0)),INDEX('Settings'!$E$17:$H$36,MATCH($C247,'Settings'!$A$17:$A$36,0),MATCH($E247,Groups,0))),0))</f>
        <v/>
      </c>
      <c r="O247" s="14">
        <f>IF($C247="","",ROUND($M247*$N247,2))</f>
        <v/>
      </c>
      <c r="P247" s="16">
        <f>IF($A247="","",DATE(YEAR($A247),MONTH($A247),1))</f>
        <v/>
      </c>
      <c r="Q247" s="14">
        <f>IF($C247="","",$K247-$O247)</f>
        <v/>
      </c>
    </row>
    <row r="248">
      <c r="A248" s="13" t="n">
        <v>46268</v>
      </c>
      <c r="B248" s="4" t="inlineStr">
        <is>
          <t>P-1835</t>
        </is>
      </c>
      <c r="C248" s="4" t="inlineStr">
        <is>
          <t>Dr Khaled Youssef</t>
        </is>
      </c>
      <c r="D248" s="4" t="inlineStr">
        <is>
          <t>Follow-up visit</t>
        </is>
      </c>
      <c r="E248" s="6">
        <f>IF($D248="","",IFERROR(INDEX('Settings'!$L$17:$L$56,MATCH($D248,'Settings'!$K$17:$K$56,0)),""))</f>
        <v/>
      </c>
      <c r="F248" s="8" t="n">
        <v>150</v>
      </c>
      <c r="G248" s="8" t="n"/>
      <c r="H248" s="4" t="n"/>
      <c r="I248" s="8" t="n"/>
      <c r="J248" s="8" t="n"/>
      <c r="K248" s="14">
        <f>IF($C248="","",$F248-$G248-$I248-$J248)</f>
        <v/>
      </c>
      <c r="L248" s="14">
        <f>IF($C248="","",$G248*IF($H248="Doctor",1,IF($H248="Shared",0.5,0)))</f>
        <v/>
      </c>
      <c r="M248" s="14">
        <f>IF($C248="","",IF(IFERROR(INDEX('Settings'!$C$17:$C$36,MATCH($C248,'Settings'!$A$17:$A$36,0)),"")="% of gross",$F248,$F248-$L248-IF('Settings'!$B$5="Yes",$I248,0)-IF('Settings'!$B$6="Yes",$J248,0)))</f>
        <v/>
      </c>
      <c r="N248" s="15">
        <f>IF($C248="","",IFERROR(IF(INDEX('Settings'!$E$17:$H$36,MATCH($C248,'Settings'!$A$17:$A$36,0),MATCH($E248,Groups,0))="",INDEX('Settings'!$D$17:$D$36,MATCH($C248,'Settings'!$A$17:$A$36,0)),INDEX('Settings'!$E$17:$H$36,MATCH($C248,'Settings'!$A$17:$A$36,0),MATCH($E248,Groups,0))),0))</f>
        <v/>
      </c>
      <c r="O248" s="14">
        <f>IF($C248="","",ROUND($M248*$N248,2))</f>
        <v/>
      </c>
      <c r="P248" s="16">
        <f>IF($A248="","",DATE(YEAR($A248),MONTH($A248),1))</f>
        <v/>
      </c>
      <c r="Q248" s="14">
        <f>IF($C248="","",$K248-$O248)</f>
        <v/>
      </c>
    </row>
    <row r="249">
      <c r="A249" s="13" t="n">
        <v>46268</v>
      </c>
      <c r="B249" s="4" t="inlineStr">
        <is>
          <t>P-1541</t>
        </is>
      </c>
      <c r="C249" s="4" t="inlineStr">
        <is>
          <t>Dr Ahmed Mansour</t>
        </is>
      </c>
      <c r="D249" s="4" t="inlineStr">
        <is>
          <t>Follow-up visit</t>
        </is>
      </c>
      <c r="E249" s="6">
        <f>IF($D249="","",IFERROR(INDEX('Settings'!$L$17:$L$56,MATCH($D249,'Settings'!$K$17:$K$56,0)),""))</f>
        <v/>
      </c>
      <c r="F249" s="8" t="n">
        <v>150</v>
      </c>
      <c r="G249" s="8" t="n"/>
      <c r="H249" s="4" t="n"/>
      <c r="I249" s="8" t="n"/>
      <c r="J249" s="8" t="n"/>
      <c r="K249" s="14">
        <f>IF($C249="","",$F249-$G249-$I249-$J249)</f>
        <v/>
      </c>
      <c r="L249" s="14">
        <f>IF($C249="","",$G249*IF($H249="Doctor",1,IF($H249="Shared",0.5,0)))</f>
        <v/>
      </c>
      <c r="M249" s="14">
        <f>IF($C249="","",IF(IFERROR(INDEX('Settings'!$C$17:$C$36,MATCH($C249,'Settings'!$A$17:$A$36,0)),"")="% of gross",$F249,$F249-$L249-IF('Settings'!$B$5="Yes",$I249,0)-IF('Settings'!$B$6="Yes",$J249,0)))</f>
        <v/>
      </c>
      <c r="N249" s="15">
        <f>IF($C249="","",IFERROR(IF(INDEX('Settings'!$E$17:$H$36,MATCH($C249,'Settings'!$A$17:$A$36,0),MATCH($E249,Groups,0))="",INDEX('Settings'!$D$17:$D$36,MATCH($C249,'Settings'!$A$17:$A$36,0)),INDEX('Settings'!$E$17:$H$36,MATCH($C249,'Settings'!$A$17:$A$36,0),MATCH($E249,Groups,0))),0))</f>
        <v/>
      </c>
      <c r="O249" s="14">
        <f>IF($C249="","",ROUND($M249*$N249,2))</f>
        <v/>
      </c>
      <c r="P249" s="16">
        <f>IF($A249="","",DATE(YEAR($A249),MONTH($A249),1))</f>
        <v/>
      </c>
      <c r="Q249" s="14">
        <f>IF($C249="","",$K249-$O249)</f>
        <v/>
      </c>
    </row>
    <row r="250">
      <c r="A250" s="13" t="n">
        <v>46268</v>
      </c>
      <c r="B250" s="4" t="inlineStr">
        <is>
          <t>P-1579</t>
        </is>
      </c>
      <c r="C250" s="4" t="inlineStr">
        <is>
          <t>Dr Sara Al Harbi</t>
        </is>
      </c>
      <c r="D250" s="4" t="inlineStr">
        <is>
          <t>Follow-up visit</t>
        </is>
      </c>
      <c r="E250" s="6">
        <f>IF($D250="","",IFERROR(INDEX('Settings'!$L$17:$L$56,MATCH($D250,'Settings'!$K$17:$K$56,0)),""))</f>
        <v/>
      </c>
      <c r="F250" s="8" t="n">
        <v>150</v>
      </c>
      <c r="G250" s="8" t="n"/>
      <c r="H250" s="4" t="n"/>
      <c r="I250" s="8" t="n"/>
      <c r="J250" s="8" t="n"/>
      <c r="K250" s="14">
        <f>IF($C250="","",$F250-$G250-$I250-$J250)</f>
        <v/>
      </c>
      <c r="L250" s="14">
        <f>IF($C250="","",$G250*IF($H250="Doctor",1,IF($H250="Shared",0.5,0)))</f>
        <v/>
      </c>
      <c r="M250" s="14">
        <f>IF($C250="","",IF(IFERROR(INDEX('Settings'!$C$17:$C$36,MATCH($C250,'Settings'!$A$17:$A$36,0)),"")="% of gross",$F250,$F250-$L250-IF('Settings'!$B$5="Yes",$I250,0)-IF('Settings'!$B$6="Yes",$J250,0)))</f>
        <v/>
      </c>
      <c r="N250" s="15">
        <f>IF($C250="","",IFERROR(IF(INDEX('Settings'!$E$17:$H$36,MATCH($C250,'Settings'!$A$17:$A$36,0),MATCH($E250,Groups,0))="",INDEX('Settings'!$D$17:$D$36,MATCH($C250,'Settings'!$A$17:$A$36,0)),INDEX('Settings'!$E$17:$H$36,MATCH($C250,'Settings'!$A$17:$A$36,0),MATCH($E250,Groups,0))),0))</f>
        <v/>
      </c>
      <c r="O250" s="14">
        <f>IF($C250="","",ROUND($M250*$N250,2))</f>
        <v/>
      </c>
      <c r="P250" s="16">
        <f>IF($A250="","",DATE(YEAR($A250),MONTH($A250),1))</f>
        <v/>
      </c>
      <c r="Q250" s="14">
        <f>IF($C250="","",$K250-$O250)</f>
        <v/>
      </c>
    </row>
    <row r="251">
      <c r="A251" s="13" t="n">
        <v>46268</v>
      </c>
      <c r="B251" s="4" t="inlineStr">
        <is>
          <t>P-1160</t>
        </is>
      </c>
      <c r="C251" s="4" t="inlineStr">
        <is>
          <t>Dr Sara Al Harbi</t>
        </is>
      </c>
      <c r="D251" s="4" t="inlineStr">
        <is>
          <t>Specialist consultation</t>
        </is>
      </c>
      <c r="E251" s="6">
        <f>IF($D251="","",IFERROR(INDEX('Settings'!$L$17:$L$56,MATCH($D251,'Settings'!$K$17:$K$56,0)),""))</f>
        <v/>
      </c>
      <c r="F251" s="8" t="n">
        <v>350</v>
      </c>
      <c r="G251" s="8" t="n">
        <v>40</v>
      </c>
      <c r="H251" s="4" t="inlineStr">
        <is>
          <t>Clinic</t>
        </is>
      </c>
      <c r="I251" s="8" t="n"/>
      <c r="J251" s="8" t="n"/>
      <c r="K251" s="14">
        <f>IF($C251="","",$F251-$G251-$I251-$J251)</f>
        <v/>
      </c>
      <c r="L251" s="14">
        <f>IF($C251="","",$G251*IF($H251="Doctor",1,IF($H251="Shared",0.5,0)))</f>
        <v/>
      </c>
      <c r="M251" s="14">
        <f>IF($C251="","",IF(IFERROR(INDEX('Settings'!$C$17:$C$36,MATCH($C251,'Settings'!$A$17:$A$36,0)),"")="% of gross",$F251,$F251-$L251-IF('Settings'!$B$5="Yes",$I251,0)-IF('Settings'!$B$6="Yes",$J251,0)))</f>
        <v/>
      </c>
      <c r="N251" s="15">
        <f>IF($C251="","",IFERROR(IF(INDEX('Settings'!$E$17:$H$36,MATCH($C251,'Settings'!$A$17:$A$36,0),MATCH($E251,Groups,0))="",INDEX('Settings'!$D$17:$D$36,MATCH($C251,'Settings'!$A$17:$A$36,0)),INDEX('Settings'!$E$17:$H$36,MATCH($C251,'Settings'!$A$17:$A$36,0),MATCH($E251,Groups,0))),0))</f>
        <v/>
      </c>
      <c r="O251" s="14">
        <f>IF($C251="","",ROUND($M251*$N251,2))</f>
        <v/>
      </c>
      <c r="P251" s="16">
        <f>IF($A251="","",DATE(YEAR($A251),MONTH($A251),1))</f>
        <v/>
      </c>
      <c r="Q251" s="14">
        <f>IF($C251="","",$K251-$O251)</f>
        <v/>
      </c>
    </row>
    <row r="252">
      <c r="A252" s="13" t="n">
        <v>46268</v>
      </c>
      <c r="B252" s="4" t="inlineStr">
        <is>
          <t>P-1265</t>
        </is>
      </c>
      <c r="C252" s="4" t="inlineStr">
        <is>
          <t>Dr Ahmed Mansour</t>
        </is>
      </c>
      <c r="D252" s="4" t="inlineStr">
        <is>
          <t>Laser session, body</t>
        </is>
      </c>
      <c r="E252" s="6">
        <f>IF($D252="","",IFERROR(INDEX('Settings'!$L$17:$L$56,MATCH($D252,'Settings'!$K$17:$K$56,0)),""))</f>
        <v/>
      </c>
      <c r="F252" s="8" t="n">
        <v>1200</v>
      </c>
      <c r="G252" s="8" t="n"/>
      <c r="H252" s="4" t="n"/>
      <c r="I252" s="8" t="n"/>
      <c r="J252" s="8" t="n"/>
      <c r="K252" s="14">
        <f>IF($C252="","",$F252-$G252-$I252-$J252)</f>
        <v/>
      </c>
      <c r="L252" s="14">
        <f>IF($C252="","",$G252*IF($H252="Doctor",1,IF($H252="Shared",0.5,0)))</f>
        <v/>
      </c>
      <c r="M252" s="14">
        <f>IF($C252="","",IF(IFERROR(INDEX('Settings'!$C$17:$C$36,MATCH($C252,'Settings'!$A$17:$A$36,0)),"")="% of gross",$F252,$F252-$L252-IF('Settings'!$B$5="Yes",$I252,0)-IF('Settings'!$B$6="Yes",$J252,0)))</f>
        <v/>
      </c>
      <c r="N252" s="15">
        <f>IF($C252="","",IFERROR(IF(INDEX('Settings'!$E$17:$H$36,MATCH($C252,'Settings'!$A$17:$A$36,0),MATCH($E252,Groups,0))="",INDEX('Settings'!$D$17:$D$36,MATCH($C252,'Settings'!$A$17:$A$36,0)),INDEX('Settings'!$E$17:$H$36,MATCH($C252,'Settings'!$A$17:$A$36,0),MATCH($E252,Groups,0))),0))</f>
        <v/>
      </c>
      <c r="O252" s="14">
        <f>IF($C252="","",ROUND($M252*$N252,2))</f>
        <v/>
      </c>
      <c r="P252" s="16">
        <f>IF($A252="","",DATE(YEAR($A252),MONTH($A252),1))</f>
        <v/>
      </c>
      <c r="Q252" s="14">
        <f>IF($C252="","",$K252-$O252)</f>
        <v/>
      </c>
    </row>
    <row r="253">
      <c r="A253" s="13" t="n">
        <v>46268</v>
      </c>
      <c r="B253" s="4" t="inlineStr">
        <is>
          <t>P-1735</t>
        </is>
      </c>
      <c r="C253" s="4" t="inlineStr">
        <is>
          <t>Dr Layla Al Qahtani</t>
        </is>
      </c>
      <c r="D253" s="4" t="inlineStr">
        <is>
          <t>Specialist consultation</t>
        </is>
      </c>
      <c r="E253" s="6">
        <f>IF($D253="","",IFERROR(INDEX('Settings'!$L$17:$L$56,MATCH($D253,'Settings'!$K$17:$K$56,0)),""))</f>
        <v/>
      </c>
      <c r="F253" s="8" t="n">
        <v>350</v>
      </c>
      <c r="G253" s="8" t="n"/>
      <c r="H253" s="4" t="n"/>
      <c r="I253" s="8" t="n"/>
      <c r="J253" s="8" t="n"/>
      <c r="K253" s="14">
        <f>IF($C253="","",$F253-$G253-$I253-$J253)</f>
        <v/>
      </c>
      <c r="L253" s="14">
        <f>IF($C253="","",$G253*IF($H253="Doctor",1,IF($H253="Shared",0.5,0)))</f>
        <v/>
      </c>
      <c r="M253" s="14">
        <f>IF($C253="","",IF(IFERROR(INDEX('Settings'!$C$17:$C$36,MATCH($C253,'Settings'!$A$17:$A$36,0)),"")="% of gross",$F253,$F253-$L253-IF('Settings'!$B$5="Yes",$I253,0)-IF('Settings'!$B$6="Yes",$J253,0)))</f>
        <v/>
      </c>
      <c r="N253" s="15">
        <f>IF($C253="","",IFERROR(IF(INDEX('Settings'!$E$17:$H$36,MATCH($C253,'Settings'!$A$17:$A$36,0),MATCH($E253,Groups,0))="",INDEX('Settings'!$D$17:$D$36,MATCH($C253,'Settings'!$A$17:$A$36,0)),INDEX('Settings'!$E$17:$H$36,MATCH($C253,'Settings'!$A$17:$A$36,0),MATCH($E253,Groups,0))),0))</f>
        <v/>
      </c>
      <c r="O253" s="14">
        <f>IF($C253="","",ROUND($M253*$N253,2))</f>
        <v/>
      </c>
      <c r="P253" s="16">
        <f>IF($A253="","",DATE(YEAR($A253),MONTH($A253),1))</f>
        <v/>
      </c>
      <c r="Q253" s="14">
        <f>IF($C253="","",$K253-$O253)</f>
        <v/>
      </c>
    </row>
    <row r="254">
      <c r="A254" s="13" t="n">
        <v>46268</v>
      </c>
      <c r="B254" s="4" t="inlineStr">
        <is>
          <t>P-1489</t>
        </is>
      </c>
      <c r="C254" s="4" t="inlineStr">
        <is>
          <t>Dr Sara Al Harbi</t>
        </is>
      </c>
      <c r="D254" s="4" t="inlineStr">
        <is>
          <t>Specialist consultation</t>
        </is>
      </c>
      <c r="E254" s="6">
        <f>IF($D254="","",IFERROR(INDEX('Settings'!$L$17:$L$56,MATCH($D254,'Settings'!$K$17:$K$56,0)),""))</f>
        <v/>
      </c>
      <c r="F254" s="8" t="n">
        <v>350</v>
      </c>
      <c r="G254" s="8" t="n"/>
      <c r="H254" s="4" t="n"/>
      <c r="I254" s="8" t="n"/>
      <c r="J254" s="8" t="n"/>
      <c r="K254" s="14">
        <f>IF($C254="","",$F254-$G254-$I254-$J254)</f>
        <v/>
      </c>
      <c r="L254" s="14">
        <f>IF($C254="","",$G254*IF($H254="Doctor",1,IF($H254="Shared",0.5,0)))</f>
        <v/>
      </c>
      <c r="M254" s="14">
        <f>IF($C254="","",IF(IFERROR(INDEX('Settings'!$C$17:$C$36,MATCH($C254,'Settings'!$A$17:$A$36,0)),"")="% of gross",$F254,$F254-$L254-IF('Settings'!$B$5="Yes",$I254,0)-IF('Settings'!$B$6="Yes",$J254,0)))</f>
        <v/>
      </c>
      <c r="N254" s="15">
        <f>IF($C254="","",IFERROR(IF(INDEX('Settings'!$E$17:$H$36,MATCH($C254,'Settings'!$A$17:$A$36,0),MATCH($E254,Groups,0))="",INDEX('Settings'!$D$17:$D$36,MATCH($C254,'Settings'!$A$17:$A$36,0)),INDEX('Settings'!$E$17:$H$36,MATCH($C254,'Settings'!$A$17:$A$36,0),MATCH($E254,Groups,0))),0))</f>
        <v/>
      </c>
      <c r="O254" s="14">
        <f>IF($C254="","",ROUND($M254*$N254,2))</f>
        <v/>
      </c>
      <c r="P254" s="16">
        <f>IF($A254="","",DATE(YEAR($A254),MONTH($A254),1))</f>
        <v/>
      </c>
      <c r="Q254" s="14">
        <f>IF($C254="","",$K254-$O254)</f>
        <v/>
      </c>
    </row>
    <row r="255">
      <c r="A255" s="13" t="n">
        <v>46270</v>
      </c>
      <c r="B255" s="4" t="inlineStr">
        <is>
          <t>P-1745</t>
        </is>
      </c>
      <c r="C255" s="4" t="inlineStr">
        <is>
          <t>Dr Sara Al Harbi</t>
        </is>
      </c>
      <c r="D255" s="4" t="inlineStr">
        <is>
          <t>Physiotherapy session</t>
        </is>
      </c>
      <c r="E255" s="6">
        <f>IF($D255="","",IFERROR(INDEX('Settings'!$L$17:$L$56,MATCH($D255,'Settings'!$K$17:$K$56,0)),""))</f>
        <v/>
      </c>
      <c r="F255" s="8" t="n">
        <v>300</v>
      </c>
      <c r="G255" s="8" t="n"/>
      <c r="H255" s="4" t="n"/>
      <c r="I255" s="8" t="n"/>
      <c r="J255" s="8" t="n"/>
      <c r="K255" s="14">
        <f>IF($C255="","",$F255-$G255-$I255-$J255)</f>
        <v/>
      </c>
      <c r="L255" s="14">
        <f>IF($C255="","",$G255*IF($H255="Doctor",1,IF($H255="Shared",0.5,0)))</f>
        <v/>
      </c>
      <c r="M255" s="14">
        <f>IF($C255="","",IF(IFERROR(INDEX('Settings'!$C$17:$C$36,MATCH($C255,'Settings'!$A$17:$A$36,0)),"")="% of gross",$F255,$F255-$L255-IF('Settings'!$B$5="Yes",$I255,0)-IF('Settings'!$B$6="Yes",$J255,0)))</f>
        <v/>
      </c>
      <c r="N255" s="15">
        <f>IF($C255="","",IFERROR(IF(INDEX('Settings'!$E$17:$H$36,MATCH($C255,'Settings'!$A$17:$A$36,0),MATCH($E255,Groups,0))="",INDEX('Settings'!$D$17:$D$36,MATCH($C255,'Settings'!$A$17:$A$36,0)),INDEX('Settings'!$E$17:$H$36,MATCH($C255,'Settings'!$A$17:$A$36,0),MATCH($E255,Groups,0))),0))</f>
        <v/>
      </c>
      <c r="O255" s="14">
        <f>IF($C255="","",ROUND($M255*$N255,2))</f>
        <v/>
      </c>
      <c r="P255" s="16">
        <f>IF($A255="","",DATE(YEAR($A255),MONTH($A255),1))</f>
        <v/>
      </c>
      <c r="Q255" s="14">
        <f>IF($C255="","",$K255-$O255)</f>
        <v/>
      </c>
    </row>
    <row r="256">
      <c r="A256" s="13" t="n">
        <v>46270</v>
      </c>
      <c r="B256" s="4" t="inlineStr">
        <is>
          <t>P-1716</t>
        </is>
      </c>
      <c r="C256" s="4" t="inlineStr">
        <is>
          <t>Dr Khaled Youssef</t>
        </is>
      </c>
      <c r="D256" s="4" t="inlineStr">
        <is>
          <t>Laser session, body</t>
        </is>
      </c>
      <c r="E256" s="6">
        <f>IF($D256="","",IFERROR(INDEX('Settings'!$L$17:$L$56,MATCH($D256,'Settings'!$K$17:$K$56,0)),""))</f>
        <v/>
      </c>
      <c r="F256" s="8" t="n">
        <v>1200</v>
      </c>
      <c r="G256" s="8" t="n"/>
      <c r="H256" s="4" t="n"/>
      <c r="I256" s="8" t="n"/>
      <c r="J256" s="8" t="n"/>
      <c r="K256" s="14">
        <f>IF($C256="","",$F256-$G256-$I256-$J256)</f>
        <v/>
      </c>
      <c r="L256" s="14">
        <f>IF($C256="","",$G256*IF($H256="Doctor",1,IF($H256="Shared",0.5,0)))</f>
        <v/>
      </c>
      <c r="M256" s="14">
        <f>IF($C256="","",IF(IFERROR(INDEX('Settings'!$C$17:$C$36,MATCH($C256,'Settings'!$A$17:$A$36,0)),"")="% of gross",$F256,$F256-$L256-IF('Settings'!$B$5="Yes",$I256,0)-IF('Settings'!$B$6="Yes",$J256,0)))</f>
        <v/>
      </c>
      <c r="N256" s="15">
        <f>IF($C256="","",IFERROR(IF(INDEX('Settings'!$E$17:$H$36,MATCH($C256,'Settings'!$A$17:$A$36,0),MATCH($E256,Groups,0))="",INDEX('Settings'!$D$17:$D$36,MATCH($C256,'Settings'!$A$17:$A$36,0)),INDEX('Settings'!$E$17:$H$36,MATCH($C256,'Settings'!$A$17:$A$36,0),MATCH($E256,Groups,0))),0))</f>
        <v/>
      </c>
      <c r="O256" s="14">
        <f>IF($C256="","",ROUND($M256*$N256,2))</f>
        <v/>
      </c>
      <c r="P256" s="16">
        <f>IF($A256="","",DATE(YEAR($A256),MONTH($A256),1))</f>
        <v/>
      </c>
      <c r="Q256" s="14">
        <f>IF($C256="","",$K256-$O256)</f>
        <v/>
      </c>
    </row>
    <row r="257">
      <c r="A257" s="13" t="n">
        <v>46270</v>
      </c>
      <c r="B257" s="4" t="inlineStr">
        <is>
          <t>P-1100</t>
        </is>
      </c>
      <c r="C257" s="4" t="inlineStr">
        <is>
          <t>Dr Khaled Youssef</t>
        </is>
      </c>
      <c r="D257" s="4" t="inlineStr">
        <is>
          <t>Follow-up visit</t>
        </is>
      </c>
      <c r="E257" s="6">
        <f>IF($D257="","",IFERROR(INDEX('Settings'!$L$17:$L$56,MATCH($D257,'Settings'!$K$17:$K$56,0)),""))</f>
        <v/>
      </c>
      <c r="F257" s="8" t="n">
        <v>150</v>
      </c>
      <c r="G257" s="8" t="n"/>
      <c r="H257" s="4" t="n"/>
      <c r="I257" s="8" t="n"/>
      <c r="J257" s="8" t="n"/>
      <c r="K257" s="14">
        <f>IF($C257="","",$F257-$G257-$I257-$J257)</f>
        <v/>
      </c>
      <c r="L257" s="14">
        <f>IF($C257="","",$G257*IF($H257="Doctor",1,IF($H257="Shared",0.5,0)))</f>
        <v/>
      </c>
      <c r="M257" s="14">
        <f>IF($C257="","",IF(IFERROR(INDEX('Settings'!$C$17:$C$36,MATCH($C257,'Settings'!$A$17:$A$36,0)),"")="% of gross",$F257,$F257-$L257-IF('Settings'!$B$5="Yes",$I257,0)-IF('Settings'!$B$6="Yes",$J257,0)))</f>
        <v/>
      </c>
      <c r="N257" s="15">
        <f>IF($C257="","",IFERROR(IF(INDEX('Settings'!$E$17:$H$36,MATCH($C257,'Settings'!$A$17:$A$36,0),MATCH($E257,Groups,0))="",INDEX('Settings'!$D$17:$D$36,MATCH($C257,'Settings'!$A$17:$A$36,0)),INDEX('Settings'!$E$17:$H$36,MATCH($C257,'Settings'!$A$17:$A$36,0),MATCH($E257,Groups,0))),0))</f>
        <v/>
      </c>
      <c r="O257" s="14">
        <f>IF($C257="","",ROUND($M257*$N257,2))</f>
        <v/>
      </c>
      <c r="P257" s="16">
        <f>IF($A257="","",DATE(YEAR($A257),MONTH($A257),1))</f>
        <v/>
      </c>
      <c r="Q257" s="14">
        <f>IF($C257="","",$K257-$O257)</f>
        <v/>
      </c>
    </row>
    <row r="258">
      <c r="A258" s="13" t="n">
        <v>46270</v>
      </c>
      <c r="B258" s="4" t="inlineStr">
        <is>
          <t>P-1736</t>
        </is>
      </c>
      <c r="C258" s="4" t="inlineStr">
        <is>
          <t>Dr Khaled Youssef</t>
        </is>
      </c>
      <c r="D258" s="4" t="inlineStr">
        <is>
          <t>Specialist consultation</t>
        </is>
      </c>
      <c r="E258" s="6">
        <f>IF($D258="","",IFERROR(INDEX('Settings'!$L$17:$L$56,MATCH($D258,'Settings'!$K$17:$K$56,0)),""))</f>
        <v/>
      </c>
      <c r="F258" s="8" t="n">
        <v>350</v>
      </c>
      <c r="G258" s="8" t="n"/>
      <c r="H258" s="4" t="n"/>
      <c r="I258" s="8" t="n"/>
      <c r="J258" s="8" t="n"/>
      <c r="K258" s="14">
        <f>IF($C258="","",$F258-$G258-$I258-$J258)</f>
        <v/>
      </c>
      <c r="L258" s="14">
        <f>IF($C258="","",$G258*IF($H258="Doctor",1,IF($H258="Shared",0.5,0)))</f>
        <v/>
      </c>
      <c r="M258" s="14">
        <f>IF($C258="","",IF(IFERROR(INDEX('Settings'!$C$17:$C$36,MATCH($C258,'Settings'!$A$17:$A$36,0)),"")="% of gross",$F258,$F258-$L258-IF('Settings'!$B$5="Yes",$I258,0)-IF('Settings'!$B$6="Yes",$J258,0)))</f>
        <v/>
      </c>
      <c r="N258" s="15">
        <f>IF($C258="","",IFERROR(IF(INDEX('Settings'!$E$17:$H$36,MATCH($C258,'Settings'!$A$17:$A$36,0),MATCH($E258,Groups,0))="",INDEX('Settings'!$D$17:$D$36,MATCH($C258,'Settings'!$A$17:$A$36,0)),INDEX('Settings'!$E$17:$H$36,MATCH($C258,'Settings'!$A$17:$A$36,0),MATCH($E258,Groups,0))),0))</f>
        <v/>
      </c>
      <c r="O258" s="14">
        <f>IF($C258="","",ROUND($M258*$N258,2))</f>
        <v/>
      </c>
      <c r="P258" s="16">
        <f>IF($A258="","",DATE(YEAR($A258),MONTH($A258),1))</f>
        <v/>
      </c>
      <c r="Q258" s="14">
        <f>IF($C258="","",$K258-$O258)</f>
        <v/>
      </c>
    </row>
    <row r="259">
      <c r="A259" s="13" t="n">
        <v>46270</v>
      </c>
      <c r="B259" s="4" t="inlineStr">
        <is>
          <t>P-1542</t>
        </is>
      </c>
      <c r="C259" s="4" t="inlineStr">
        <is>
          <t>Dr Khaled Youssef</t>
        </is>
      </c>
      <c r="D259" s="4" t="inlineStr">
        <is>
          <t>Laser session, face</t>
        </is>
      </c>
      <c r="E259" s="6">
        <f>IF($D259="","",IFERROR(INDEX('Settings'!$L$17:$L$56,MATCH($D259,'Settings'!$K$17:$K$56,0)),""))</f>
        <v/>
      </c>
      <c r="F259" s="8" t="n">
        <v>600</v>
      </c>
      <c r="G259" s="8" t="n"/>
      <c r="H259" s="4" t="n"/>
      <c r="I259" s="8" t="n"/>
      <c r="J259" s="8" t="n"/>
      <c r="K259" s="14">
        <f>IF($C259="","",$F259-$G259-$I259-$J259)</f>
        <v/>
      </c>
      <c r="L259" s="14">
        <f>IF($C259="","",$G259*IF($H259="Doctor",1,IF($H259="Shared",0.5,0)))</f>
        <v/>
      </c>
      <c r="M259" s="14">
        <f>IF($C259="","",IF(IFERROR(INDEX('Settings'!$C$17:$C$36,MATCH($C259,'Settings'!$A$17:$A$36,0)),"")="% of gross",$F259,$F259-$L259-IF('Settings'!$B$5="Yes",$I259,0)-IF('Settings'!$B$6="Yes",$J259,0)))</f>
        <v/>
      </c>
      <c r="N259" s="15">
        <f>IF($C259="","",IFERROR(IF(INDEX('Settings'!$E$17:$H$36,MATCH($C259,'Settings'!$A$17:$A$36,0),MATCH($E259,Groups,0))="",INDEX('Settings'!$D$17:$D$36,MATCH($C259,'Settings'!$A$17:$A$36,0)),INDEX('Settings'!$E$17:$H$36,MATCH($C259,'Settings'!$A$17:$A$36,0),MATCH($E259,Groups,0))),0))</f>
        <v/>
      </c>
      <c r="O259" s="14">
        <f>IF($C259="","",ROUND($M259*$N259,2))</f>
        <v/>
      </c>
      <c r="P259" s="16">
        <f>IF($A259="","",DATE(YEAR($A259),MONTH($A259),1))</f>
        <v/>
      </c>
      <c r="Q259" s="14">
        <f>IF($C259="","",$K259-$O259)</f>
        <v/>
      </c>
    </row>
    <row r="260">
      <c r="A260" s="13" t="n">
        <v>46270</v>
      </c>
      <c r="B260" s="4" t="inlineStr">
        <is>
          <t>P-1055</t>
        </is>
      </c>
      <c r="C260" s="4" t="inlineStr">
        <is>
          <t>Dr Sara Al Harbi</t>
        </is>
      </c>
      <c r="D260" s="4" t="inlineStr">
        <is>
          <t>Filler injection</t>
        </is>
      </c>
      <c r="E260" s="6">
        <f>IF($D260="","",IFERROR(INDEX('Settings'!$L$17:$L$56,MATCH($D260,'Settings'!$K$17:$K$56,0)),""))</f>
        <v/>
      </c>
      <c r="F260" s="8" t="n">
        <v>1800</v>
      </c>
      <c r="G260" s="8" t="n"/>
      <c r="H260" s="4" t="n"/>
      <c r="I260" s="8" t="n">
        <v>60</v>
      </c>
      <c r="J260" s="8" t="n"/>
      <c r="K260" s="14">
        <f>IF($C260="","",$F260-$G260-$I260-$J260)</f>
        <v/>
      </c>
      <c r="L260" s="14">
        <f>IF($C260="","",$G260*IF($H260="Doctor",1,IF($H260="Shared",0.5,0)))</f>
        <v/>
      </c>
      <c r="M260" s="14">
        <f>IF($C260="","",IF(IFERROR(INDEX('Settings'!$C$17:$C$36,MATCH($C260,'Settings'!$A$17:$A$36,0)),"")="% of gross",$F260,$F260-$L260-IF('Settings'!$B$5="Yes",$I260,0)-IF('Settings'!$B$6="Yes",$J260,0)))</f>
        <v/>
      </c>
      <c r="N260" s="15">
        <f>IF($C260="","",IFERROR(IF(INDEX('Settings'!$E$17:$H$36,MATCH($C260,'Settings'!$A$17:$A$36,0),MATCH($E260,Groups,0))="",INDEX('Settings'!$D$17:$D$36,MATCH($C260,'Settings'!$A$17:$A$36,0)),INDEX('Settings'!$E$17:$H$36,MATCH($C260,'Settings'!$A$17:$A$36,0),MATCH($E260,Groups,0))),0))</f>
        <v/>
      </c>
      <c r="O260" s="14">
        <f>IF($C260="","",ROUND($M260*$N260,2))</f>
        <v/>
      </c>
      <c r="P260" s="16">
        <f>IF($A260="","",DATE(YEAR($A260),MONTH($A260),1))</f>
        <v/>
      </c>
      <c r="Q260" s="14">
        <f>IF($C260="","",$K260-$O260)</f>
        <v/>
      </c>
    </row>
    <row r="261">
      <c r="A261" s="13" t="n">
        <v>46270</v>
      </c>
      <c r="B261" s="4" t="inlineStr">
        <is>
          <t>P-1557</t>
        </is>
      </c>
      <c r="C261" s="4" t="inlineStr">
        <is>
          <t>Dr Layla Al Qahtani</t>
        </is>
      </c>
      <c r="D261" s="4" t="inlineStr">
        <is>
          <t>Laser session, face</t>
        </is>
      </c>
      <c r="E261" s="6">
        <f>IF($D261="","",IFERROR(INDEX('Settings'!$L$17:$L$56,MATCH($D261,'Settings'!$K$17:$K$56,0)),""))</f>
        <v/>
      </c>
      <c r="F261" s="8" t="n">
        <v>600</v>
      </c>
      <c r="G261" s="8" t="n"/>
      <c r="H261" s="4" t="n"/>
      <c r="I261" s="8" t="n"/>
      <c r="J261" s="8" t="n"/>
      <c r="K261" s="14">
        <f>IF($C261="","",$F261-$G261-$I261-$J261)</f>
        <v/>
      </c>
      <c r="L261" s="14">
        <f>IF($C261="","",$G261*IF($H261="Doctor",1,IF($H261="Shared",0.5,0)))</f>
        <v/>
      </c>
      <c r="M261" s="14">
        <f>IF($C261="","",IF(IFERROR(INDEX('Settings'!$C$17:$C$36,MATCH($C261,'Settings'!$A$17:$A$36,0)),"")="% of gross",$F261,$F261-$L261-IF('Settings'!$B$5="Yes",$I261,0)-IF('Settings'!$B$6="Yes",$J261,0)))</f>
        <v/>
      </c>
      <c r="N261" s="15">
        <f>IF($C261="","",IFERROR(IF(INDEX('Settings'!$E$17:$H$36,MATCH($C261,'Settings'!$A$17:$A$36,0),MATCH($E261,Groups,0))="",INDEX('Settings'!$D$17:$D$36,MATCH($C261,'Settings'!$A$17:$A$36,0)),INDEX('Settings'!$E$17:$H$36,MATCH($C261,'Settings'!$A$17:$A$36,0),MATCH($E261,Groups,0))),0))</f>
        <v/>
      </c>
      <c r="O261" s="14">
        <f>IF($C261="","",ROUND($M261*$N261,2))</f>
        <v/>
      </c>
      <c r="P261" s="16">
        <f>IF($A261="","",DATE(YEAR($A261),MONTH($A261),1))</f>
        <v/>
      </c>
      <c r="Q261" s="14">
        <f>IF($C261="","",$K261-$O261)</f>
        <v/>
      </c>
    </row>
    <row r="262">
      <c r="A262" s="13" t="n">
        <v>46271</v>
      </c>
      <c r="B262" s="4" t="inlineStr">
        <is>
          <t>P-1604</t>
        </is>
      </c>
      <c r="C262" s="4" t="inlineStr">
        <is>
          <t>Dr Sara Al Harbi</t>
        </is>
      </c>
      <c r="D262" s="4" t="inlineStr">
        <is>
          <t>Specialist consultation</t>
        </is>
      </c>
      <c r="E262" s="6">
        <f>IF($D262="","",IFERROR(INDEX('Settings'!$L$17:$L$56,MATCH($D262,'Settings'!$K$17:$K$56,0)),""))</f>
        <v/>
      </c>
      <c r="F262" s="8" t="n">
        <v>350</v>
      </c>
      <c r="G262" s="8" t="n"/>
      <c r="H262" s="4" t="n"/>
      <c r="I262" s="8" t="n"/>
      <c r="J262" s="8" t="n"/>
      <c r="K262" s="14">
        <f>IF($C262="","",$F262-$G262-$I262-$J262)</f>
        <v/>
      </c>
      <c r="L262" s="14">
        <f>IF($C262="","",$G262*IF($H262="Doctor",1,IF($H262="Shared",0.5,0)))</f>
        <v/>
      </c>
      <c r="M262" s="14">
        <f>IF($C262="","",IF(IFERROR(INDEX('Settings'!$C$17:$C$36,MATCH($C262,'Settings'!$A$17:$A$36,0)),"")="% of gross",$F262,$F262-$L262-IF('Settings'!$B$5="Yes",$I262,0)-IF('Settings'!$B$6="Yes",$J262,0)))</f>
        <v/>
      </c>
      <c r="N262" s="15">
        <f>IF($C262="","",IFERROR(IF(INDEX('Settings'!$E$17:$H$36,MATCH($C262,'Settings'!$A$17:$A$36,0),MATCH($E262,Groups,0))="",INDEX('Settings'!$D$17:$D$36,MATCH($C262,'Settings'!$A$17:$A$36,0)),INDEX('Settings'!$E$17:$H$36,MATCH($C262,'Settings'!$A$17:$A$36,0),MATCH($E262,Groups,0))),0))</f>
        <v/>
      </c>
      <c r="O262" s="14">
        <f>IF($C262="","",ROUND($M262*$N262,2))</f>
        <v/>
      </c>
      <c r="P262" s="16">
        <f>IF($A262="","",DATE(YEAR($A262),MONTH($A262),1))</f>
        <v/>
      </c>
      <c r="Q262" s="14">
        <f>IF($C262="","",$K262-$O262)</f>
        <v/>
      </c>
    </row>
    <row r="263">
      <c r="A263" s="13" t="n">
        <v>46271</v>
      </c>
      <c r="B263" s="4" t="inlineStr">
        <is>
          <t>P-1122</t>
        </is>
      </c>
      <c r="C263" s="4" t="inlineStr">
        <is>
          <t>Dr Mohamed Adel</t>
        </is>
      </c>
      <c r="D263" s="4" t="inlineStr">
        <is>
          <t>Chemical peel</t>
        </is>
      </c>
      <c r="E263" s="6">
        <f>IF($D263="","",IFERROR(INDEX('Settings'!$L$17:$L$56,MATCH($D263,'Settings'!$K$17:$K$56,0)),""))</f>
        <v/>
      </c>
      <c r="F263" s="8" t="n">
        <v>800</v>
      </c>
      <c r="G263" s="8" t="n">
        <v>160</v>
      </c>
      <c r="H263" s="4" t="inlineStr">
        <is>
          <t>Clinic</t>
        </is>
      </c>
      <c r="I263" s="8" t="n"/>
      <c r="J263" s="8" t="n"/>
      <c r="K263" s="14">
        <f>IF($C263="","",$F263-$G263-$I263-$J263)</f>
        <v/>
      </c>
      <c r="L263" s="14">
        <f>IF($C263="","",$G263*IF($H263="Doctor",1,IF($H263="Shared",0.5,0)))</f>
        <v/>
      </c>
      <c r="M263" s="14">
        <f>IF($C263="","",IF(IFERROR(INDEX('Settings'!$C$17:$C$36,MATCH($C263,'Settings'!$A$17:$A$36,0)),"")="% of gross",$F263,$F263-$L263-IF('Settings'!$B$5="Yes",$I263,0)-IF('Settings'!$B$6="Yes",$J263,0)))</f>
        <v/>
      </c>
      <c r="N263" s="15">
        <f>IF($C263="","",IFERROR(IF(INDEX('Settings'!$E$17:$H$36,MATCH($C263,'Settings'!$A$17:$A$36,0),MATCH($E263,Groups,0))="",INDEX('Settings'!$D$17:$D$36,MATCH($C263,'Settings'!$A$17:$A$36,0)),INDEX('Settings'!$E$17:$H$36,MATCH($C263,'Settings'!$A$17:$A$36,0),MATCH($E263,Groups,0))),0))</f>
        <v/>
      </c>
      <c r="O263" s="14">
        <f>IF($C263="","",ROUND($M263*$N263,2))</f>
        <v/>
      </c>
      <c r="P263" s="16">
        <f>IF($A263="","",DATE(YEAR($A263),MONTH($A263),1))</f>
        <v/>
      </c>
      <c r="Q263" s="14">
        <f>IF($C263="","",$K263-$O263)</f>
        <v/>
      </c>
    </row>
    <row r="264">
      <c r="A264" s="13" t="n">
        <v>46271</v>
      </c>
      <c r="B264" s="4" t="inlineStr">
        <is>
          <t>P-1713</t>
        </is>
      </c>
      <c r="C264" s="4" t="inlineStr">
        <is>
          <t>Dr Noura Al Subaie</t>
        </is>
      </c>
      <c r="D264" s="4" t="inlineStr">
        <is>
          <t>Chemical peel</t>
        </is>
      </c>
      <c r="E264" s="6">
        <f>IF($D264="","",IFERROR(INDEX('Settings'!$L$17:$L$56,MATCH($D264,'Settings'!$K$17:$K$56,0)),""))</f>
        <v/>
      </c>
      <c r="F264" s="8" t="n">
        <v>800</v>
      </c>
      <c r="G264" s="8" t="n"/>
      <c r="H264" s="4" t="n"/>
      <c r="I264" s="8" t="n"/>
      <c r="J264" s="8" t="n"/>
      <c r="K264" s="14">
        <f>IF($C264="","",$F264-$G264-$I264-$J264)</f>
        <v/>
      </c>
      <c r="L264" s="14">
        <f>IF($C264="","",$G264*IF($H264="Doctor",1,IF($H264="Shared",0.5,0)))</f>
        <v/>
      </c>
      <c r="M264" s="14">
        <f>IF($C264="","",IF(IFERROR(INDEX('Settings'!$C$17:$C$36,MATCH($C264,'Settings'!$A$17:$A$36,0)),"")="% of gross",$F264,$F264-$L264-IF('Settings'!$B$5="Yes",$I264,0)-IF('Settings'!$B$6="Yes",$J264,0)))</f>
        <v/>
      </c>
      <c r="N264" s="15">
        <f>IF($C264="","",IFERROR(IF(INDEX('Settings'!$E$17:$H$36,MATCH($C264,'Settings'!$A$17:$A$36,0),MATCH($E264,Groups,0))="",INDEX('Settings'!$D$17:$D$36,MATCH($C264,'Settings'!$A$17:$A$36,0)),INDEX('Settings'!$E$17:$H$36,MATCH($C264,'Settings'!$A$17:$A$36,0),MATCH($E264,Groups,0))),0))</f>
        <v/>
      </c>
      <c r="O264" s="14">
        <f>IF($C264="","",ROUND($M264*$N264,2))</f>
        <v/>
      </c>
      <c r="P264" s="16">
        <f>IF($A264="","",DATE(YEAR($A264),MONTH($A264),1))</f>
        <v/>
      </c>
      <c r="Q264" s="14">
        <f>IF($C264="","",$K264-$O264)</f>
        <v/>
      </c>
    </row>
    <row r="265">
      <c r="A265" s="13" t="n">
        <v>46271</v>
      </c>
      <c r="B265" s="4" t="inlineStr">
        <is>
          <t>P-1114</t>
        </is>
      </c>
      <c r="C265" s="4" t="inlineStr">
        <is>
          <t>Dr Khaled Youssef</t>
        </is>
      </c>
      <c r="D265" s="4" t="inlineStr">
        <is>
          <t>Follow-up visit</t>
        </is>
      </c>
      <c r="E265" s="6">
        <f>IF($D265="","",IFERROR(INDEX('Settings'!$L$17:$L$56,MATCH($D265,'Settings'!$K$17:$K$56,0)),""))</f>
        <v/>
      </c>
      <c r="F265" s="8" t="n">
        <v>150</v>
      </c>
      <c r="G265" s="8" t="n"/>
      <c r="H265" s="4" t="n"/>
      <c r="I265" s="8" t="n"/>
      <c r="J265" s="8" t="n"/>
      <c r="K265" s="14">
        <f>IF($C265="","",$F265-$G265-$I265-$J265)</f>
        <v/>
      </c>
      <c r="L265" s="14">
        <f>IF($C265="","",$G265*IF($H265="Doctor",1,IF($H265="Shared",0.5,0)))</f>
        <v/>
      </c>
      <c r="M265" s="14">
        <f>IF($C265="","",IF(IFERROR(INDEX('Settings'!$C$17:$C$36,MATCH($C265,'Settings'!$A$17:$A$36,0)),"")="% of gross",$F265,$F265-$L265-IF('Settings'!$B$5="Yes",$I265,0)-IF('Settings'!$B$6="Yes",$J265,0)))</f>
        <v/>
      </c>
      <c r="N265" s="15">
        <f>IF($C265="","",IFERROR(IF(INDEX('Settings'!$E$17:$H$36,MATCH($C265,'Settings'!$A$17:$A$36,0),MATCH($E265,Groups,0))="",INDEX('Settings'!$D$17:$D$36,MATCH($C265,'Settings'!$A$17:$A$36,0)),INDEX('Settings'!$E$17:$H$36,MATCH($C265,'Settings'!$A$17:$A$36,0),MATCH($E265,Groups,0))),0))</f>
        <v/>
      </c>
      <c r="O265" s="14">
        <f>IF($C265="","",ROUND($M265*$N265,2))</f>
        <v/>
      </c>
      <c r="P265" s="16">
        <f>IF($A265="","",DATE(YEAR($A265),MONTH($A265),1))</f>
        <v/>
      </c>
      <c r="Q265" s="14">
        <f>IF($C265="","",$K265-$O265)</f>
        <v/>
      </c>
    </row>
    <row r="266">
      <c r="A266" s="13" t="n">
        <v>46271</v>
      </c>
      <c r="B266" s="4" t="inlineStr">
        <is>
          <t>P-1622</t>
        </is>
      </c>
      <c r="C266" s="4" t="inlineStr">
        <is>
          <t>Dr Layla Al Qahtani</t>
        </is>
      </c>
      <c r="D266" s="4" t="inlineStr">
        <is>
          <t>Specialist consultation</t>
        </is>
      </c>
      <c r="E266" s="6">
        <f>IF($D266="","",IFERROR(INDEX('Settings'!$L$17:$L$56,MATCH($D266,'Settings'!$K$17:$K$56,0)),""))</f>
        <v/>
      </c>
      <c r="F266" s="8" t="n">
        <v>350</v>
      </c>
      <c r="G266" s="8" t="n"/>
      <c r="H266" s="4" t="n"/>
      <c r="I266" s="8" t="n"/>
      <c r="J266" s="8" t="n"/>
      <c r="K266" s="14">
        <f>IF($C266="","",$F266-$G266-$I266-$J266)</f>
        <v/>
      </c>
      <c r="L266" s="14">
        <f>IF($C266="","",$G266*IF($H266="Doctor",1,IF($H266="Shared",0.5,0)))</f>
        <v/>
      </c>
      <c r="M266" s="14">
        <f>IF($C266="","",IF(IFERROR(INDEX('Settings'!$C$17:$C$36,MATCH($C266,'Settings'!$A$17:$A$36,0)),"")="% of gross",$F266,$F266-$L266-IF('Settings'!$B$5="Yes",$I266,0)-IF('Settings'!$B$6="Yes",$J266,0)))</f>
        <v/>
      </c>
      <c r="N266" s="15">
        <f>IF($C266="","",IFERROR(IF(INDEX('Settings'!$E$17:$H$36,MATCH($C266,'Settings'!$A$17:$A$36,0),MATCH($E266,Groups,0))="",INDEX('Settings'!$D$17:$D$36,MATCH($C266,'Settings'!$A$17:$A$36,0)),INDEX('Settings'!$E$17:$H$36,MATCH($C266,'Settings'!$A$17:$A$36,0),MATCH($E266,Groups,0))),0))</f>
        <v/>
      </c>
      <c r="O266" s="14">
        <f>IF($C266="","",ROUND($M266*$N266,2))</f>
        <v/>
      </c>
      <c r="P266" s="16">
        <f>IF($A266="","",DATE(YEAR($A266),MONTH($A266),1))</f>
        <v/>
      </c>
      <c r="Q266" s="14">
        <f>IF($C266="","",$K266-$O266)</f>
        <v/>
      </c>
    </row>
    <row r="267">
      <c r="A267" s="13" t="n">
        <v>46271</v>
      </c>
      <c r="B267" s="4" t="inlineStr">
        <is>
          <t>P-1439</t>
        </is>
      </c>
      <c r="C267" s="4" t="inlineStr">
        <is>
          <t>Dr Layla Al Qahtani</t>
        </is>
      </c>
      <c r="D267" s="4" t="inlineStr">
        <is>
          <t>Filler injection</t>
        </is>
      </c>
      <c r="E267" s="6">
        <f>IF($D267="","",IFERROR(INDEX('Settings'!$L$17:$L$56,MATCH($D267,'Settings'!$K$17:$K$56,0)),""))</f>
        <v/>
      </c>
      <c r="F267" s="8" t="n">
        <v>1800</v>
      </c>
      <c r="G267" s="8" t="n"/>
      <c r="H267" s="4" t="n"/>
      <c r="I267" s="8" t="n"/>
      <c r="J267" s="8" t="n"/>
      <c r="K267" s="14">
        <f>IF($C267="","",$F267-$G267-$I267-$J267)</f>
        <v/>
      </c>
      <c r="L267" s="14">
        <f>IF($C267="","",$G267*IF($H267="Doctor",1,IF($H267="Shared",0.5,0)))</f>
        <v/>
      </c>
      <c r="M267" s="14">
        <f>IF($C267="","",IF(IFERROR(INDEX('Settings'!$C$17:$C$36,MATCH($C267,'Settings'!$A$17:$A$36,0)),"")="% of gross",$F267,$F267-$L267-IF('Settings'!$B$5="Yes",$I267,0)-IF('Settings'!$B$6="Yes",$J267,0)))</f>
        <v/>
      </c>
      <c r="N267" s="15">
        <f>IF($C267="","",IFERROR(IF(INDEX('Settings'!$E$17:$H$36,MATCH($C267,'Settings'!$A$17:$A$36,0),MATCH($E267,Groups,0))="",INDEX('Settings'!$D$17:$D$36,MATCH($C267,'Settings'!$A$17:$A$36,0)),INDEX('Settings'!$E$17:$H$36,MATCH($C267,'Settings'!$A$17:$A$36,0),MATCH($E267,Groups,0))),0))</f>
        <v/>
      </c>
      <c r="O267" s="14">
        <f>IF($C267="","",ROUND($M267*$N267,2))</f>
        <v/>
      </c>
      <c r="P267" s="16">
        <f>IF($A267="","",DATE(YEAR($A267),MONTH($A267),1))</f>
        <v/>
      </c>
      <c r="Q267" s="14">
        <f>IF($C267="","",$K267-$O267)</f>
        <v/>
      </c>
    </row>
    <row r="268">
      <c r="A268" s="13" t="n">
        <v>46272</v>
      </c>
      <c r="B268" s="4" t="inlineStr">
        <is>
          <t>P-1081</t>
        </is>
      </c>
      <c r="C268" s="4" t="inlineStr">
        <is>
          <t>Dr Ahmed Mansour</t>
        </is>
      </c>
      <c r="D268" s="4" t="inlineStr">
        <is>
          <t>Follow-up visit</t>
        </is>
      </c>
      <c r="E268" s="6">
        <f>IF($D268="","",IFERROR(INDEX('Settings'!$L$17:$L$56,MATCH($D268,'Settings'!$K$17:$K$56,0)),""))</f>
        <v/>
      </c>
      <c r="F268" s="8" t="n">
        <v>150</v>
      </c>
      <c r="G268" s="8" t="n"/>
      <c r="H268" s="4" t="n"/>
      <c r="I268" s="8" t="n"/>
      <c r="J268" s="8" t="n"/>
      <c r="K268" s="14">
        <f>IF($C268="","",$F268-$G268-$I268-$J268)</f>
        <v/>
      </c>
      <c r="L268" s="14">
        <f>IF($C268="","",$G268*IF($H268="Doctor",1,IF($H268="Shared",0.5,0)))</f>
        <v/>
      </c>
      <c r="M268" s="14">
        <f>IF($C268="","",IF(IFERROR(INDEX('Settings'!$C$17:$C$36,MATCH($C268,'Settings'!$A$17:$A$36,0)),"")="% of gross",$F268,$F268-$L268-IF('Settings'!$B$5="Yes",$I268,0)-IF('Settings'!$B$6="Yes",$J268,0)))</f>
        <v/>
      </c>
      <c r="N268" s="15">
        <f>IF($C268="","",IFERROR(IF(INDEX('Settings'!$E$17:$H$36,MATCH($C268,'Settings'!$A$17:$A$36,0),MATCH($E268,Groups,0))="",INDEX('Settings'!$D$17:$D$36,MATCH($C268,'Settings'!$A$17:$A$36,0)),INDEX('Settings'!$E$17:$H$36,MATCH($C268,'Settings'!$A$17:$A$36,0),MATCH($E268,Groups,0))),0))</f>
        <v/>
      </c>
      <c r="O268" s="14">
        <f>IF($C268="","",ROUND($M268*$N268,2))</f>
        <v/>
      </c>
      <c r="P268" s="16">
        <f>IF($A268="","",DATE(YEAR($A268),MONTH($A268),1))</f>
        <v/>
      </c>
      <c r="Q268" s="14">
        <f>IF($C268="","",$K268-$O268)</f>
        <v/>
      </c>
    </row>
    <row r="269">
      <c r="A269" s="13" t="n">
        <v>46272</v>
      </c>
      <c r="B269" s="4" t="inlineStr">
        <is>
          <t>P-1495</t>
        </is>
      </c>
      <c r="C269" s="4" t="inlineStr">
        <is>
          <t>Dr Layla Al Qahtani</t>
        </is>
      </c>
      <c r="D269" s="4" t="inlineStr">
        <is>
          <t>Physiotherapy session</t>
        </is>
      </c>
      <c r="E269" s="6">
        <f>IF($D269="","",IFERROR(INDEX('Settings'!$L$17:$L$56,MATCH($D269,'Settings'!$K$17:$K$56,0)),""))</f>
        <v/>
      </c>
      <c r="F269" s="8" t="n">
        <v>300</v>
      </c>
      <c r="G269" s="8" t="n"/>
      <c r="H269" s="4" t="n"/>
      <c r="I269" s="8" t="n"/>
      <c r="J269" s="8" t="n"/>
      <c r="K269" s="14">
        <f>IF($C269="","",$F269-$G269-$I269-$J269)</f>
        <v/>
      </c>
      <c r="L269" s="14">
        <f>IF($C269="","",$G269*IF($H269="Doctor",1,IF($H269="Shared",0.5,0)))</f>
        <v/>
      </c>
      <c r="M269" s="14">
        <f>IF($C269="","",IF(IFERROR(INDEX('Settings'!$C$17:$C$36,MATCH($C269,'Settings'!$A$17:$A$36,0)),"")="% of gross",$F269,$F269-$L269-IF('Settings'!$B$5="Yes",$I269,0)-IF('Settings'!$B$6="Yes",$J269,0)))</f>
        <v/>
      </c>
      <c r="N269" s="15">
        <f>IF($C269="","",IFERROR(IF(INDEX('Settings'!$E$17:$H$36,MATCH($C269,'Settings'!$A$17:$A$36,0),MATCH($E269,Groups,0))="",INDEX('Settings'!$D$17:$D$36,MATCH($C269,'Settings'!$A$17:$A$36,0)),INDEX('Settings'!$E$17:$H$36,MATCH($C269,'Settings'!$A$17:$A$36,0),MATCH($E269,Groups,0))),0))</f>
        <v/>
      </c>
      <c r="O269" s="14">
        <f>IF($C269="","",ROUND($M269*$N269,2))</f>
        <v/>
      </c>
      <c r="P269" s="16">
        <f>IF($A269="","",DATE(YEAR($A269),MONTH($A269),1))</f>
        <v/>
      </c>
      <c r="Q269" s="14">
        <f>IF($C269="","",$K269-$O269)</f>
        <v/>
      </c>
    </row>
    <row r="270">
      <c r="A270" s="13" t="n">
        <v>46272</v>
      </c>
      <c r="B270" s="4" t="inlineStr">
        <is>
          <t>P-1750</t>
        </is>
      </c>
      <c r="C270" s="4" t="inlineStr">
        <is>
          <t>Dr Mohamed Adel</t>
        </is>
      </c>
      <c r="D270" s="4" t="inlineStr">
        <is>
          <t>Specialist consultation</t>
        </is>
      </c>
      <c r="E270" s="6">
        <f>IF($D270="","",IFERROR(INDEX('Settings'!$L$17:$L$56,MATCH($D270,'Settings'!$K$17:$K$56,0)),""))</f>
        <v/>
      </c>
      <c r="F270" s="8" t="n">
        <v>350</v>
      </c>
      <c r="G270" s="8" t="n">
        <v>50</v>
      </c>
      <c r="H270" s="4" t="inlineStr">
        <is>
          <t>Clinic</t>
        </is>
      </c>
      <c r="I270" s="8" t="n"/>
      <c r="J270" s="8" t="n"/>
      <c r="K270" s="14">
        <f>IF($C270="","",$F270-$G270-$I270-$J270)</f>
        <v/>
      </c>
      <c r="L270" s="14">
        <f>IF($C270="","",$G270*IF($H270="Doctor",1,IF($H270="Shared",0.5,0)))</f>
        <v/>
      </c>
      <c r="M270" s="14">
        <f>IF($C270="","",IF(IFERROR(INDEX('Settings'!$C$17:$C$36,MATCH($C270,'Settings'!$A$17:$A$36,0)),"")="% of gross",$F270,$F270-$L270-IF('Settings'!$B$5="Yes",$I270,0)-IF('Settings'!$B$6="Yes",$J270,0)))</f>
        <v/>
      </c>
      <c r="N270" s="15">
        <f>IF($C270="","",IFERROR(IF(INDEX('Settings'!$E$17:$H$36,MATCH($C270,'Settings'!$A$17:$A$36,0),MATCH($E270,Groups,0))="",INDEX('Settings'!$D$17:$D$36,MATCH($C270,'Settings'!$A$17:$A$36,0)),INDEX('Settings'!$E$17:$H$36,MATCH($C270,'Settings'!$A$17:$A$36,0),MATCH($E270,Groups,0))),0))</f>
        <v/>
      </c>
      <c r="O270" s="14">
        <f>IF($C270="","",ROUND($M270*$N270,2))</f>
        <v/>
      </c>
      <c r="P270" s="16">
        <f>IF($A270="","",DATE(YEAR($A270),MONTH($A270),1))</f>
        <v/>
      </c>
      <c r="Q270" s="14">
        <f>IF($C270="","",$K270-$O270)</f>
        <v/>
      </c>
    </row>
    <row r="271">
      <c r="A271" s="13" t="n">
        <v>46272</v>
      </c>
      <c r="B271" s="4" t="inlineStr">
        <is>
          <t>P-1739</t>
        </is>
      </c>
      <c r="C271" s="4" t="inlineStr">
        <is>
          <t>Dr Noura Al Subaie</t>
        </is>
      </c>
      <c r="D271" s="4" t="inlineStr">
        <is>
          <t>Chemical peel</t>
        </is>
      </c>
      <c r="E271" s="6">
        <f>IF($D271="","",IFERROR(INDEX('Settings'!$L$17:$L$56,MATCH($D271,'Settings'!$K$17:$K$56,0)),""))</f>
        <v/>
      </c>
      <c r="F271" s="8" t="n">
        <v>800</v>
      </c>
      <c r="G271" s="8" t="n"/>
      <c r="H271" s="4" t="n"/>
      <c r="I271" s="8" t="n"/>
      <c r="J271" s="8" t="n"/>
      <c r="K271" s="14">
        <f>IF($C271="","",$F271-$G271-$I271-$J271)</f>
        <v/>
      </c>
      <c r="L271" s="14">
        <f>IF($C271="","",$G271*IF($H271="Doctor",1,IF($H271="Shared",0.5,0)))</f>
        <v/>
      </c>
      <c r="M271" s="14">
        <f>IF($C271="","",IF(IFERROR(INDEX('Settings'!$C$17:$C$36,MATCH($C271,'Settings'!$A$17:$A$36,0)),"")="% of gross",$F271,$F271-$L271-IF('Settings'!$B$5="Yes",$I271,0)-IF('Settings'!$B$6="Yes",$J271,0)))</f>
        <v/>
      </c>
      <c r="N271" s="15">
        <f>IF($C271="","",IFERROR(IF(INDEX('Settings'!$E$17:$H$36,MATCH($C271,'Settings'!$A$17:$A$36,0),MATCH($E271,Groups,0))="",INDEX('Settings'!$D$17:$D$36,MATCH($C271,'Settings'!$A$17:$A$36,0)),INDEX('Settings'!$E$17:$H$36,MATCH($C271,'Settings'!$A$17:$A$36,0),MATCH($E271,Groups,0))),0))</f>
        <v/>
      </c>
      <c r="O271" s="14">
        <f>IF($C271="","",ROUND($M271*$N271,2))</f>
        <v/>
      </c>
      <c r="P271" s="16">
        <f>IF($A271="","",DATE(YEAR($A271),MONTH($A271),1))</f>
        <v/>
      </c>
      <c r="Q271" s="14">
        <f>IF($C271="","",$K271-$O271)</f>
        <v/>
      </c>
    </row>
    <row r="272">
      <c r="A272" s="13" t="n">
        <v>46272</v>
      </c>
      <c r="B272" s="4" t="inlineStr">
        <is>
          <t>P-1535</t>
        </is>
      </c>
      <c r="C272" s="4" t="inlineStr">
        <is>
          <t>Dr Sara Al Harbi</t>
        </is>
      </c>
      <c r="D272" s="4" t="inlineStr">
        <is>
          <t>Vitamin C serum</t>
        </is>
      </c>
      <c r="E272" s="6">
        <f>IF($D272="","",IFERROR(INDEX('Settings'!$L$17:$L$56,MATCH($D272,'Settings'!$K$17:$K$56,0)),""))</f>
        <v/>
      </c>
      <c r="F272" s="8" t="n">
        <v>220</v>
      </c>
      <c r="G272" s="8" t="n"/>
      <c r="H272" s="4" t="n"/>
      <c r="I272" s="8" t="n"/>
      <c r="J272" s="8" t="n"/>
      <c r="K272" s="14">
        <f>IF($C272="","",$F272-$G272-$I272-$J272)</f>
        <v/>
      </c>
      <c r="L272" s="14">
        <f>IF($C272="","",$G272*IF($H272="Doctor",1,IF($H272="Shared",0.5,0)))</f>
        <v/>
      </c>
      <c r="M272" s="14">
        <f>IF($C272="","",IF(IFERROR(INDEX('Settings'!$C$17:$C$36,MATCH($C272,'Settings'!$A$17:$A$36,0)),"")="% of gross",$F272,$F272-$L272-IF('Settings'!$B$5="Yes",$I272,0)-IF('Settings'!$B$6="Yes",$J272,0)))</f>
        <v/>
      </c>
      <c r="N272" s="15">
        <f>IF($C272="","",IFERROR(IF(INDEX('Settings'!$E$17:$H$36,MATCH($C272,'Settings'!$A$17:$A$36,0),MATCH($E272,Groups,0))="",INDEX('Settings'!$D$17:$D$36,MATCH($C272,'Settings'!$A$17:$A$36,0)),INDEX('Settings'!$E$17:$H$36,MATCH($C272,'Settings'!$A$17:$A$36,0),MATCH($E272,Groups,0))),0))</f>
        <v/>
      </c>
      <c r="O272" s="14">
        <f>IF($C272="","",ROUND($M272*$N272,2))</f>
        <v/>
      </c>
      <c r="P272" s="16">
        <f>IF($A272="","",DATE(YEAR($A272),MONTH($A272),1))</f>
        <v/>
      </c>
      <c r="Q272" s="14">
        <f>IF($C272="","",$K272-$O272)</f>
        <v/>
      </c>
    </row>
    <row r="273">
      <c r="A273" s="13" t="n">
        <v>46272</v>
      </c>
      <c r="B273" s="4" t="inlineStr">
        <is>
          <t>P-1195</t>
        </is>
      </c>
      <c r="C273" s="4" t="inlineStr">
        <is>
          <t>Dr Sara Al Harbi</t>
        </is>
      </c>
      <c r="D273" s="4" t="inlineStr">
        <is>
          <t>Laser session, face</t>
        </is>
      </c>
      <c r="E273" s="6">
        <f>IF($D273="","",IFERROR(INDEX('Settings'!$L$17:$L$56,MATCH($D273,'Settings'!$K$17:$K$56,0)),""))</f>
        <v/>
      </c>
      <c r="F273" s="8" t="n">
        <v>600</v>
      </c>
      <c r="G273" s="8" t="n">
        <v>30</v>
      </c>
      <c r="H273" s="4" t="inlineStr">
        <is>
          <t>Doctor</t>
        </is>
      </c>
      <c r="I273" s="8" t="n"/>
      <c r="J273" s="8" t="n"/>
      <c r="K273" s="14">
        <f>IF($C273="","",$F273-$G273-$I273-$J273)</f>
        <v/>
      </c>
      <c r="L273" s="14">
        <f>IF($C273="","",$G273*IF($H273="Doctor",1,IF($H273="Shared",0.5,0)))</f>
        <v/>
      </c>
      <c r="M273" s="14">
        <f>IF($C273="","",IF(IFERROR(INDEX('Settings'!$C$17:$C$36,MATCH($C273,'Settings'!$A$17:$A$36,0)),"")="% of gross",$F273,$F273-$L273-IF('Settings'!$B$5="Yes",$I273,0)-IF('Settings'!$B$6="Yes",$J273,0)))</f>
        <v/>
      </c>
      <c r="N273" s="15">
        <f>IF($C273="","",IFERROR(IF(INDEX('Settings'!$E$17:$H$36,MATCH($C273,'Settings'!$A$17:$A$36,0),MATCH($E273,Groups,0))="",INDEX('Settings'!$D$17:$D$36,MATCH($C273,'Settings'!$A$17:$A$36,0)),INDEX('Settings'!$E$17:$H$36,MATCH($C273,'Settings'!$A$17:$A$36,0),MATCH($E273,Groups,0))),0))</f>
        <v/>
      </c>
      <c r="O273" s="14">
        <f>IF($C273="","",ROUND($M273*$N273,2))</f>
        <v/>
      </c>
      <c r="P273" s="16">
        <f>IF($A273="","",DATE(YEAR($A273),MONTH($A273),1))</f>
        <v/>
      </c>
      <c r="Q273" s="14">
        <f>IF($C273="","",$K273-$O273)</f>
        <v/>
      </c>
    </row>
    <row r="274">
      <c r="A274" s="13" t="n">
        <v>46273</v>
      </c>
      <c r="B274" s="4" t="inlineStr">
        <is>
          <t>P-1406</t>
        </is>
      </c>
      <c r="C274" s="4" t="inlineStr">
        <is>
          <t>Dr Mohamed Adel</t>
        </is>
      </c>
      <c r="D274" s="4" t="inlineStr">
        <is>
          <t>Specialist consultation</t>
        </is>
      </c>
      <c r="E274" s="6">
        <f>IF($D274="","",IFERROR(INDEX('Settings'!$L$17:$L$56,MATCH($D274,'Settings'!$K$17:$K$56,0)),""))</f>
        <v/>
      </c>
      <c r="F274" s="8" t="n">
        <v>350</v>
      </c>
      <c r="G274" s="8" t="n">
        <v>40</v>
      </c>
      <c r="H274" s="4" t="inlineStr">
        <is>
          <t>Clinic</t>
        </is>
      </c>
      <c r="I274" s="8" t="n"/>
      <c r="J274" s="8" t="n"/>
      <c r="K274" s="14">
        <f>IF($C274="","",$F274-$G274-$I274-$J274)</f>
        <v/>
      </c>
      <c r="L274" s="14">
        <f>IF($C274="","",$G274*IF($H274="Doctor",1,IF($H274="Shared",0.5,0)))</f>
        <v/>
      </c>
      <c r="M274" s="14">
        <f>IF($C274="","",IF(IFERROR(INDEX('Settings'!$C$17:$C$36,MATCH($C274,'Settings'!$A$17:$A$36,0)),"")="% of gross",$F274,$F274-$L274-IF('Settings'!$B$5="Yes",$I274,0)-IF('Settings'!$B$6="Yes",$J274,0)))</f>
        <v/>
      </c>
      <c r="N274" s="15">
        <f>IF($C274="","",IFERROR(IF(INDEX('Settings'!$E$17:$H$36,MATCH($C274,'Settings'!$A$17:$A$36,0),MATCH($E274,Groups,0))="",INDEX('Settings'!$D$17:$D$36,MATCH($C274,'Settings'!$A$17:$A$36,0)),INDEX('Settings'!$E$17:$H$36,MATCH($C274,'Settings'!$A$17:$A$36,0),MATCH($E274,Groups,0))),0))</f>
        <v/>
      </c>
      <c r="O274" s="14">
        <f>IF($C274="","",ROUND($M274*$N274,2))</f>
        <v/>
      </c>
      <c r="P274" s="16">
        <f>IF($A274="","",DATE(YEAR($A274),MONTH($A274),1))</f>
        <v/>
      </c>
      <c r="Q274" s="14">
        <f>IF($C274="","",$K274-$O274)</f>
        <v/>
      </c>
    </row>
    <row r="275">
      <c r="A275" s="13" t="n">
        <v>46273</v>
      </c>
      <c r="B275" s="4" t="inlineStr">
        <is>
          <t>P-1805</t>
        </is>
      </c>
      <c r="C275" s="4" t="inlineStr">
        <is>
          <t>Dr Ahmed Mansour</t>
        </is>
      </c>
      <c r="D275" s="4" t="inlineStr">
        <is>
          <t>Chemical peel</t>
        </is>
      </c>
      <c r="E275" s="6">
        <f>IF($D275="","",IFERROR(INDEX('Settings'!$L$17:$L$56,MATCH($D275,'Settings'!$K$17:$K$56,0)),""))</f>
        <v/>
      </c>
      <c r="F275" s="8" t="n">
        <v>800</v>
      </c>
      <c r="G275" s="8" t="n"/>
      <c r="H275" s="4" t="n"/>
      <c r="I275" s="8" t="n"/>
      <c r="J275" s="8" t="n"/>
      <c r="K275" s="14">
        <f>IF($C275="","",$F275-$G275-$I275-$J275)</f>
        <v/>
      </c>
      <c r="L275" s="14">
        <f>IF($C275="","",$G275*IF($H275="Doctor",1,IF($H275="Shared",0.5,0)))</f>
        <v/>
      </c>
      <c r="M275" s="14">
        <f>IF($C275="","",IF(IFERROR(INDEX('Settings'!$C$17:$C$36,MATCH($C275,'Settings'!$A$17:$A$36,0)),"")="% of gross",$F275,$F275-$L275-IF('Settings'!$B$5="Yes",$I275,0)-IF('Settings'!$B$6="Yes",$J275,0)))</f>
        <v/>
      </c>
      <c r="N275" s="15">
        <f>IF($C275="","",IFERROR(IF(INDEX('Settings'!$E$17:$H$36,MATCH($C275,'Settings'!$A$17:$A$36,0),MATCH($E275,Groups,0))="",INDEX('Settings'!$D$17:$D$36,MATCH($C275,'Settings'!$A$17:$A$36,0)),INDEX('Settings'!$E$17:$H$36,MATCH($C275,'Settings'!$A$17:$A$36,0),MATCH($E275,Groups,0))),0))</f>
        <v/>
      </c>
      <c r="O275" s="14">
        <f>IF($C275="","",ROUND($M275*$N275,2))</f>
        <v/>
      </c>
      <c r="P275" s="16">
        <f>IF($A275="","",DATE(YEAR($A275),MONTH($A275),1))</f>
        <v/>
      </c>
      <c r="Q275" s="14">
        <f>IF($C275="","",$K275-$O275)</f>
        <v/>
      </c>
    </row>
    <row r="276">
      <c r="A276" s="13" t="n">
        <v>46273</v>
      </c>
      <c r="B276" s="4" t="inlineStr">
        <is>
          <t>P-1703</t>
        </is>
      </c>
      <c r="C276" s="4" t="inlineStr">
        <is>
          <t>Dr Ahmed Mansour</t>
        </is>
      </c>
      <c r="D276" s="4" t="inlineStr">
        <is>
          <t>Vitamin C serum</t>
        </is>
      </c>
      <c r="E276" s="6">
        <f>IF($D276="","",IFERROR(INDEX('Settings'!$L$17:$L$56,MATCH($D276,'Settings'!$K$17:$K$56,0)),""))</f>
        <v/>
      </c>
      <c r="F276" s="8" t="n">
        <v>220</v>
      </c>
      <c r="G276" s="8" t="n">
        <v>20</v>
      </c>
      <c r="H276" s="4" t="inlineStr">
        <is>
          <t>Shared</t>
        </is>
      </c>
      <c r="I276" s="8" t="n"/>
      <c r="J276" s="8" t="n"/>
      <c r="K276" s="14">
        <f>IF($C276="","",$F276-$G276-$I276-$J276)</f>
        <v/>
      </c>
      <c r="L276" s="14">
        <f>IF($C276="","",$G276*IF($H276="Doctor",1,IF($H276="Shared",0.5,0)))</f>
        <v/>
      </c>
      <c r="M276" s="14">
        <f>IF($C276="","",IF(IFERROR(INDEX('Settings'!$C$17:$C$36,MATCH($C276,'Settings'!$A$17:$A$36,0)),"")="% of gross",$F276,$F276-$L276-IF('Settings'!$B$5="Yes",$I276,0)-IF('Settings'!$B$6="Yes",$J276,0)))</f>
        <v/>
      </c>
      <c r="N276" s="15">
        <f>IF($C276="","",IFERROR(IF(INDEX('Settings'!$E$17:$H$36,MATCH($C276,'Settings'!$A$17:$A$36,0),MATCH($E276,Groups,0))="",INDEX('Settings'!$D$17:$D$36,MATCH($C276,'Settings'!$A$17:$A$36,0)),INDEX('Settings'!$E$17:$H$36,MATCH($C276,'Settings'!$A$17:$A$36,0),MATCH($E276,Groups,0))),0))</f>
        <v/>
      </c>
      <c r="O276" s="14">
        <f>IF($C276="","",ROUND($M276*$N276,2))</f>
        <v/>
      </c>
      <c r="P276" s="16">
        <f>IF($A276="","",DATE(YEAR($A276),MONTH($A276),1))</f>
        <v/>
      </c>
      <c r="Q276" s="14">
        <f>IF($C276="","",$K276-$O276)</f>
        <v/>
      </c>
    </row>
    <row r="277">
      <c r="A277" s="13" t="n">
        <v>46273</v>
      </c>
      <c r="B277" s="4" t="inlineStr">
        <is>
          <t>P-1071</t>
        </is>
      </c>
      <c r="C277" s="4" t="inlineStr">
        <is>
          <t>Dr Layla Al Qahtani</t>
        </is>
      </c>
      <c r="D277" s="4" t="inlineStr">
        <is>
          <t>Laser session, face</t>
        </is>
      </c>
      <c r="E277" s="6">
        <f>IF($D277="","",IFERROR(INDEX('Settings'!$L$17:$L$56,MATCH($D277,'Settings'!$K$17:$K$56,0)),""))</f>
        <v/>
      </c>
      <c r="F277" s="8" t="n">
        <v>600</v>
      </c>
      <c r="G277" s="8" t="n"/>
      <c r="H277" s="4" t="n"/>
      <c r="I277" s="8" t="n"/>
      <c r="J277" s="8" t="n"/>
      <c r="K277" s="14">
        <f>IF($C277="","",$F277-$G277-$I277-$J277)</f>
        <v/>
      </c>
      <c r="L277" s="14">
        <f>IF($C277="","",$G277*IF($H277="Doctor",1,IF($H277="Shared",0.5,0)))</f>
        <v/>
      </c>
      <c r="M277" s="14">
        <f>IF($C277="","",IF(IFERROR(INDEX('Settings'!$C$17:$C$36,MATCH($C277,'Settings'!$A$17:$A$36,0)),"")="% of gross",$F277,$F277-$L277-IF('Settings'!$B$5="Yes",$I277,0)-IF('Settings'!$B$6="Yes",$J277,0)))</f>
        <v/>
      </c>
      <c r="N277" s="15">
        <f>IF($C277="","",IFERROR(IF(INDEX('Settings'!$E$17:$H$36,MATCH($C277,'Settings'!$A$17:$A$36,0),MATCH($E277,Groups,0))="",INDEX('Settings'!$D$17:$D$36,MATCH($C277,'Settings'!$A$17:$A$36,0)),INDEX('Settings'!$E$17:$H$36,MATCH($C277,'Settings'!$A$17:$A$36,0),MATCH($E277,Groups,0))),0))</f>
        <v/>
      </c>
      <c r="O277" s="14">
        <f>IF($C277="","",ROUND($M277*$N277,2))</f>
        <v/>
      </c>
      <c r="P277" s="16">
        <f>IF($A277="","",DATE(YEAR($A277),MONTH($A277),1))</f>
        <v/>
      </c>
      <c r="Q277" s="14">
        <f>IF($C277="","",$K277-$O277)</f>
        <v/>
      </c>
    </row>
    <row r="278">
      <c r="A278" s="13" t="n">
        <v>46273</v>
      </c>
      <c r="B278" s="4" t="inlineStr">
        <is>
          <t>P-1300</t>
        </is>
      </c>
      <c r="C278" s="4" t="inlineStr">
        <is>
          <t>Dr Noura Al Subaie</t>
        </is>
      </c>
      <c r="D278" s="4" t="inlineStr">
        <is>
          <t>Botulinum toxin</t>
        </is>
      </c>
      <c r="E278" s="6">
        <f>IF($D278="","",IFERROR(INDEX('Settings'!$L$17:$L$56,MATCH($D278,'Settings'!$K$17:$K$56,0)),""))</f>
        <v/>
      </c>
      <c r="F278" s="8" t="n">
        <v>1500</v>
      </c>
      <c r="G278" s="8" t="n"/>
      <c r="H278" s="4" t="n"/>
      <c r="I278" s="8" t="n">
        <v>60</v>
      </c>
      <c r="J278" s="8" t="n"/>
      <c r="K278" s="14">
        <f>IF($C278="","",$F278-$G278-$I278-$J278)</f>
        <v/>
      </c>
      <c r="L278" s="14">
        <f>IF($C278="","",$G278*IF($H278="Doctor",1,IF($H278="Shared",0.5,0)))</f>
        <v/>
      </c>
      <c r="M278" s="14">
        <f>IF($C278="","",IF(IFERROR(INDEX('Settings'!$C$17:$C$36,MATCH($C278,'Settings'!$A$17:$A$36,0)),"")="% of gross",$F278,$F278-$L278-IF('Settings'!$B$5="Yes",$I278,0)-IF('Settings'!$B$6="Yes",$J278,0)))</f>
        <v/>
      </c>
      <c r="N278" s="15">
        <f>IF($C278="","",IFERROR(IF(INDEX('Settings'!$E$17:$H$36,MATCH($C278,'Settings'!$A$17:$A$36,0),MATCH($E278,Groups,0))="",INDEX('Settings'!$D$17:$D$36,MATCH($C278,'Settings'!$A$17:$A$36,0)),INDEX('Settings'!$E$17:$H$36,MATCH($C278,'Settings'!$A$17:$A$36,0),MATCH($E278,Groups,0))),0))</f>
        <v/>
      </c>
      <c r="O278" s="14">
        <f>IF($C278="","",ROUND($M278*$N278,2))</f>
        <v/>
      </c>
      <c r="P278" s="16">
        <f>IF($A278="","",DATE(YEAR($A278),MONTH($A278),1))</f>
        <v/>
      </c>
      <c r="Q278" s="14">
        <f>IF($C278="","",$K278-$O278)</f>
        <v/>
      </c>
    </row>
    <row r="279">
      <c r="A279" s="13" t="n">
        <v>46273</v>
      </c>
      <c r="B279" s="4" t="inlineStr">
        <is>
          <t>P-1260</t>
        </is>
      </c>
      <c r="C279" s="4" t="inlineStr">
        <is>
          <t>Dr Khaled Youssef</t>
        </is>
      </c>
      <c r="D279" s="4" t="inlineStr">
        <is>
          <t>Follow-up visit</t>
        </is>
      </c>
      <c r="E279" s="6">
        <f>IF($D279="","",IFERROR(INDEX('Settings'!$L$17:$L$56,MATCH($D279,'Settings'!$K$17:$K$56,0)),""))</f>
        <v/>
      </c>
      <c r="F279" s="8" t="n">
        <v>150</v>
      </c>
      <c r="G279" s="8" t="n"/>
      <c r="H279" s="4" t="n"/>
      <c r="I279" s="8" t="n"/>
      <c r="J279" s="8" t="n"/>
      <c r="K279" s="14">
        <f>IF($C279="","",$F279-$G279-$I279-$J279)</f>
        <v/>
      </c>
      <c r="L279" s="14">
        <f>IF($C279="","",$G279*IF($H279="Doctor",1,IF($H279="Shared",0.5,0)))</f>
        <v/>
      </c>
      <c r="M279" s="14">
        <f>IF($C279="","",IF(IFERROR(INDEX('Settings'!$C$17:$C$36,MATCH($C279,'Settings'!$A$17:$A$36,0)),"")="% of gross",$F279,$F279-$L279-IF('Settings'!$B$5="Yes",$I279,0)-IF('Settings'!$B$6="Yes",$J279,0)))</f>
        <v/>
      </c>
      <c r="N279" s="15">
        <f>IF($C279="","",IFERROR(IF(INDEX('Settings'!$E$17:$H$36,MATCH($C279,'Settings'!$A$17:$A$36,0),MATCH($E279,Groups,0))="",INDEX('Settings'!$D$17:$D$36,MATCH($C279,'Settings'!$A$17:$A$36,0)),INDEX('Settings'!$E$17:$H$36,MATCH($C279,'Settings'!$A$17:$A$36,0),MATCH($E279,Groups,0))),0))</f>
        <v/>
      </c>
      <c r="O279" s="14">
        <f>IF($C279="","",ROUND($M279*$N279,2))</f>
        <v/>
      </c>
      <c r="P279" s="16">
        <f>IF($A279="","",DATE(YEAR($A279),MONTH($A279),1))</f>
        <v/>
      </c>
      <c r="Q279" s="14">
        <f>IF($C279="","",$K279-$O279)</f>
        <v/>
      </c>
    </row>
    <row r="280">
      <c r="A280" s="13" t="n">
        <v>46273</v>
      </c>
      <c r="B280" s="4" t="inlineStr">
        <is>
          <t>P-1195</t>
        </is>
      </c>
      <c r="C280" s="4" t="inlineStr">
        <is>
          <t>Dr Mohamed Adel</t>
        </is>
      </c>
      <c r="D280" s="4" t="inlineStr">
        <is>
          <t>Laser session, body</t>
        </is>
      </c>
      <c r="E280" s="6">
        <f>IF($D280="","",IFERROR(INDEX('Settings'!$L$17:$L$56,MATCH($D280,'Settings'!$K$17:$K$56,0)),""))</f>
        <v/>
      </c>
      <c r="F280" s="8" t="n">
        <v>1200</v>
      </c>
      <c r="G280" s="8" t="n"/>
      <c r="H280" s="4" t="n"/>
      <c r="I280" s="8" t="n"/>
      <c r="J280" s="8" t="n"/>
      <c r="K280" s="14">
        <f>IF($C280="","",$F280-$G280-$I280-$J280)</f>
        <v/>
      </c>
      <c r="L280" s="14">
        <f>IF($C280="","",$G280*IF($H280="Doctor",1,IF($H280="Shared",0.5,0)))</f>
        <v/>
      </c>
      <c r="M280" s="14">
        <f>IF($C280="","",IF(IFERROR(INDEX('Settings'!$C$17:$C$36,MATCH($C280,'Settings'!$A$17:$A$36,0)),"")="% of gross",$F280,$F280-$L280-IF('Settings'!$B$5="Yes",$I280,0)-IF('Settings'!$B$6="Yes",$J280,0)))</f>
        <v/>
      </c>
      <c r="N280" s="15">
        <f>IF($C280="","",IFERROR(IF(INDEX('Settings'!$E$17:$H$36,MATCH($C280,'Settings'!$A$17:$A$36,0),MATCH($E280,Groups,0))="",INDEX('Settings'!$D$17:$D$36,MATCH($C280,'Settings'!$A$17:$A$36,0)),INDEX('Settings'!$E$17:$H$36,MATCH($C280,'Settings'!$A$17:$A$36,0),MATCH($E280,Groups,0))),0))</f>
        <v/>
      </c>
      <c r="O280" s="14">
        <f>IF($C280="","",ROUND($M280*$N280,2))</f>
        <v/>
      </c>
      <c r="P280" s="16">
        <f>IF($A280="","",DATE(YEAR($A280),MONTH($A280),1))</f>
        <v/>
      </c>
      <c r="Q280" s="14">
        <f>IF($C280="","",$K280-$O280)</f>
        <v/>
      </c>
    </row>
    <row r="281">
      <c r="A281" s="13" t="n">
        <v>46273</v>
      </c>
      <c r="B281" s="4" t="inlineStr">
        <is>
          <t>P-1444</t>
        </is>
      </c>
      <c r="C281" s="4" t="inlineStr">
        <is>
          <t>Dr Khaled Youssef</t>
        </is>
      </c>
      <c r="D281" s="4" t="inlineStr">
        <is>
          <t>Follow-up visit</t>
        </is>
      </c>
      <c r="E281" s="6">
        <f>IF($D281="","",IFERROR(INDEX('Settings'!$L$17:$L$56,MATCH($D281,'Settings'!$K$17:$K$56,0)),""))</f>
        <v/>
      </c>
      <c r="F281" s="8" t="n">
        <v>150</v>
      </c>
      <c r="G281" s="8" t="n"/>
      <c r="H281" s="4" t="n"/>
      <c r="I281" s="8" t="n"/>
      <c r="J281" s="8" t="n"/>
      <c r="K281" s="14">
        <f>IF($C281="","",$F281-$G281-$I281-$J281)</f>
        <v/>
      </c>
      <c r="L281" s="14">
        <f>IF($C281="","",$G281*IF($H281="Doctor",1,IF($H281="Shared",0.5,0)))</f>
        <v/>
      </c>
      <c r="M281" s="14">
        <f>IF($C281="","",IF(IFERROR(INDEX('Settings'!$C$17:$C$36,MATCH($C281,'Settings'!$A$17:$A$36,0)),"")="% of gross",$F281,$F281-$L281-IF('Settings'!$B$5="Yes",$I281,0)-IF('Settings'!$B$6="Yes",$J281,0)))</f>
        <v/>
      </c>
      <c r="N281" s="15">
        <f>IF($C281="","",IFERROR(IF(INDEX('Settings'!$E$17:$H$36,MATCH($C281,'Settings'!$A$17:$A$36,0),MATCH($E281,Groups,0))="",INDEX('Settings'!$D$17:$D$36,MATCH($C281,'Settings'!$A$17:$A$36,0)),INDEX('Settings'!$E$17:$H$36,MATCH($C281,'Settings'!$A$17:$A$36,0),MATCH($E281,Groups,0))),0))</f>
        <v/>
      </c>
      <c r="O281" s="14">
        <f>IF($C281="","",ROUND($M281*$N281,2))</f>
        <v/>
      </c>
      <c r="P281" s="16">
        <f>IF($A281="","",DATE(YEAR($A281),MONTH($A281),1))</f>
        <v/>
      </c>
      <c r="Q281" s="14">
        <f>IF($C281="","",$K281-$O281)</f>
        <v/>
      </c>
    </row>
    <row r="282">
      <c r="A282" s="13" t="n">
        <v>46273</v>
      </c>
      <c r="B282" s="4" t="inlineStr">
        <is>
          <t>P-1123</t>
        </is>
      </c>
      <c r="C282" s="4" t="inlineStr">
        <is>
          <t>Dr Mohamed Adel</t>
        </is>
      </c>
      <c r="D282" s="4" t="inlineStr">
        <is>
          <t>Physiotherapy session</t>
        </is>
      </c>
      <c r="E282" s="6">
        <f>IF($D282="","",IFERROR(INDEX('Settings'!$L$17:$L$56,MATCH($D282,'Settings'!$K$17:$K$56,0)),""))</f>
        <v/>
      </c>
      <c r="F282" s="8" t="n">
        <v>300</v>
      </c>
      <c r="G282" s="8" t="n"/>
      <c r="H282" s="4" t="n"/>
      <c r="I282" s="8" t="n"/>
      <c r="J282" s="8" t="n"/>
      <c r="K282" s="14">
        <f>IF($C282="","",$F282-$G282-$I282-$J282)</f>
        <v/>
      </c>
      <c r="L282" s="14">
        <f>IF($C282="","",$G282*IF($H282="Doctor",1,IF($H282="Shared",0.5,0)))</f>
        <v/>
      </c>
      <c r="M282" s="14">
        <f>IF($C282="","",IF(IFERROR(INDEX('Settings'!$C$17:$C$36,MATCH($C282,'Settings'!$A$17:$A$36,0)),"")="% of gross",$F282,$F282-$L282-IF('Settings'!$B$5="Yes",$I282,0)-IF('Settings'!$B$6="Yes",$J282,0)))</f>
        <v/>
      </c>
      <c r="N282" s="15">
        <f>IF($C282="","",IFERROR(IF(INDEX('Settings'!$E$17:$H$36,MATCH($C282,'Settings'!$A$17:$A$36,0),MATCH($E282,Groups,0))="",INDEX('Settings'!$D$17:$D$36,MATCH($C282,'Settings'!$A$17:$A$36,0)),INDEX('Settings'!$E$17:$H$36,MATCH($C282,'Settings'!$A$17:$A$36,0),MATCH($E282,Groups,0))),0))</f>
        <v/>
      </c>
      <c r="O282" s="14">
        <f>IF($C282="","",ROUND($M282*$N282,2))</f>
        <v/>
      </c>
      <c r="P282" s="16">
        <f>IF($A282="","",DATE(YEAR($A282),MONTH($A282),1))</f>
        <v/>
      </c>
      <c r="Q282" s="14">
        <f>IF($C282="","",$K282-$O282)</f>
        <v/>
      </c>
    </row>
    <row r="283">
      <c r="A283" s="13" t="n">
        <v>46274</v>
      </c>
      <c r="B283" s="4" t="inlineStr">
        <is>
          <t>P-1229</t>
        </is>
      </c>
      <c r="C283" s="4" t="inlineStr">
        <is>
          <t>Dr Noura Al Subaie</t>
        </is>
      </c>
      <c r="D283" s="4" t="inlineStr">
        <is>
          <t>Botulinum toxin</t>
        </is>
      </c>
      <c r="E283" s="6">
        <f>IF($D283="","",IFERROR(INDEX('Settings'!$L$17:$L$56,MATCH($D283,'Settings'!$K$17:$K$56,0)),""))</f>
        <v/>
      </c>
      <c r="F283" s="8" t="n">
        <v>1500</v>
      </c>
      <c r="G283" s="8" t="n"/>
      <c r="H283" s="4" t="n"/>
      <c r="I283" s="8" t="n">
        <v>40</v>
      </c>
      <c r="J283" s="8" t="n"/>
      <c r="K283" s="14">
        <f>IF($C283="","",$F283-$G283-$I283-$J283)</f>
        <v/>
      </c>
      <c r="L283" s="14">
        <f>IF($C283="","",$G283*IF($H283="Doctor",1,IF($H283="Shared",0.5,0)))</f>
        <v/>
      </c>
      <c r="M283" s="14">
        <f>IF($C283="","",IF(IFERROR(INDEX('Settings'!$C$17:$C$36,MATCH($C283,'Settings'!$A$17:$A$36,0)),"")="% of gross",$F283,$F283-$L283-IF('Settings'!$B$5="Yes",$I283,0)-IF('Settings'!$B$6="Yes",$J283,0)))</f>
        <v/>
      </c>
      <c r="N283" s="15">
        <f>IF($C283="","",IFERROR(IF(INDEX('Settings'!$E$17:$H$36,MATCH($C283,'Settings'!$A$17:$A$36,0),MATCH($E283,Groups,0))="",INDEX('Settings'!$D$17:$D$36,MATCH($C283,'Settings'!$A$17:$A$36,0)),INDEX('Settings'!$E$17:$H$36,MATCH($C283,'Settings'!$A$17:$A$36,0),MATCH($E283,Groups,0))),0))</f>
        <v/>
      </c>
      <c r="O283" s="14">
        <f>IF($C283="","",ROUND($M283*$N283,2))</f>
        <v/>
      </c>
      <c r="P283" s="16">
        <f>IF($A283="","",DATE(YEAR($A283),MONTH($A283),1))</f>
        <v/>
      </c>
      <c r="Q283" s="14">
        <f>IF($C283="","",$K283-$O283)</f>
        <v/>
      </c>
    </row>
    <row r="284">
      <c r="A284" s="13" t="n">
        <v>46274</v>
      </c>
      <c r="B284" s="4" t="inlineStr">
        <is>
          <t>P-1794</t>
        </is>
      </c>
      <c r="C284" s="4" t="inlineStr">
        <is>
          <t>Dr Layla Al Qahtani</t>
        </is>
      </c>
      <c r="D284" s="4" t="inlineStr">
        <is>
          <t>Vitamin C serum</t>
        </is>
      </c>
      <c r="E284" s="6">
        <f>IF($D284="","",IFERROR(INDEX('Settings'!$L$17:$L$56,MATCH($D284,'Settings'!$K$17:$K$56,0)),""))</f>
        <v/>
      </c>
      <c r="F284" s="8" t="n">
        <v>220</v>
      </c>
      <c r="G284" s="8" t="n"/>
      <c r="H284" s="4" t="n"/>
      <c r="I284" s="8" t="n"/>
      <c r="J284" s="8" t="n"/>
      <c r="K284" s="14">
        <f>IF($C284="","",$F284-$G284-$I284-$J284)</f>
        <v/>
      </c>
      <c r="L284" s="14">
        <f>IF($C284="","",$G284*IF($H284="Doctor",1,IF($H284="Shared",0.5,0)))</f>
        <v/>
      </c>
      <c r="M284" s="14">
        <f>IF($C284="","",IF(IFERROR(INDEX('Settings'!$C$17:$C$36,MATCH($C284,'Settings'!$A$17:$A$36,0)),"")="% of gross",$F284,$F284-$L284-IF('Settings'!$B$5="Yes",$I284,0)-IF('Settings'!$B$6="Yes",$J284,0)))</f>
        <v/>
      </c>
      <c r="N284" s="15">
        <f>IF($C284="","",IFERROR(IF(INDEX('Settings'!$E$17:$H$36,MATCH($C284,'Settings'!$A$17:$A$36,0),MATCH($E284,Groups,0))="",INDEX('Settings'!$D$17:$D$36,MATCH($C284,'Settings'!$A$17:$A$36,0)),INDEX('Settings'!$E$17:$H$36,MATCH($C284,'Settings'!$A$17:$A$36,0),MATCH($E284,Groups,0))),0))</f>
        <v/>
      </c>
      <c r="O284" s="14">
        <f>IF($C284="","",ROUND($M284*$N284,2))</f>
        <v/>
      </c>
      <c r="P284" s="16">
        <f>IF($A284="","",DATE(YEAR($A284),MONTH($A284),1))</f>
        <v/>
      </c>
      <c r="Q284" s="14">
        <f>IF($C284="","",$K284-$O284)</f>
        <v/>
      </c>
    </row>
    <row r="285">
      <c r="A285" s="13" t="n">
        <v>46274</v>
      </c>
      <c r="B285" s="4" t="inlineStr">
        <is>
          <t>P-1212</t>
        </is>
      </c>
      <c r="C285" s="4" t="inlineStr">
        <is>
          <t>Dr Noura Al Subaie</t>
        </is>
      </c>
      <c r="D285" s="4" t="inlineStr">
        <is>
          <t>Laser session, face</t>
        </is>
      </c>
      <c r="E285" s="6">
        <f>IF($D285="","",IFERROR(INDEX('Settings'!$L$17:$L$56,MATCH($D285,'Settings'!$K$17:$K$56,0)),""))</f>
        <v/>
      </c>
      <c r="F285" s="8" t="n">
        <v>600</v>
      </c>
      <c r="G285" s="8" t="n"/>
      <c r="H285" s="4" t="n"/>
      <c r="I285" s="8" t="n"/>
      <c r="J285" s="8" t="n"/>
      <c r="K285" s="14">
        <f>IF($C285="","",$F285-$G285-$I285-$J285)</f>
        <v/>
      </c>
      <c r="L285" s="14">
        <f>IF($C285="","",$G285*IF($H285="Doctor",1,IF($H285="Shared",0.5,0)))</f>
        <v/>
      </c>
      <c r="M285" s="14">
        <f>IF($C285="","",IF(IFERROR(INDEX('Settings'!$C$17:$C$36,MATCH($C285,'Settings'!$A$17:$A$36,0)),"")="% of gross",$F285,$F285-$L285-IF('Settings'!$B$5="Yes",$I285,0)-IF('Settings'!$B$6="Yes",$J285,0)))</f>
        <v/>
      </c>
      <c r="N285" s="15">
        <f>IF($C285="","",IFERROR(IF(INDEX('Settings'!$E$17:$H$36,MATCH($C285,'Settings'!$A$17:$A$36,0),MATCH($E285,Groups,0))="",INDEX('Settings'!$D$17:$D$36,MATCH($C285,'Settings'!$A$17:$A$36,0)),INDEX('Settings'!$E$17:$H$36,MATCH($C285,'Settings'!$A$17:$A$36,0),MATCH($E285,Groups,0))),0))</f>
        <v/>
      </c>
      <c r="O285" s="14">
        <f>IF($C285="","",ROUND($M285*$N285,2))</f>
        <v/>
      </c>
      <c r="P285" s="16">
        <f>IF($A285="","",DATE(YEAR($A285),MONTH($A285),1))</f>
        <v/>
      </c>
      <c r="Q285" s="14">
        <f>IF($C285="","",$K285-$O285)</f>
        <v/>
      </c>
    </row>
    <row r="286">
      <c r="A286" s="13" t="n">
        <v>46274</v>
      </c>
      <c r="B286" s="4" t="inlineStr">
        <is>
          <t>P-1536</t>
        </is>
      </c>
      <c r="C286" s="4" t="inlineStr">
        <is>
          <t>Dr Khaled Youssef</t>
        </is>
      </c>
      <c r="D286" s="4" t="inlineStr">
        <is>
          <t>Chemical peel</t>
        </is>
      </c>
      <c r="E286" s="6">
        <f>IF($D286="","",IFERROR(INDEX('Settings'!$L$17:$L$56,MATCH($D286,'Settings'!$K$17:$K$56,0)),""))</f>
        <v/>
      </c>
      <c r="F286" s="8" t="n">
        <v>800</v>
      </c>
      <c r="G286" s="8" t="n"/>
      <c r="H286" s="4" t="n"/>
      <c r="I286" s="8" t="n">
        <v>60</v>
      </c>
      <c r="J286" s="8" t="n"/>
      <c r="K286" s="14">
        <f>IF($C286="","",$F286-$G286-$I286-$J286)</f>
        <v/>
      </c>
      <c r="L286" s="14">
        <f>IF($C286="","",$G286*IF($H286="Doctor",1,IF($H286="Shared",0.5,0)))</f>
        <v/>
      </c>
      <c r="M286" s="14">
        <f>IF($C286="","",IF(IFERROR(INDEX('Settings'!$C$17:$C$36,MATCH($C286,'Settings'!$A$17:$A$36,0)),"")="% of gross",$F286,$F286-$L286-IF('Settings'!$B$5="Yes",$I286,0)-IF('Settings'!$B$6="Yes",$J286,0)))</f>
        <v/>
      </c>
      <c r="N286" s="15">
        <f>IF($C286="","",IFERROR(IF(INDEX('Settings'!$E$17:$H$36,MATCH($C286,'Settings'!$A$17:$A$36,0),MATCH($E286,Groups,0))="",INDEX('Settings'!$D$17:$D$36,MATCH($C286,'Settings'!$A$17:$A$36,0)),INDEX('Settings'!$E$17:$H$36,MATCH($C286,'Settings'!$A$17:$A$36,0),MATCH($E286,Groups,0))),0))</f>
        <v/>
      </c>
      <c r="O286" s="14">
        <f>IF($C286="","",ROUND($M286*$N286,2))</f>
        <v/>
      </c>
      <c r="P286" s="16">
        <f>IF($A286="","",DATE(YEAR($A286),MONTH($A286),1))</f>
        <v/>
      </c>
      <c r="Q286" s="14">
        <f>IF($C286="","",$K286-$O286)</f>
        <v/>
      </c>
    </row>
    <row r="287">
      <c r="A287" s="13" t="n">
        <v>46274</v>
      </c>
      <c r="B287" s="4" t="inlineStr">
        <is>
          <t>P-1402</t>
        </is>
      </c>
      <c r="C287" s="4" t="inlineStr">
        <is>
          <t>Dr Sara Al Harbi</t>
        </is>
      </c>
      <c r="D287" s="4" t="inlineStr">
        <is>
          <t>Physiotherapy session</t>
        </is>
      </c>
      <c r="E287" s="6">
        <f>IF($D287="","",IFERROR(INDEX('Settings'!$L$17:$L$56,MATCH($D287,'Settings'!$K$17:$K$56,0)),""))</f>
        <v/>
      </c>
      <c r="F287" s="8" t="n">
        <v>300</v>
      </c>
      <c r="G287" s="8" t="n"/>
      <c r="H287" s="4" t="n"/>
      <c r="I287" s="8" t="n"/>
      <c r="J287" s="8" t="n"/>
      <c r="K287" s="14">
        <f>IF($C287="","",$F287-$G287-$I287-$J287)</f>
        <v/>
      </c>
      <c r="L287" s="14">
        <f>IF($C287="","",$G287*IF($H287="Doctor",1,IF($H287="Shared",0.5,0)))</f>
        <v/>
      </c>
      <c r="M287" s="14">
        <f>IF($C287="","",IF(IFERROR(INDEX('Settings'!$C$17:$C$36,MATCH($C287,'Settings'!$A$17:$A$36,0)),"")="% of gross",$F287,$F287-$L287-IF('Settings'!$B$5="Yes",$I287,0)-IF('Settings'!$B$6="Yes",$J287,0)))</f>
        <v/>
      </c>
      <c r="N287" s="15">
        <f>IF($C287="","",IFERROR(IF(INDEX('Settings'!$E$17:$H$36,MATCH($C287,'Settings'!$A$17:$A$36,0),MATCH($E287,Groups,0))="",INDEX('Settings'!$D$17:$D$36,MATCH($C287,'Settings'!$A$17:$A$36,0)),INDEX('Settings'!$E$17:$H$36,MATCH($C287,'Settings'!$A$17:$A$36,0),MATCH($E287,Groups,0))),0))</f>
        <v/>
      </c>
      <c r="O287" s="14">
        <f>IF($C287="","",ROUND($M287*$N287,2))</f>
        <v/>
      </c>
      <c r="P287" s="16">
        <f>IF($A287="","",DATE(YEAR($A287),MONTH($A287),1))</f>
        <v/>
      </c>
      <c r="Q287" s="14">
        <f>IF($C287="","",$K287-$O287)</f>
        <v/>
      </c>
    </row>
    <row r="288">
      <c r="A288" s="13" t="n">
        <v>46274</v>
      </c>
      <c r="B288" s="4" t="inlineStr">
        <is>
          <t>P-1060</t>
        </is>
      </c>
      <c r="C288" s="4" t="inlineStr">
        <is>
          <t>Dr Khaled Youssef</t>
        </is>
      </c>
      <c r="D288" s="4" t="inlineStr">
        <is>
          <t>Sunscreen cream</t>
        </is>
      </c>
      <c r="E288" s="6">
        <f>IF($D288="","",IFERROR(INDEX('Settings'!$L$17:$L$56,MATCH($D288,'Settings'!$K$17:$K$56,0)),""))</f>
        <v/>
      </c>
      <c r="F288" s="8" t="n">
        <v>120</v>
      </c>
      <c r="G288" s="8" t="n"/>
      <c r="H288" s="4" t="n"/>
      <c r="I288" s="8" t="n"/>
      <c r="J288" s="8" t="n"/>
      <c r="K288" s="14">
        <f>IF($C288="","",$F288-$G288-$I288-$J288)</f>
        <v/>
      </c>
      <c r="L288" s="14">
        <f>IF($C288="","",$G288*IF($H288="Doctor",1,IF($H288="Shared",0.5,0)))</f>
        <v/>
      </c>
      <c r="M288" s="14">
        <f>IF($C288="","",IF(IFERROR(INDEX('Settings'!$C$17:$C$36,MATCH($C288,'Settings'!$A$17:$A$36,0)),"")="% of gross",$F288,$F288-$L288-IF('Settings'!$B$5="Yes",$I288,0)-IF('Settings'!$B$6="Yes",$J288,0)))</f>
        <v/>
      </c>
      <c r="N288" s="15">
        <f>IF($C288="","",IFERROR(IF(INDEX('Settings'!$E$17:$H$36,MATCH($C288,'Settings'!$A$17:$A$36,0),MATCH($E288,Groups,0))="",INDEX('Settings'!$D$17:$D$36,MATCH($C288,'Settings'!$A$17:$A$36,0)),INDEX('Settings'!$E$17:$H$36,MATCH($C288,'Settings'!$A$17:$A$36,0),MATCH($E288,Groups,0))),0))</f>
        <v/>
      </c>
      <c r="O288" s="14">
        <f>IF($C288="","",ROUND($M288*$N288,2))</f>
        <v/>
      </c>
      <c r="P288" s="16">
        <f>IF($A288="","",DATE(YEAR($A288),MONTH($A288),1))</f>
        <v/>
      </c>
      <c r="Q288" s="14">
        <f>IF($C288="","",$K288-$O288)</f>
        <v/>
      </c>
    </row>
    <row r="289">
      <c r="A289" s="13" t="n">
        <v>46275</v>
      </c>
      <c r="B289" s="4" t="inlineStr">
        <is>
          <t>P-1469</t>
        </is>
      </c>
      <c r="C289" s="4" t="inlineStr">
        <is>
          <t>Dr Sara Al Harbi</t>
        </is>
      </c>
      <c r="D289" s="4" t="inlineStr">
        <is>
          <t>Laser session, body</t>
        </is>
      </c>
      <c r="E289" s="6">
        <f>IF($D289="","",IFERROR(INDEX('Settings'!$L$17:$L$56,MATCH($D289,'Settings'!$K$17:$K$56,0)),""))</f>
        <v/>
      </c>
      <c r="F289" s="8" t="n">
        <v>1200</v>
      </c>
      <c r="G289" s="8" t="n"/>
      <c r="H289" s="4" t="n"/>
      <c r="I289" s="8" t="n"/>
      <c r="J289" s="8" t="n"/>
      <c r="K289" s="14">
        <f>IF($C289="","",$F289-$G289-$I289-$J289)</f>
        <v/>
      </c>
      <c r="L289" s="14">
        <f>IF($C289="","",$G289*IF($H289="Doctor",1,IF($H289="Shared",0.5,0)))</f>
        <v/>
      </c>
      <c r="M289" s="14">
        <f>IF($C289="","",IF(IFERROR(INDEX('Settings'!$C$17:$C$36,MATCH($C289,'Settings'!$A$17:$A$36,0)),"")="% of gross",$F289,$F289-$L289-IF('Settings'!$B$5="Yes",$I289,0)-IF('Settings'!$B$6="Yes",$J289,0)))</f>
        <v/>
      </c>
      <c r="N289" s="15">
        <f>IF($C289="","",IFERROR(IF(INDEX('Settings'!$E$17:$H$36,MATCH($C289,'Settings'!$A$17:$A$36,0),MATCH($E289,Groups,0))="",INDEX('Settings'!$D$17:$D$36,MATCH($C289,'Settings'!$A$17:$A$36,0)),INDEX('Settings'!$E$17:$H$36,MATCH($C289,'Settings'!$A$17:$A$36,0),MATCH($E289,Groups,0))),0))</f>
        <v/>
      </c>
      <c r="O289" s="14">
        <f>IF($C289="","",ROUND($M289*$N289,2))</f>
        <v/>
      </c>
      <c r="P289" s="16">
        <f>IF($A289="","",DATE(YEAR($A289),MONTH($A289),1))</f>
        <v/>
      </c>
      <c r="Q289" s="14">
        <f>IF($C289="","",$K289-$O289)</f>
        <v/>
      </c>
    </row>
    <row r="290">
      <c r="A290" s="13" t="n">
        <v>46275</v>
      </c>
      <c r="B290" s="4" t="inlineStr">
        <is>
          <t>P-1706</t>
        </is>
      </c>
      <c r="C290" s="4" t="inlineStr">
        <is>
          <t>Dr Mohamed Adel</t>
        </is>
      </c>
      <c r="D290" s="4" t="inlineStr">
        <is>
          <t>Sunscreen cream</t>
        </is>
      </c>
      <c r="E290" s="6">
        <f>IF($D290="","",IFERROR(INDEX('Settings'!$L$17:$L$56,MATCH($D290,'Settings'!$K$17:$K$56,0)),""))</f>
        <v/>
      </c>
      <c r="F290" s="8" t="n">
        <v>120</v>
      </c>
      <c r="G290" s="8" t="n"/>
      <c r="H290" s="4" t="n"/>
      <c r="I290" s="8" t="n"/>
      <c r="J290" s="8" t="n"/>
      <c r="K290" s="14">
        <f>IF($C290="","",$F290-$G290-$I290-$J290)</f>
        <v/>
      </c>
      <c r="L290" s="14">
        <f>IF($C290="","",$G290*IF($H290="Doctor",1,IF($H290="Shared",0.5,0)))</f>
        <v/>
      </c>
      <c r="M290" s="14">
        <f>IF($C290="","",IF(IFERROR(INDEX('Settings'!$C$17:$C$36,MATCH($C290,'Settings'!$A$17:$A$36,0)),"")="% of gross",$F290,$F290-$L290-IF('Settings'!$B$5="Yes",$I290,0)-IF('Settings'!$B$6="Yes",$J290,0)))</f>
        <v/>
      </c>
      <c r="N290" s="15">
        <f>IF($C290="","",IFERROR(IF(INDEX('Settings'!$E$17:$H$36,MATCH($C290,'Settings'!$A$17:$A$36,0),MATCH($E290,Groups,0))="",INDEX('Settings'!$D$17:$D$36,MATCH($C290,'Settings'!$A$17:$A$36,0)),INDEX('Settings'!$E$17:$H$36,MATCH($C290,'Settings'!$A$17:$A$36,0),MATCH($E290,Groups,0))),0))</f>
        <v/>
      </c>
      <c r="O290" s="14">
        <f>IF($C290="","",ROUND($M290*$N290,2))</f>
        <v/>
      </c>
      <c r="P290" s="16">
        <f>IF($A290="","",DATE(YEAR($A290),MONTH($A290),1))</f>
        <v/>
      </c>
      <c r="Q290" s="14">
        <f>IF($C290="","",$K290-$O290)</f>
        <v/>
      </c>
    </row>
    <row r="291">
      <c r="A291" s="13" t="n">
        <v>46275</v>
      </c>
      <c r="B291" s="4" t="inlineStr">
        <is>
          <t>P-1928</t>
        </is>
      </c>
      <c r="C291" s="4" t="inlineStr">
        <is>
          <t>Dr Layla Al Qahtani</t>
        </is>
      </c>
      <c r="D291" s="4" t="inlineStr">
        <is>
          <t>Follow-up visit</t>
        </is>
      </c>
      <c r="E291" s="6">
        <f>IF($D291="","",IFERROR(INDEX('Settings'!$L$17:$L$56,MATCH($D291,'Settings'!$K$17:$K$56,0)),""))</f>
        <v/>
      </c>
      <c r="F291" s="8" t="n">
        <v>150</v>
      </c>
      <c r="G291" s="8" t="n"/>
      <c r="H291" s="4" t="n"/>
      <c r="I291" s="8" t="n"/>
      <c r="J291" s="8" t="n"/>
      <c r="K291" s="14">
        <f>IF($C291="","",$F291-$G291-$I291-$J291)</f>
        <v/>
      </c>
      <c r="L291" s="14">
        <f>IF($C291="","",$G291*IF($H291="Doctor",1,IF($H291="Shared",0.5,0)))</f>
        <v/>
      </c>
      <c r="M291" s="14">
        <f>IF($C291="","",IF(IFERROR(INDEX('Settings'!$C$17:$C$36,MATCH($C291,'Settings'!$A$17:$A$36,0)),"")="% of gross",$F291,$F291-$L291-IF('Settings'!$B$5="Yes",$I291,0)-IF('Settings'!$B$6="Yes",$J291,0)))</f>
        <v/>
      </c>
      <c r="N291" s="15">
        <f>IF($C291="","",IFERROR(IF(INDEX('Settings'!$E$17:$H$36,MATCH($C291,'Settings'!$A$17:$A$36,0),MATCH($E291,Groups,0))="",INDEX('Settings'!$D$17:$D$36,MATCH($C291,'Settings'!$A$17:$A$36,0)),INDEX('Settings'!$E$17:$H$36,MATCH($C291,'Settings'!$A$17:$A$36,0),MATCH($E291,Groups,0))),0))</f>
        <v/>
      </c>
      <c r="O291" s="14">
        <f>IF($C291="","",ROUND($M291*$N291,2))</f>
        <v/>
      </c>
      <c r="P291" s="16">
        <f>IF($A291="","",DATE(YEAR($A291),MONTH($A291),1))</f>
        <v/>
      </c>
      <c r="Q291" s="14">
        <f>IF($C291="","",$K291-$O291)</f>
        <v/>
      </c>
    </row>
    <row r="292">
      <c r="A292" s="13" t="n">
        <v>46275</v>
      </c>
      <c r="B292" s="4" t="inlineStr">
        <is>
          <t>P-1911</t>
        </is>
      </c>
      <c r="C292" s="4" t="inlineStr">
        <is>
          <t>Dr Ahmed Mansour</t>
        </is>
      </c>
      <c r="D292" s="4" t="inlineStr">
        <is>
          <t>Chemical peel</t>
        </is>
      </c>
      <c r="E292" s="6">
        <f>IF($D292="","",IFERROR(INDEX('Settings'!$L$17:$L$56,MATCH($D292,'Settings'!$K$17:$K$56,0)),""))</f>
        <v/>
      </c>
      <c r="F292" s="8" t="n">
        <v>800</v>
      </c>
      <c r="G292" s="8" t="n"/>
      <c r="H292" s="4" t="n"/>
      <c r="I292" s="8" t="n">
        <v>60</v>
      </c>
      <c r="J292" s="8" t="n"/>
      <c r="K292" s="14">
        <f>IF($C292="","",$F292-$G292-$I292-$J292)</f>
        <v/>
      </c>
      <c r="L292" s="14">
        <f>IF($C292="","",$G292*IF($H292="Doctor",1,IF($H292="Shared",0.5,0)))</f>
        <v/>
      </c>
      <c r="M292" s="14">
        <f>IF($C292="","",IF(IFERROR(INDEX('Settings'!$C$17:$C$36,MATCH($C292,'Settings'!$A$17:$A$36,0)),"")="% of gross",$F292,$F292-$L292-IF('Settings'!$B$5="Yes",$I292,0)-IF('Settings'!$B$6="Yes",$J292,0)))</f>
        <v/>
      </c>
      <c r="N292" s="15">
        <f>IF($C292="","",IFERROR(IF(INDEX('Settings'!$E$17:$H$36,MATCH($C292,'Settings'!$A$17:$A$36,0),MATCH($E292,Groups,0))="",INDEX('Settings'!$D$17:$D$36,MATCH($C292,'Settings'!$A$17:$A$36,0)),INDEX('Settings'!$E$17:$H$36,MATCH($C292,'Settings'!$A$17:$A$36,0),MATCH($E292,Groups,0))),0))</f>
        <v/>
      </c>
      <c r="O292" s="14">
        <f>IF($C292="","",ROUND($M292*$N292,2))</f>
        <v/>
      </c>
      <c r="P292" s="16">
        <f>IF($A292="","",DATE(YEAR($A292),MONTH($A292),1))</f>
        <v/>
      </c>
      <c r="Q292" s="14">
        <f>IF($C292="","",$K292-$O292)</f>
        <v/>
      </c>
    </row>
    <row r="293">
      <c r="A293" s="13" t="n">
        <v>46275</v>
      </c>
      <c r="B293" s="4" t="inlineStr">
        <is>
          <t>P-1262</t>
        </is>
      </c>
      <c r="C293" s="4" t="inlineStr">
        <is>
          <t>Dr Noura Al Subaie</t>
        </is>
      </c>
      <c r="D293" s="4" t="inlineStr">
        <is>
          <t>Specialist consultation</t>
        </is>
      </c>
      <c r="E293" s="6">
        <f>IF($D293="","",IFERROR(INDEX('Settings'!$L$17:$L$56,MATCH($D293,'Settings'!$K$17:$K$56,0)),""))</f>
        <v/>
      </c>
      <c r="F293" s="8" t="n">
        <v>350</v>
      </c>
      <c r="G293" s="8" t="n"/>
      <c r="H293" s="4" t="n"/>
      <c r="I293" s="8" t="n"/>
      <c r="J293" s="8" t="n"/>
      <c r="K293" s="14">
        <f>IF($C293="","",$F293-$G293-$I293-$J293)</f>
        <v/>
      </c>
      <c r="L293" s="14">
        <f>IF($C293="","",$G293*IF($H293="Doctor",1,IF($H293="Shared",0.5,0)))</f>
        <v/>
      </c>
      <c r="M293" s="14">
        <f>IF($C293="","",IF(IFERROR(INDEX('Settings'!$C$17:$C$36,MATCH($C293,'Settings'!$A$17:$A$36,0)),"")="% of gross",$F293,$F293-$L293-IF('Settings'!$B$5="Yes",$I293,0)-IF('Settings'!$B$6="Yes",$J293,0)))</f>
        <v/>
      </c>
      <c r="N293" s="15">
        <f>IF($C293="","",IFERROR(IF(INDEX('Settings'!$E$17:$H$36,MATCH($C293,'Settings'!$A$17:$A$36,0),MATCH($E293,Groups,0))="",INDEX('Settings'!$D$17:$D$36,MATCH($C293,'Settings'!$A$17:$A$36,0)),INDEX('Settings'!$E$17:$H$36,MATCH($C293,'Settings'!$A$17:$A$36,0),MATCH($E293,Groups,0))),0))</f>
        <v/>
      </c>
      <c r="O293" s="14">
        <f>IF($C293="","",ROUND($M293*$N293,2))</f>
        <v/>
      </c>
      <c r="P293" s="16">
        <f>IF($A293="","",DATE(YEAR($A293),MONTH($A293),1))</f>
        <v/>
      </c>
      <c r="Q293" s="14">
        <f>IF($C293="","",$K293-$O293)</f>
        <v/>
      </c>
    </row>
    <row r="294">
      <c r="A294" s="13" t="n">
        <v>46275</v>
      </c>
      <c r="B294" s="4" t="inlineStr">
        <is>
          <t>P-1743</t>
        </is>
      </c>
      <c r="C294" s="4" t="inlineStr">
        <is>
          <t>Dr Ahmed Mansour</t>
        </is>
      </c>
      <c r="D294" s="4" t="inlineStr">
        <is>
          <t>Laser session, body</t>
        </is>
      </c>
      <c r="E294" s="6">
        <f>IF($D294="","",IFERROR(INDEX('Settings'!$L$17:$L$56,MATCH($D294,'Settings'!$K$17:$K$56,0)),""))</f>
        <v/>
      </c>
      <c r="F294" s="8" t="n">
        <v>1200</v>
      </c>
      <c r="G294" s="8" t="n"/>
      <c r="H294" s="4" t="n"/>
      <c r="I294" s="8" t="n"/>
      <c r="J294" s="8" t="n"/>
      <c r="K294" s="14">
        <f>IF($C294="","",$F294-$G294-$I294-$J294)</f>
        <v/>
      </c>
      <c r="L294" s="14">
        <f>IF($C294="","",$G294*IF($H294="Doctor",1,IF($H294="Shared",0.5,0)))</f>
        <v/>
      </c>
      <c r="M294" s="14">
        <f>IF($C294="","",IF(IFERROR(INDEX('Settings'!$C$17:$C$36,MATCH($C294,'Settings'!$A$17:$A$36,0)),"")="% of gross",$F294,$F294-$L294-IF('Settings'!$B$5="Yes",$I294,0)-IF('Settings'!$B$6="Yes",$J294,0)))</f>
        <v/>
      </c>
      <c r="N294" s="15">
        <f>IF($C294="","",IFERROR(IF(INDEX('Settings'!$E$17:$H$36,MATCH($C294,'Settings'!$A$17:$A$36,0),MATCH($E294,Groups,0))="",INDEX('Settings'!$D$17:$D$36,MATCH($C294,'Settings'!$A$17:$A$36,0)),INDEX('Settings'!$E$17:$H$36,MATCH($C294,'Settings'!$A$17:$A$36,0),MATCH($E294,Groups,0))),0))</f>
        <v/>
      </c>
      <c r="O294" s="14">
        <f>IF($C294="","",ROUND($M294*$N294,2))</f>
        <v/>
      </c>
      <c r="P294" s="16">
        <f>IF($A294="","",DATE(YEAR($A294),MONTH($A294),1))</f>
        <v/>
      </c>
      <c r="Q294" s="14">
        <f>IF($C294="","",$K294-$O294)</f>
        <v/>
      </c>
    </row>
    <row r="295">
      <c r="A295" s="13" t="n">
        <v>46275</v>
      </c>
      <c r="B295" s="4" t="inlineStr">
        <is>
          <t>P-1353</t>
        </is>
      </c>
      <c r="C295" s="4" t="inlineStr">
        <is>
          <t>Dr Ahmed Mansour</t>
        </is>
      </c>
      <c r="D295" s="4" t="inlineStr">
        <is>
          <t>Chemical peel</t>
        </is>
      </c>
      <c r="E295" s="6">
        <f>IF($D295="","",IFERROR(INDEX('Settings'!$L$17:$L$56,MATCH($D295,'Settings'!$K$17:$K$56,0)),""))</f>
        <v/>
      </c>
      <c r="F295" s="8" t="n">
        <v>800</v>
      </c>
      <c r="G295" s="8" t="n"/>
      <c r="H295" s="4" t="n"/>
      <c r="I295" s="8" t="n"/>
      <c r="J295" s="8" t="n"/>
      <c r="K295" s="14">
        <f>IF($C295="","",$F295-$G295-$I295-$J295)</f>
        <v/>
      </c>
      <c r="L295" s="14">
        <f>IF($C295="","",$G295*IF($H295="Doctor",1,IF($H295="Shared",0.5,0)))</f>
        <v/>
      </c>
      <c r="M295" s="14">
        <f>IF($C295="","",IF(IFERROR(INDEX('Settings'!$C$17:$C$36,MATCH($C295,'Settings'!$A$17:$A$36,0)),"")="% of gross",$F295,$F295-$L295-IF('Settings'!$B$5="Yes",$I295,0)-IF('Settings'!$B$6="Yes",$J295,0)))</f>
        <v/>
      </c>
      <c r="N295" s="15">
        <f>IF($C295="","",IFERROR(IF(INDEX('Settings'!$E$17:$H$36,MATCH($C295,'Settings'!$A$17:$A$36,0),MATCH($E295,Groups,0))="",INDEX('Settings'!$D$17:$D$36,MATCH($C295,'Settings'!$A$17:$A$36,0)),INDEX('Settings'!$E$17:$H$36,MATCH($C295,'Settings'!$A$17:$A$36,0),MATCH($E295,Groups,0))),0))</f>
        <v/>
      </c>
      <c r="O295" s="14">
        <f>IF($C295="","",ROUND($M295*$N295,2))</f>
        <v/>
      </c>
      <c r="P295" s="16">
        <f>IF($A295="","",DATE(YEAR($A295),MONTH($A295),1))</f>
        <v/>
      </c>
      <c r="Q295" s="14">
        <f>IF($C295="","",$K295-$O295)</f>
        <v/>
      </c>
    </row>
    <row r="296">
      <c r="A296" s="13" t="n">
        <v>46275</v>
      </c>
      <c r="B296" s="4" t="inlineStr">
        <is>
          <t>P-1687</t>
        </is>
      </c>
      <c r="C296" s="4" t="inlineStr">
        <is>
          <t>Dr Noura Al Subaie</t>
        </is>
      </c>
      <c r="D296" s="4" t="inlineStr">
        <is>
          <t>Chemical peel</t>
        </is>
      </c>
      <c r="E296" s="6">
        <f>IF($D296="","",IFERROR(INDEX('Settings'!$L$17:$L$56,MATCH($D296,'Settings'!$K$17:$K$56,0)),""))</f>
        <v/>
      </c>
      <c r="F296" s="8" t="n">
        <v>800</v>
      </c>
      <c r="G296" s="8" t="n"/>
      <c r="H296" s="4" t="n"/>
      <c r="I296" s="8" t="n"/>
      <c r="J296" s="8" t="n"/>
      <c r="K296" s="14">
        <f>IF($C296="","",$F296-$G296-$I296-$J296)</f>
        <v/>
      </c>
      <c r="L296" s="14">
        <f>IF($C296="","",$G296*IF($H296="Doctor",1,IF($H296="Shared",0.5,0)))</f>
        <v/>
      </c>
      <c r="M296" s="14">
        <f>IF($C296="","",IF(IFERROR(INDEX('Settings'!$C$17:$C$36,MATCH($C296,'Settings'!$A$17:$A$36,0)),"")="% of gross",$F296,$F296-$L296-IF('Settings'!$B$5="Yes",$I296,0)-IF('Settings'!$B$6="Yes",$J296,0)))</f>
        <v/>
      </c>
      <c r="N296" s="15">
        <f>IF($C296="","",IFERROR(IF(INDEX('Settings'!$E$17:$H$36,MATCH($C296,'Settings'!$A$17:$A$36,0),MATCH($E296,Groups,0))="",INDEX('Settings'!$D$17:$D$36,MATCH($C296,'Settings'!$A$17:$A$36,0)),INDEX('Settings'!$E$17:$H$36,MATCH($C296,'Settings'!$A$17:$A$36,0),MATCH($E296,Groups,0))),0))</f>
        <v/>
      </c>
      <c r="O296" s="14">
        <f>IF($C296="","",ROUND($M296*$N296,2))</f>
        <v/>
      </c>
      <c r="P296" s="16">
        <f>IF($A296="","",DATE(YEAR($A296),MONTH($A296),1))</f>
        <v/>
      </c>
      <c r="Q296" s="14">
        <f>IF($C296="","",$K296-$O296)</f>
        <v/>
      </c>
    </row>
    <row r="297">
      <c r="A297" s="13" t="n">
        <v>46275</v>
      </c>
      <c r="B297" s="4" t="inlineStr">
        <is>
          <t>P-1891</t>
        </is>
      </c>
      <c r="C297" s="4" t="inlineStr">
        <is>
          <t>Dr Layla Al Qahtani</t>
        </is>
      </c>
      <c r="D297" s="4" t="inlineStr">
        <is>
          <t>Chemical peel</t>
        </is>
      </c>
      <c r="E297" s="6">
        <f>IF($D297="","",IFERROR(INDEX('Settings'!$L$17:$L$56,MATCH($D297,'Settings'!$K$17:$K$56,0)),""))</f>
        <v/>
      </c>
      <c r="F297" s="8" t="n">
        <v>800</v>
      </c>
      <c r="G297" s="8" t="n"/>
      <c r="H297" s="4" t="n"/>
      <c r="I297" s="8" t="n">
        <v>60</v>
      </c>
      <c r="J297" s="8" t="n"/>
      <c r="K297" s="14">
        <f>IF($C297="","",$F297-$G297-$I297-$J297)</f>
        <v/>
      </c>
      <c r="L297" s="14">
        <f>IF($C297="","",$G297*IF($H297="Doctor",1,IF($H297="Shared",0.5,0)))</f>
        <v/>
      </c>
      <c r="M297" s="14">
        <f>IF($C297="","",IF(IFERROR(INDEX('Settings'!$C$17:$C$36,MATCH($C297,'Settings'!$A$17:$A$36,0)),"")="% of gross",$F297,$F297-$L297-IF('Settings'!$B$5="Yes",$I297,0)-IF('Settings'!$B$6="Yes",$J297,0)))</f>
        <v/>
      </c>
      <c r="N297" s="15">
        <f>IF($C297="","",IFERROR(IF(INDEX('Settings'!$E$17:$H$36,MATCH($C297,'Settings'!$A$17:$A$36,0),MATCH($E297,Groups,0))="",INDEX('Settings'!$D$17:$D$36,MATCH($C297,'Settings'!$A$17:$A$36,0)),INDEX('Settings'!$E$17:$H$36,MATCH($C297,'Settings'!$A$17:$A$36,0),MATCH($E297,Groups,0))),0))</f>
        <v/>
      </c>
      <c r="O297" s="14">
        <f>IF($C297="","",ROUND($M297*$N297,2))</f>
        <v/>
      </c>
      <c r="P297" s="16">
        <f>IF($A297="","",DATE(YEAR($A297),MONTH($A297),1))</f>
        <v/>
      </c>
      <c r="Q297" s="14">
        <f>IF($C297="","",$K297-$O297)</f>
        <v/>
      </c>
    </row>
    <row r="298">
      <c r="A298" s="13" t="n">
        <v>46275</v>
      </c>
      <c r="B298" s="4" t="inlineStr">
        <is>
          <t>P-1405</t>
        </is>
      </c>
      <c r="C298" s="4" t="inlineStr">
        <is>
          <t>Dr Layla Al Qahtani</t>
        </is>
      </c>
      <c r="D298" s="4" t="inlineStr">
        <is>
          <t>Laser session, body</t>
        </is>
      </c>
      <c r="E298" s="6">
        <f>IF($D298="","",IFERROR(INDEX('Settings'!$L$17:$L$56,MATCH($D298,'Settings'!$K$17:$K$56,0)),""))</f>
        <v/>
      </c>
      <c r="F298" s="8" t="n">
        <v>1200</v>
      </c>
      <c r="G298" s="8" t="n"/>
      <c r="H298" s="4" t="n"/>
      <c r="I298" s="8" t="n"/>
      <c r="J298" s="8" t="n"/>
      <c r="K298" s="14">
        <f>IF($C298="","",$F298-$G298-$I298-$J298)</f>
        <v/>
      </c>
      <c r="L298" s="14">
        <f>IF($C298="","",$G298*IF($H298="Doctor",1,IF($H298="Shared",0.5,0)))</f>
        <v/>
      </c>
      <c r="M298" s="14">
        <f>IF($C298="","",IF(IFERROR(INDEX('Settings'!$C$17:$C$36,MATCH($C298,'Settings'!$A$17:$A$36,0)),"")="% of gross",$F298,$F298-$L298-IF('Settings'!$B$5="Yes",$I298,0)-IF('Settings'!$B$6="Yes",$J298,0)))</f>
        <v/>
      </c>
      <c r="N298" s="15">
        <f>IF($C298="","",IFERROR(IF(INDEX('Settings'!$E$17:$H$36,MATCH($C298,'Settings'!$A$17:$A$36,0),MATCH($E298,Groups,0))="",INDEX('Settings'!$D$17:$D$36,MATCH($C298,'Settings'!$A$17:$A$36,0)),INDEX('Settings'!$E$17:$H$36,MATCH($C298,'Settings'!$A$17:$A$36,0),MATCH($E298,Groups,0))),0))</f>
        <v/>
      </c>
      <c r="O298" s="14">
        <f>IF($C298="","",ROUND($M298*$N298,2))</f>
        <v/>
      </c>
      <c r="P298" s="16">
        <f>IF($A298="","",DATE(YEAR($A298),MONTH($A298),1))</f>
        <v/>
      </c>
      <c r="Q298" s="14">
        <f>IF($C298="","",$K298-$O298)</f>
        <v/>
      </c>
    </row>
    <row r="299">
      <c r="A299" s="13" t="n">
        <v>46275</v>
      </c>
      <c r="B299" s="4" t="inlineStr">
        <is>
          <t>P-1895</t>
        </is>
      </c>
      <c r="C299" s="4" t="inlineStr">
        <is>
          <t>Dr Khaled Youssef</t>
        </is>
      </c>
      <c r="D299" s="4" t="inlineStr">
        <is>
          <t>Laser session, face</t>
        </is>
      </c>
      <c r="E299" s="6">
        <f>IF($D299="","",IFERROR(INDEX('Settings'!$L$17:$L$56,MATCH($D299,'Settings'!$K$17:$K$56,0)),""))</f>
        <v/>
      </c>
      <c r="F299" s="8" t="n">
        <v>600</v>
      </c>
      <c r="G299" s="8" t="n"/>
      <c r="H299" s="4" t="n"/>
      <c r="I299" s="8" t="n"/>
      <c r="J299" s="8" t="n"/>
      <c r="K299" s="14">
        <f>IF($C299="","",$F299-$G299-$I299-$J299)</f>
        <v/>
      </c>
      <c r="L299" s="14">
        <f>IF($C299="","",$G299*IF($H299="Doctor",1,IF($H299="Shared",0.5,0)))</f>
        <v/>
      </c>
      <c r="M299" s="14">
        <f>IF($C299="","",IF(IFERROR(INDEX('Settings'!$C$17:$C$36,MATCH($C299,'Settings'!$A$17:$A$36,0)),"")="% of gross",$F299,$F299-$L299-IF('Settings'!$B$5="Yes",$I299,0)-IF('Settings'!$B$6="Yes",$J299,0)))</f>
        <v/>
      </c>
      <c r="N299" s="15">
        <f>IF($C299="","",IFERROR(IF(INDEX('Settings'!$E$17:$H$36,MATCH($C299,'Settings'!$A$17:$A$36,0),MATCH($E299,Groups,0))="",INDEX('Settings'!$D$17:$D$36,MATCH($C299,'Settings'!$A$17:$A$36,0)),INDEX('Settings'!$E$17:$H$36,MATCH($C299,'Settings'!$A$17:$A$36,0),MATCH($E299,Groups,0))),0))</f>
        <v/>
      </c>
      <c r="O299" s="14">
        <f>IF($C299="","",ROUND($M299*$N299,2))</f>
        <v/>
      </c>
      <c r="P299" s="16">
        <f>IF($A299="","",DATE(YEAR($A299),MONTH($A299),1))</f>
        <v/>
      </c>
      <c r="Q299" s="14">
        <f>IF($C299="","",$K299-$O299)</f>
        <v/>
      </c>
    </row>
    <row r="300">
      <c r="A300" s="13" t="n">
        <v>46277</v>
      </c>
      <c r="B300" s="4" t="inlineStr">
        <is>
          <t>P-1057</t>
        </is>
      </c>
      <c r="C300" s="4" t="inlineStr">
        <is>
          <t>Dr Noura Al Subaie</t>
        </is>
      </c>
      <c r="D300" s="4" t="inlineStr">
        <is>
          <t>Laser session, face</t>
        </is>
      </c>
      <c r="E300" s="6">
        <f>IF($D300="","",IFERROR(INDEX('Settings'!$L$17:$L$56,MATCH($D300,'Settings'!$K$17:$K$56,0)),""))</f>
        <v/>
      </c>
      <c r="F300" s="8" t="n">
        <v>600</v>
      </c>
      <c r="G300" s="8" t="n"/>
      <c r="H300" s="4" t="n"/>
      <c r="I300" s="8" t="n"/>
      <c r="J300" s="8" t="n"/>
      <c r="K300" s="14">
        <f>IF($C300="","",$F300-$G300-$I300-$J300)</f>
        <v/>
      </c>
      <c r="L300" s="14">
        <f>IF($C300="","",$G300*IF($H300="Doctor",1,IF($H300="Shared",0.5,0)))</f>
        <v/>
      </c>
      <c r="M300" s="14">
        <f>IF($C300="","",IF(IFERROR(INDEX('Settings'!$C$17:$C$36,MATCH($C300,'Settings'!$A$17:$A$36,0)),"")="% of gross",$F300,$F300-$L300-IF('Settings'!$B$5="Yes",$I300,0)-IF('Settings'!$B$6="Yes",$J300,0)))</f>
        <v/>
      </c>
      <c r="N300" s="15">
        <f>IF($C300="","",IFERROR(IF(INDEX('Settings'!$E$17:$H$36,MATCH($C300,'Settings'!$A$17:$A$36,0),MATCH($E300,Groups,0))="",INDEX('Settings'!$D$17:$D$36,MATCH($C300,'Settings'!$A$17:$A$36,0)),INDEX('Settings'!$E$17:$H$36,MATCH($C300,'Settings'!$A$17:$A$36,0),MATCH($E300,Groups,0))),0))</f>
        <v/>
      </c>
      <c r="O300" s="14">
        <f>IF($C300="","",ROUND($M300*$N300,2))</f>
        <v/>
      </c>
      <c r="P300" s="16">
        <f>IF($A300="","",DATE(YEAR($A300),MONTH($A300),1))</f>
        <v/>
      </c>
      <c r="Q300" s="14">
        <f>IF($C300="","",$K300-$O300)</f>
        <v/>
      </c>
    </row>
    <row r="301">
      <c r="A301" s="13" t="n">
        <v>46277</v>
      </c>
      <c r="B301" s="4" t="inlineStr">
        <is>
          <t>P-1258</t>
        </is>
      </c>
      <c r="C301" s="4" t="inlineStr">
        <is>
          <t>Dr Sara Al Harbi</t>
        </is>
      </c>
      <c r="D301" s="4" t="inlineStr">
        <is>
          <t>Specialist consultation</t>
        </is>
      </c>
      <c r="E301" s="6">
        <f>IF($D301="","",IFERROR(INDEX('Settings'!$L$17:$L$56,MATCH($D301,'Settings'!$K$17:$K$56,0)),""))</f>
        <v/>
      </c>
      <c r="F301" s="8" t="n">
        <v>350</v>
      </c>
      <c r="G301" s="8" t="n"/>
      <c r="H301" s="4" t="n"/>
      <c r="I301" s="8" t="n"/>
      <c r="J301" s="8" t="n"/>
      <c r="K301" s="14">
        <f>IF($C301="","",$F301-$G301-$I301-$J301)</f>
        <v/>
      </c>
      <c r="L301" s="14">
        <f>IF($C301="","",$G301*IF($H301="Doctor",1,IF($H301="Shared",0.5,0)))</f>
        <v/>
      </c>
      <c r="M301" s="14">
        <f>IF($C301="","",IF(IFERROR(INDEX('Settings'!$C$17:$C$36,MATCH($C301,'Settings'!$A$17:$A$36,0)),"")="% of gross",$F301,$F301-$L301-IF('Settings'!$B$5="Yes",$I301,0)-IF('Settings'!$B$6="Yes",$J301,0)))</f>
        <v/>
      </c>
      <c r="N301" s="15">
        <f>IF($C301="","",IFERROR(IF(INDEX('Settings'!$E$17:$H$36,MATCH($C301,'Settings'!$A$17:$A$36,0),MATCH($E301,Groups,0))="",INDEX('Settings'!$D$17:$D$36,MATCH($C301,'Settings'!$A$17:$A$36,0)),INDEX('Settings'!$E$17:$H$36,MATCH($C301,'Settings'!$A$17:$A$36,0),MATCH($E301,Groups,0))),0))</f>
        <v/>
      </c>
      <c r="O301" s="14">
        <f>IF($C301="","",ROUND($M301*$N301,2))</f>
        <v/>
      </c>
      <c r="P301" s="16">
        <f>IF($A301="","",DATE(YEAR($A301),MONTH($A301),1))</f>
        <v/>
      </c>
      <c r="Q301" s="14">
        <f>IF($C301="","",$K301-$O301)</f>
        <v/>
      </c>
    </row>
    <row r="302">
      <c r="A302" s="13" t="n">
        <v>46277</v>
      </c>
      <c r="B302" s="4" t="inlineStr">
        <is>
          <t>P-1195</t>
        </is>
      </c>
      <c r="C302" s="4" t="inlineStr">
        <is>
          <t>Dr Sara Al Harbi</t>
        </is>
      </c>
      <c r="D302" s="4" t="inlineStr">
        <is>
          <t>Botulinum toxin</t>
        </is>
      </c>
      <c r="E302" s="6">
        <f>IF($D302="","",IFERROR(INDEX('Settings'!$L$17:$L$56,MATCH($D302,'Settings'!$K$17:$K$56,0)),""))</f>
        <v/>
      </c>
      <c r="F302" s="8" t="n">
        <v>1500</v>
      </c>
      <c r="G302" s="8" t="n"/>
      <c r="H302" s="4" t="n"/>
      <c r="I302" s="8" t="n"/>
      <c r="J302" s="8" t="n"/>
      <c r="K302" s="14">
        <f>IF($C302="","",$F302-$G302-$I302-$J302)</f>
        <v/>
      </c>
      <c r="L302" s="14">
        <f>IF($C302="","",$G302*IF($H302="Doctor",1,IF($H302="Shared",0.5,0)))</f>
        <v/>
      </c>
      <c r="M302" s="14">
        <f>IF($C302="","",IF(IFERROR(INDEX('Settings'!$C$17:$C$36,MATCH($C302,'Settings'!$A$17:$A$36,0)),"")="% of gross",$F302,$F302-$L302-IF('Settings'!$B$5="Yes",$I302,0)-IF('Settings'!$B$6="Yes",$J302,0)))</f>
        <v/>
      </c>
      <c r="N302" s="15">
        <f>IF($C302="","",IFERROR(IF(INDEX('Settings'!$E$17:$H$36,MATCH($C302,'Settings'!$A$17:$A$36,0),MATCH($E302,Groups,0))="",INDEX('Settings'!$D$17:$D$36,MATCH($C302,'Settings'!$A$17:$A$36,0)),INDEX('Settings'!$E$17:$H$36,MATCH($C302,'Settings'!$A$17:$A$36,0),MATCH($E302,Groups,0))),0))</f>
        <v/>
      </c>
      <c r="O302" s="14">
        <f>IF($C302="","",ROUND($M302*$N302,2))</f>
        <v/>
      </c>
      <c r="P302" s="16">
        <f>IF($A302="","",DATE(YEAR($A302),MONTH($A302),1))</f>
        <v/>
      </c>
      <c r="Q302" s="14">
        <f>IF($C302="","",$K302-$O302)</f>
        <v/>
      </c>
    </row>
    <row r="303">
      <c r="A303" s="13" t="n">
        <v>46277</v>
      </c>
      <c r="B303" s="4" t="inlineStr">
        <is>
          <t>P-1167</t>
        </is>
      </c>
      <c r="C303" s="4" t="inlineStr">
        <is>
          <t>Dr Layla Al Qahtani</t>
        </is>
      </c>
      <c r="D303" s="4" t="inlineStr">
        <is>
          <t>Laser session, face</t>
        </is>
      </c>
      <c r="E303" s="6">
        <f>IF($D303="","",IFERROR(INDEX('Settings'!$L$17:$L$56,MATCH($D303,'Settings'!$K$17:$K$56,0)),""))</f>
        <v/>
      </c>
      <c r="F303" s="8" t="n">
        <v>600</v>
      </c>
      <c r="G303" s="8" t="n">
        <v>60</v>
      </c>
      <c r="H303" s="4" t="inlineStr">
        <is>
          <t>Doctor</t>
        </is>
      </c>
      <c r="I303" s="8" t="n"/>
      <c r="J303" s="8" t="n"/>
      <c r="K303" s="14">
        <f>IF($C303="","",$F303-$G303-$I303-$J303)</f>
        <v/>
      </c>
      <c r="L303" s="14">
        <f>IF($C303="","",$G303*IF($H303="Doctor",1,IF($H303="Shared",0.5,0)))</f>
        <v/>
      </c>
      <c r="M303" s="14">
        <f>IF($C303="","",IF(IFERROR(INDEX('Settings'!$C$17:$C$36,MATCH($C303,'Settings'!$A$17:$A$36,0)),"")="% of gross",$F303,$F303-$L303-IF('Settings'!$B$5="Yes",$I303,0)-IF('Settings'!$B$6="Yes",$J303,0)))</f>
        <v/>
      </c>
      <c r="N303" s="15">
        <f>IF($C303="","",IFERROR(IF(INDEX('Settings'!$E$17:$H$36,MATCH($C303,'Settings'!$A$17:$A$36,0),MATCH($E303,Groups,0))="",INDEX('Settings'!$D$17:$D$36,MATCH($C303,'Settings'!$A$17:$A$36,0)),INDEX('Settings'!$E$17:$H$36,MATCH($C303,'Settings'!$A$17:$A$36,0),MATCH($E303,Groups,0))),0))</f>
        <v/>
      </c>
      <c r="O303" s="14">
        <f>IF($C303="","",ROUND($M303*$N303,2))</f>
        <v/>
      </c>
      <c r="P303" s="16">
        <f>IF($A303="","",DATE(YEAR($A303),MONTH($A303),1))</f>
        <v/>
      </c>
      <c r="Q303" s="14">
        <f>IF($C303="","",$K303-$O303)</f>
        <v/>
      </c>
    </row>
    <row r="304">
      <c r="A304" s="13" t="n">
        <v>46277</v>
      </c>
      <c r="B304" s="4" t="inlineStr">
        <is>
          <t>P-1113</t>
        </is>
      </c>
      <c r="C304" s="4" t="inlineStr">
        <is>
          <t>Dr Noura Al Subaie</t>
        </is>
      </c>
      <c r="D304" s="4" t="inlineStr">
        <is>
          <t>Follow-up visit</t>
        </is>
      </c>
      <c r="E304" s="6">
        <f>IF($D304="","",IFERROR(INDEX('Settings'!$L$17:$L$56,MATCH($D304,'Settings'!$K$17:$K$56,0)),""))</f>
        <v/>
      </c>
      <c r="F304" s="8" t="n">
        <v>150</v>
      </c>
      <c r="G304" s="8" t="n"/>
      <c r="H304" s="4" t="n"/>
      <c r="I304" s="8" t="n"/>
      <c r="J304" s="8" t="n"/>
      <c r="K304" s="14">
        <f>IF($C304="","",$F304-$G304-$I304-$J304)</f>
        <v/>
      </c>
      <c r="L304" s="14">
        <f>IF($C304="","",$G304*IF($H304="Doctor",1,IF($H304="Shared",0.5,0)))</f>
        <v/>
      </c>
      <c r="M304" s="14">
        <f>IF($C304="","",IF(IFERROR(INDEX('Settings'!$C$17:$C$36,MATCH($C304,'Settings'!$A$17:$A$36,0)),"")="% of gross",$F304,$F304-$L304-IF('Settings'!$B$5="Yes",$I304,0)-IF('Settings'!$B$6="Yes",$J304,0)))</f>
        <v/>
      </c>
      <c r="N304" s="15">
        <f>IF($C304="","",IFERROR(IF(INDEX('Settings'!$E$17:$H$36,MATCH($C304,'Settings'!$A$17:$A$36,0),MATCH($E304,Groups,0))="",INDEX('Settings'!$D$17:$D$36,MATCH($C304,'Settings'!$A$17:$A$36,0)),INDEX('Settings'!$E$17:$H$36,MATCH($C304,'Settings'!$A$17:$A$36,0),MATCH($E304,Groups,0))),0))</f>
        <v/>
      </c>
      <c r="O304" s="14">
        <f>IF($C304="","",ROUND($M304*$N304,2))</f>
        <v/>
      </c>
      <c r="P304" s="16">
        <f>IF($A304="","",DATE(YEAR($A304),MONTH($A304),1))</f>
        <v/>
      </c>
      <c r="Q304" s="14">
        <f>IF($C304="","",$K304-$O304)</f>
        <v/>
      </c>
    </row>
    <row r="305">
      <c r="A305" s="13" t="n">
        <v>46277</v>
      </c>
      <c r="B305" s="4" t="inlineStr">
        <is>
          <t>P-1785</t>
        </is>
      </c>
      <c r="C305" s="4" t="inlineStr">
        <is>
          <t>Dr Khaled Youssef</t>
        </is>
      </c>
      <c r="D305" s="4" t="inlineStr">
        <is>
          <t>Filler injection</t>
        </is>
      </c>
      <c r="E305" s="6">
        <f>IF($D305="","",IFERROR(INDEX('Settings'!$L$17:$L$56,MATCH($D305,'Settings'!$K$17:$K$56,0)),""))</f>
        <v/>
      </c>
      <c r="F305" s="8" t="n">
        <v>1800</v>
      </c>
      <c r="G305" s="8" t="n"/>
      <c r="H305" s="4" t="n"/>
      <c r="I305" s="8" t="n"/>
      <c r="J305" s="8" t="n"/>
      <c r="K305" s="14">
        <f>IF($C305="","",$F305-$G305-$I305-$J305)</f>
        <v/>
      </c>
      <c r="L305" s="14">
        <f>IF($C305="","",$G305*IF($H305="Doctor",1,IF($H305="Shared",0.5,0)))</f>
        <v/>
      </c>
      <c r="M305" s="14">
        <f>IF($C305="","",IF(IFERROR(INDEX('Settings'!$C$17:$C$36,MATCH($C305,'Settings'!$A$17:$A$36,0)),"")="% of gross",$F305,$F305-$L305-IF('Settings'!$B$5="Yes",$I305,0)-IF('Settings'!$B$6="Yes",$J305,0)))</f>
        <v/>
      </c>
      <c r="N305" s="15">
        <f>IF($C305="","",IFERROR(IF(INDEX('Settings'!$E$17:$H$36,MATCH($C305,'Settings'!$A$17:$A$36,0),MATCH($E305,Groups,0))="",INDEX('Settings'!$D$17:$D$36,MATCH($C305,'Settings'!$A$17:$A$36,0)),INDEX('Settings'!$E$17:$H$36,MATCH($C305,'Settings'!$A$17:$A$36,0),MATCH($E305,Groups,0))),0))</f>
        <v/>
      </c>
      <c r="O305" s="14">
        <f>IF($C305="","",ROUND($M305*$N305,2))</f>
        <v/>
      </c>
      <c r="P305" s="16">
        <f>IF($A305="","",DATE(YEAR($A305),MONTH($A305),1))</f>
        <v/>
      </c>
      <c r="Q305" s="14">
        <f>IF($C305="","",$K305-$O305)</f>
        <v/>
      </c>
    </row>
    <row r="306">
      <c r="A306" s="13" t="n">
        <v>46277</v>
      </c>
      <c r="B306" s="4" t="inlineStr">
        <is>
          <t>P-1304</t>
        </is>
      </c>
      <c r="C306" s="4" t="inlineStr">
        <is>
          <t>Dr Khaled Youssef</t>
        </is>
      </c>
      <c r="D306" s="4" t="inlineStr">
        <is>
          <t>Sunscreen cream</t>
        </is>
      </c>
      <c r="E306" s="6">
        <f>IF($D306="","",IFERROR(INDEX('Settings'!$L$17:$L$56,MATCH($D306,'Settings'!$K$17:$K$56,0)),""))</f>
        <v/>
      </c>
      <c r="F306" s="8" t="n">
        <v>120</v>
      </c>
      <c r="G306" s="8" t="n">
        <v>10</v>
      </c>
      <c r="H306" s="4" t="inlineStr">
        <is>
          <t>Doctor</t>
        </is>
      </c>
      <c r="I306" s="8" t="n"/>
      <c r="J306" s="8" t="n"/>
      <c r="K306" s="14">
        <f>IF($C306="","",$F306-$G306-$I306-$J306)</f>
        <v/>
      </c>
      <c r="L306" s="14">
        <f>IF($C306="","",$G306*IF($H306="Doctor",1,IF($H306="Shared",0.5,0)))</f>
        <v/>
      </c>
      <c r="M306" s="14">
        <f>IF($C306="","",IF(IFERROR(INDEX('Settings'!$C$17:$C$36,MATCH($C306,'Settings'!$A$17:$A$36,0)),"")="% of gross",$F306,$F306-$L306-IF('Settings'!$B$5="Yes",$I306,0)-IF('Settings'!$B$6="Yes",$J306,0)))</f>
        <v/>
      </c>
      <c r="N306" s="15">
        <f>IF($C306="","",IFERROR(IF(INDEX('Settings'!$E$17:$H$36,MATCH($C306,'Settings'!$A$17:$A$36,0),MATCH($E306,Groups,0))="",INDEX('Settings'!$D$17:$D$36,MATCH($C306,'Settings'!$A$17:$A$36,0)),INDEX('Settings'!$E$17:$H$36,MATCH($C306,'Settings'!$A$17:$A$36,0),MATCH($E306,Groups,0))),0))</f>
        <v/>
      </c>
      <c r="O306" s="14">
        <f>IF($C306="","",ROUND($M306*$N306,2))</f>
        <v/>
      </c>
      <c r="P306" s="16">
        <f>IF($A306="","",DATE(YEAR($A306),MONTH($A306),1))</f>
        <v/>
      </c>
      <c r="Q306" s="14">
        <f>IF($C306="","",$K306-$O306)</f>
        <v/>
      </c>
    </row>
    <row r="307">
      <c r="A307" s="13" t="n">
        <v>46277</v>
      </c>
      <c r="B307" s="4" t="inlineStr">
        <is>
          <t>P-1541</t>
        </is>
      </c>
      <c r="C307" s="4" t="inlineStr">
        <is>
          <t>Dr Mohamed Adel</t>
        </is>
      </c>
      <c r="D307" s="4" t="inlineStr">
        <is>
          <t>Laser session, body</t>
        </is>
      </c>
      <c r="E307" s="6">
        <f>IF($D307="","",IFERROR(INDEX('Settings'!$L$17:$L$56,MATCH($D307,'Settings'!$K$17:$K$56,0)),""))</f>
        <v/>
      </c>
      <c r="F307" s="8" t="n">
        <v>1200</v>
      </c>
      <c r="G307" s="8" t="n">
        <v>120</v>
      </c>
      <c r="H307" s="4" t="inlineStr">
        <is>
          <t>Doctor</t>
        </is>
      </c>
      <c r="I307" s="8" t="n"/>
      <c r="J307" s="8" t="n"/>
      <c r="K307" s="14">
        <f>IF($C307="","",$F307-$G307-$I307-$J307)</f>
        <v/>
      </c>
      <c r="L307" s="14">
        <f>IF($C307="","",$G307*IF($H307="Doctor",1,IF($H307="Shared",0.5,0)))</f>
        <v/>
      </c>
      <c r="M307" s="14">
        <f>IF($C307="","",IF(IFERROR(INDEX('Settings'!$C$17:$C$36,MATCH($C307,'Settings'!$A$17:$A$36,0)),"")="% of gross",$F307,$F307-$L307-IF('Settings'!$B$5="Yes",$I307,0)-IF('Settings'!$B$6="Yes",$J307,0)))</f>
        <v/>
      </c>
      <c r="N307" s="15">
        <f>IF($C307="","",IFERROR(IF(INDEX('Settings'!$E$17:$H$36,MATCH($C307,'Settings'!$A$17:$A$36,0),MATCH($E307,Groups,0))="",INDEX('Settings'!$D$17:$D$36,MATCH($C307,'Settings'!$A$17:$A$36,0)),INDEX('Settings'!$E$17:$H$36,MATCH($C307,'Settings'!$A$17:$A$36,0),MATCH($E307,Groups,0))),0))</f>
        <v/>
      </c>
      <c r="O307" s="14">
        <f>IF($C307="","",ROUND($M307*$N307,2))</f>
        <v/>
      </c>
      <c r="P307" s="16">
        <f>IF($A307="","",DATE(YEAR($A307),MONTH($A307),1))</f>
        <v/>
      </c>
      <c r="Q307" s="14">
        <f>IF($C307="","",$K307-$O307)</f>
        <v/>
      </c>
    </row>
    <row r="308">
      <c r="A308" s="13" t="n">
        <v>46278</v>
      </c>
      <c r="B308" s="4" t="inlineStr">
        <is>
          <t>P-1554</t>
        </is>
      </c>
      <c r="C308" s="4" t="inlineStr">
        <is>
          <t>Dr Sara Al Harbi</t>
        </is>
      </c>
      <c r="D308" s="4" t="inlineStr">
        <is>
          <t>Follow-up visit</t>
        </is>
      </c>
      <c r="E308" s="6">
        <f>IF($D308="","",IFERROR(INDEX('Settings'!$L$17:$L$56,MATCH($D308,'Settings'!$K$17:$K$56,0)),""))</f>
        <v/>
      </c>
      <c r="F308" s="8" t="n">
        <v>150</v>
      </c>
      <c r="G308" s="8" t="n"/>
      <c r="H308" s="4" t="n"/>
      <c r="I308" s="8" t="n"/>
      <c r="J308" s="8" t="n"/>
      <c r="K308" s="14">
        <f>IF($C308="","",$F308-$G308-$I308-$J308)</f>
        <v/>
      </c>
      <c r="L308" s="14">
        <f>IF($C308="","",$G308*IF($H308="Doctor",1,IF($H308="Shared",0.5,0)))</f>
        <v/>
      </c>
      <c r="M308" s="14">
        <f>IF($C308="","",IF(IFERROR(INDEX('Settings'!$C$17:$C$36,MATCH($C308,'Settings'!$A$17:$A$36,0)),"")="% of gross",$F308,$F308-$L308-IF('Settings'!$B$5="Yes",$I308,0)-IF('Settings'!$B$6="Yes",$J308,0)))</f>
        <v/>
      </c>
      <c r="N308" s="15">
        <f>IF($C308="","",IFERROR(IF(INDEX('Settings'!$E$17:$H$36,MATCH($C308,'Settings'!$A$17:$A$36,0),MATCH($E308,Groups,0))="",INDEX('Settings'!$D$17:$D$36,MATCH($C308,'Settings'!$A$17:$A$36,0)),INDEX('Settings'!$E$17:$H$36,MATCH($C308,'Settings'!$A$17:$A$36,0),MATCH($E308,Groups,0))),0))</f>
        <v/>
      </c>
      <c r="O308" s="14">
        <f>IF($C308="","",ROUND($M308*$N308,2))</f>
        <v/>
      </c>
      <c r="P308" s="16">
        <f>IF($A308="","",DATE(YEAR($A308),MONTH($A308),1))</f>
        <v/>
      </c>
      <c r="Q308" s="14">
        <f>IF($C308="","",$K308-$O308)</f>
        <v/>
      </c>
    </row>
    <row r="309">
      <c r="A309" s="13" t="n">
        <v>46278</v>
      </c>
      <c r="B309" s="4" t="inlineStr">
        <is>
          <t>P-1611</t>
        </is>
      </c>
      <c r="C309" s="4" t="inlineStr">
        <is>
          <t>Dr Layla Al Qahtani</t>
        </is>
      </c>
      <c r="D309" s="4" t="inlineStr">
        <is>
          <t>Specialist consultation</t>
        </is>
      </c>
      <c r="E309" s="6">
        <f>IF($D309="","",IFERROR(INDEX('Settings'!$L$17:$L$56,MATCH($D309,'Settings'!$K$17:$K$56,0)),""))</f>
        <v/>
      </c>
      <c r="F309" s="8" t="n">
        <v>350</v>
      </c>
      <c r="G309" s="8" t="n"/>
      <c r="H309" s="4" t="n"/>
      <c r="I309" s="8" t="n"/>
      <c r="J309" s="8" t="n"/>
      <c r="K309" s="14">
        <f>IF($C309="","",$F309-$G309-$I309-$J309)</f>
        <v/>
      </c>
      <c r="L309" s="14">
        <f>IF($C309="","",$G309*IF($H309="Doctor",1,IF($H309="Shared",0.5,0)))</f>
        <v/>
      </c>
      <c r="M309" s="14">
        <f>IF($C309="","",IF(IFERROR(INDEX('Settings'!$C$17:$C$36,MATCH($C309,'Settings'!$A$17:$A$36,0)),"")="% of gross",$F309,$F309-$L309-IF('Settings'!$B$5="Yes",$I309,0)-IF('Settings'!$B$6="Yes",$J309,0)))</f>
        <v/>
      </c>
      <c r="N309" s="15">
        <f>IF($C309="","",IFERROR(IF(INDEX('Settings'!$E$17:$H$36,MATCH($C309,'Settings'!$A$17:$A$36,0),MATCH($E309,Groups,0))="",INDEX('Settings'!$D$17:$D$36,MATCH($C309,'Settings'!$A$17:$A$36,0)),INDEX('Settings'!$E$17:$H$36,MATCH($C309,'Settings'!$A$17:$A$36,0),MATCH($E309,Groups,0))),0))</f>
        <v/>
      </c>
      <c r="O309" s="14">
        <f>IF($C309="","",ROUND($M309*$N309,2))</f>
        <v/>
      </c>
      <c r="P309" s="16">
        <f>IF($A309="","",DATE(YEAR($A309),MONTH($A309),1))</f>
        <v/>
      </c>
      <c r="Q309" s="14">
        <f>IF($C309="","",$K309-$O309)</f>
        <v/>
      </c>
    </row>
    <row r="310">
      <c r="A310" s="13" t="n">
        <v>46279</v>
      </c>
      <c r="B310" s="4" t="inlineStr">
        <is>
          <t>P-1201</t>
        </is>
      </c>
      <c r="C310" s="4" t="inlineStr">
        <is>
          <t>Dr Khaled Youssef</t>
        </is>
      </c>
      <c r="D310" s="4" t="inlineStr">
        <is>
          <t>Vitamin C serum</t>
        </is>
      </c>
      <c r="E310" s="6">
        <f>IF($D310="","",IFERROR(INDEX('Settings'!$L$17:$L$56,MATCH($D310,'Settings'!$K$17:$K$56,0)),""))</f>
        <v/>
      </c>
      <c r="F310" s="8" t="n">
        <v>220</v>
      </c>
      <c r="G310" s="8" t="n"/>
      <c r="H310" s="4" t="n"/>
      <c r="I310" s="8" t="n"/>
      <c r="J310" s="8" t="n"/>
      <c r="K310" s="14">
        <f>IF($C310="","",$F310-$G310-$I310-$J310)</f>
        <v/>
      </c>
      <c r="L310" s="14">
        <f>IF($C310="","",$G310*IF($H310="Doctor",1,IF($H310="Shared",0.5,0)))</f>
        <v/>
      </c>
      <c r="M310" s="14">
        <f>IF($C310="","",IF(IFERROR(INDEX('Settings'!$C$17:$C$36,MATCH($C310,'Settings'!$A$17:$A$36,0)),"")="% of gross",$F310,$F310-$L310-IF('Settings'!$B$5="Yes",$I310,0)-IF('Settings'!$B$6="Yes",$J310,0)))</f>
        <v/>
      </c>
      <c r="N310" s="15">
        <f>IF($C310="","",IFERROR(IF(INDEX('Settings'!$E$17:$H$36,MATCH($C310,'Settings'!$A$17:$A$36,0),MATCH($E310,Groups,0))="",INDEX('Settings'!$D$17:$D$36,MATCH($C310,'Settings'!$A$17:$A$36,0)),INDEX('Settings'!$E$17:$H$36,MATCH($C310,'Settings'!$A$17:$A$36,0),MATCH($E310,Groups,0))),0))</f>
        <v/>
      </c>
      <c r="O310" s="14">
        <f>IF($C310="","",ROUND($M310*$N310,2))</f>
        <v/>
      </c>
      <c r="P310" s="16">
        <f>IF($A310="","",DATE(YEAR($A310),MONTH($A310),1))</f>
        <v/>
      </c>
      <c r="Q310" s="14">
        <f>IF($C310="","",$K310-$O310)</f>
        <v/>
      </c>
    </row>
    <row r="311">
      <c r="A311" s="13" t="n">
        <v>46279</v>
      </c>
      <c r="B311" s="4" t="inlineStr">
        <is>
          <t>P-1831</t>
        </is>
      </c>
      <c r="C311" s="4" t="inlineStr">
        <is>
          <t>Dr Mohamed Adel</t>
        </is>
      </c>
      <c r="D311" s="4" t="inlineStr">
        <is>
          <t>Specialist consultation</t>
        </is>
      </c>
      <c r="E311" s="6">
        <f>IF($D311="","",IFERROR(INDEX('Settings'!$L$17:$L$56,MATCH($D311,'Settings'!$K$17:$K$56,0)),""))</f>
        <v/>
      </c>
      <c r="F311" s="8" t="n">
        <v>350</v>
      </c>
      <c r="G311" s="8" t="n"/>
      <c r="H311" s="4" t="n"/>
      <c r="I311" s="8" t="n"/>
      <c r="J311" s="8" t="n"/>
      <c r="K311" s="14">
        <f>IF($C311="","",$F311-$G311-$I311-$J311)</f>
        <v/>
      </c>
      <c r="L311" s="14">
        <f>IF($C311="","",$G311*IF($H311="Doctor",1,IF($H311="Shared",0.5,0)))</f>
        <v/>
      </c>
      <c r="M311" s="14">
        <f>IF($C311="","",IF(IFERROR(INDEX('Settings'!$C$17:$C$36,MATCH($C311,'Settings'!$A$17:$A$36,0)),"")="% of gross",$F311,$F311-$L311-IF('Settings'!$B$5="Yes",$I311,0)-IF('Settings'!$B$6="Yes",$J311,0)))</f>
        <v/>
      </c>
      <c r="N311" s="15">
        <f>IF($C311="","",IFERROR(IF(INDEX('Settings'!$E$17:$H$36,MATCH($C311,'Settings'!$A$17:$A$36,0),MATCH($E311,Groups,0))="",INDEX('Settings'!$D$17:$D$36,MATCH($C311,'Settings'!$A$17:$A$36,0)),INDEX('Settings'!$E$17:$H$36,MATCH($C311,'Settings'!$A$17:$A$36,0),MATCH($E311,Groups,0))),0))</f>
        <v/>
      </c>
      <c r="O311" s="14">
        <f>IF($C311="","",ROUND($M311*$N311,2))</f>
        <v/>
      </c>
      <c r="P311" s="16">
        <f>IF($A311="","",DATE(YEAR($A311),MONTH($A311),1))</f>
        <v/>
      </c>
      <c r="Q311" s="14">
        <f>IF($C311="","",$K311-$O311)</f>
        <v/>
      </c>
    </row>
    <row r="312">
      <c r="A312" s="13" t="n">
        <v>46279</v>
      </c>
      <c r="B312" s="4" t="inlineStr">
        <is>
          <t>P-1684</t>
        </is>
      </c>
      <c r="C312" s="4" t="inlineStr">
        <is>
          <t>Dr Sara Al Harbi</t>
        </is>
      </c>
      <c r="D312" s="4" t="inlineStr">
        <is>
          <t>Physiotherapy session</t>
        </is>
      </c>
      <c r="E312" s="6">
        <f>IF($D312="","",IFERROR(INDEX('Settings'!$L$17:$L$56,MATCH($D312,'Settings'!$K$17:$K$56,0)),""))</f>
        <v/>
      </c>
      <c r="F312" s="8" t="n">
        <v>300</v>
      </c>
      <c r="G312" s="8" t="n">
        <v>20</v>
      </c>
      <c r="H312" s="4" t="inlineStr">
        <is>
          <t>Shared</t>
        </is>
      </c>
      <c r="I312" s="8" t="n"/>
      <c r="J312" s="8" t="n"/>
      <c r="K312" s="14">
        <f>IF($C312="","",$F312-$G312-$I312-$J312)</f>
        <v/>
      </c>
      <c r="L312" s="14">
        <f>IF($C312="","",$G312*IF($H312="Doctor",1,IF($H312="Shared",0.5,0)))</f>
        <v/>
      </c>
      <c r="M312" s="14">
        <f>IF($C312="","",IF(IFERROR(INDEX('Settings'!$C$17:$C$36,MATCH($C312,'Settings'!$A$17:$A$36,0)),"")="% of gross",$F312,$F312-$L312-IF('Settings'!$B$5="Yes",$I312,0)-IF('Settings'!$B$6="Yes",$J312,0)))</f>
        <v/>
      </c>
      <c r="N312" s="15">
        <f>IF($C312="","",IFERROR(IF(INDEX('Settings'!$E$17:$H$36,MATCH($C312,'Settings'!$A$17:$A$36,0),MATCH($E312,Groups,0))="",INDEX('Settings'!$D$17:$D$36,MATCH($C312,'Settings'!$A$17:$A$36,0)),INDEX('Settings'!$E$17:$H$36,MATCH($C312,'Settings'!$A$17:$A$36,0),MATCH($E312,Groups,0))),0))</f>
        <v/>
      </c>
      <c r="O312" s="14">
        <f>IF($C312="","",ROUND($M312*$N312,2))</f>
        <v/>
      </c>
      <c r="P312" s="16">
        <f>IF($A312="","",DATE(YEAR($A312),MONTH($A312),1))</f>
        <v/>
      </c>
      <c r="Q312" s="14">
        <f>IF($C312="","",$K312-$O312)</f>
        <v/>
      </c>
    </row>
    <row r="313">
      <c r="A313" s="13" t="n">
        <v>46279</v>
      </c>
      <c r="B313" s="4" t="inlineStr">
        <is>
          <t>P-1735</t>
        </is>
      </c>
      <c r="C313" s="4" t="inlineStr">
        <is>
          <t>Dr Layla Al Qahtani</t>
        </is>
      </c>
      <c r="D313" s="4" t="inlineStr">
        <is>
          <t>Follow-up visit</t>
        </is>
      </c>
      <c r="E313" s="6">
        <f>IF($D313="","",IFERROR(INDEX('Settings'!$L$17:$L$56,MATCH($D313,'Settings'!$K$17:$K$56,0)),""))</f>
        <v/>
      </c>
      <c r="F313" s="8" t="n">
        <v>150</v>
      </c>
      <c r="G313" s="8" t="n"/>
      <c r="H313" s="4" t="n"/>
      <c r="I313" s="8" t="n"/>
      <c r="J313" s="8" t="n"/>
      <c r="K313" s="14">
        <f>IF($C313="","",$F313-$G313-$I313-$J313)</f>
        <v/>
      </c>
      <c r="L313" s="14">
        <f>IF($C313="","",$G313*IF($H313="Doctor",1,IF($H313="Shared",0.5,0)))</f>
        <v/>
      </c>
      <c r="M313" s="14">
        <f>IF($C313="","",IF(IFERROR(INDEX('Settings'!$C$17:$C$36,MATCH($C313,'Settings'!$A$17:$A$36,0)),"")="% of gross",$F313,$F313-$L313-IF('Settings'!$B$5="Yes",$I313,0)-IF('Settings'!$B$6="Yes",$J313,0)))</f>
        <v/>
      </c>
      <c r="N313" s="15">
        <f>IF($C313="","",IFERROR(IF(INDEX('Settings'!$E$17:$H$36,MATCH($C313,'Settings'!$A$17:$A$36,0),MATCH($E313,Groups,0))="",INDEX('Settings'!$D$17:$D$36,MATCH($C313,'Settings'!$A$17:$A$36,0)),INDEX('Settings'!$E$17:$H$36,MATCH($C313,'Settings'!$A$17:$A$36,0),MATCH($E313,Groups,0))),0))</f>
        <v/>
      </c>
      <c r="O313" s="14">
        <f>IF($C313="","",ROUND($M313*$N313,2))</f>
        <v/>
      </c>
      <c r="P313" s="16">
        <f>IF($A313="","",DATE(YEAR($A313),MONTH($A313),1))</f>
        <v/>
      </c>
      <c r="Q313" s="14">
        <f>IF($C313="","",$K313-$O313)</f>
        <v/>
      </c>
    </row>
    <row r="314">
      <c r="A314" s="13" t="n">
        <v>46279</v>
      </c>
      <c r="B314" s="4" t="inlineStr">
        <is>
          <t>P-1216</t>
        </is>
      </c>
      <c r="C314" s="4" t="inlineStr">
        <is>
          <t>Dr Khaled Youssef</t>
        </is>
      </c>
      <c r="D314" s="4" t="inlineStr">
        <is>
          <t>Filler injection</t>
        </is>
      </c>
      <c r="E314" s="6">
        <f>IF($D314="","",IFERROR(INDEX('Settings'!$L$17:$L$56,MATCH($D314,'Settings'!$K$17:$K$56,0)),""))</f>
        <v/>
      </c>
      <c r="F314" s="8" t="n">
        <v>1800</v>
      </c>
      <c r="G314" s="8" t="n"/>
      <c r="H314" s="4" t="n"/>
      <c r="I314" s="8" t="n"/>
      <c r="J314" s="8" t="n"/>
      <c r="K314" s="14">
        <f>IF($C314="","",$F314-$G314-$I314-$J314)</f>
        <v/>
      </c>
      <c r="L314" s="14">
        <f>IF($C314="","",$G314*IF($H314="Doctor",1,IF($H314="Shared",0.5,0)))</f>
        <v/>
      </c>
      <c r="M314" s="14">
        <f>IF($C314="","",IF(IFERROR(INDEX('Settings'!$C$17:$C$36,MATCH($C314,'Settings'!$A$17:$A$36,0)),"")="% of gross",$F314,$F314-$L314-IF('Settings'!$B$5="Yes",$I314,0)-IF('Settings'!$B$6="Yes",$J314,0)))</f>
        <v/>
      </c>
      <c r="N314" s="15">
        <f>IF($C314="","",IFERROR(IF(INDEX('Settings'!$E$17:$H$36,MATCH($C314,'Settings'!$A$17:$A$36,0),MATCH($E314,Groups,0))="",INDEX('Settings'!$D$17:$D$36,MATCH($C314,'Settings'!$A$17:$A$36,0)),INDEX('Settings'!$E$17:$H$36,MATCH($C314,'Settings'!$A$17:$A$36,0),MATCH($E314,Groups,0))),0))</f>
        <v/>
      </c>
      <c r="O314" s="14">
        <f>IF($C314="","",ROUND($M314*$N314,2))</f>
        <v/>
      </c>
      <c r="P314" s="16">
        <f>IF($A314="","",DATE(YEAR($A314),MONTH($A314),1))</f>
        <v/>
      </c>
      <c r="Q314" s="14">
        <f>IF($C314="","",$K314-$O314)</f>
        <v/>
      </c>
    </row>
    <row r="315">
      <c r="A315" s="13" t="n">
        <v>46279</v>
      </c>
      <c r="B315" s="4" t="inlineStr">
        <is>
          <t>P-1667</t>
        </is>
      </c>
      <c r="C315" s="4" t="inlineStr">
        <is>
          <t>Dr Layla Al Qahtani</t>
        </is>
      </c>
      <c r="D315" s="4" t="inlineStr">
        <is>
          <t>Physiotherapy session</t>
        </is>
      </c>
      <c r="E315" s="6">
        <f>IF($D315="","",IFERROR(INDEX('Settings'!$L$17:$L$56,MATCH($D315,'Settings'!$K$17:$K$56,0)),""))</f>
        <v/>
      </c>
      <c r="F315" s="8" t="n">
        <v>300</v>
      </c>
      <c r="G315" s="8" t="n"/>
      <c r="H315" s="4" t="n"/>
      <c r="I315" s="8" t="n"/>
      <c r="J315" s="8" t="n"/>
      <c r="K315" s="14">
        <f>IF($C315="","",$F315-$G315-$I315-$J315)</f>
        <v/>
      </c>
      <c r="L315" s="14">
        <f>IF($C315="","",$G315*IF($H315="Doctor",1,IF($H315="Shared",0.5,0)))</f>
        <v/>
      </c>
      <c r="M315" s="14">
        <f>IF($C315="","",IF(IFERROR(INDEX('Settings'!$C$17:$C$36,MATCH($C315,'Settings'!$A$17:$A$36,0)),"")="% of gross",$F315,$F315-$L315-IF('Settings'!$B$5="Yes",$I315,0)-IF('Settings'!$B$6="Yes",$J315,0)))</f>
        <v/>
      </c>
      <c r="N315" s="15">
        <f>IF($C315="","",IFERROR(IF(INDEX('Settings'!$E$17:$H$36,MATCH($C315,'Settings'!$A$17:$A$36,0),MATCH($E315,Groups,0))="",INDEX('Settings'!$D$17:$D$36,MATCH($C315,'Settings'!$A$17:$A$36,0)),INDEX('Settings'!$E$17:$H$36,MATCH($C315,'Settings'!$A$17:$A$36,0),MATCH($E315,Groups,0))),0))</f>
        <v/>
      </c>
      <c r="O315" s="14">
        <f>IF($C315="","",ROUND($M315*$N315,2))</f>
        <v/>
      </c>
      <c r="P315" s="16">
        <f>IF($A315="","",DATE(YEAR($A315),MONTH($A315),1))</f>
        <v/>
      </c>
      <c r="Q315" s="14">
        <f>IF($C315="","",$K315-$O315)</f>
        <v/>
      </c>
    </row>
    <row r="316">
      <c r="A316" s="13" t="n">
        <v>46280</v>
      </c>
      <c r="B316" s="4" t="inlineStr">
        <is>
          <t>P-1836</t>
        </is>
      </c>
      <c r="C316" s="4" t="inlineStr">
        <is>
          <t>Dr Sara Al Harbi</t>
        </is>
      </c>
      <c r="D316" s="4" t="inlineStr">
        <is>
          <t>Physiotherapy session</t>
        </is>
      </c>
      <c r="E316" s="6">
        <f>IF($D316="","",IFERROR(INDEX('Settings'!$L$17:$L$56,MATCH($D316,'Settings'!$K$17:$K$56,0)),""))</f>
        <v/>
      </c>
      <c r="F316" s="8" t="n">
        <v>300</v>
      </c>
      <c r="G316" s="8" t="n">
        <v>20</v>
      </c>
      <c r="H316" s="4" t="inlineStr">
        <is>
          <t>Clinic</t>
        </is>
      </c>
      <c r="I316" s="8" t="n"/>
      <c r="J316" s="8" t="n"/>
      <c r="K316" s="14">
        <f>IF($C316="","",$F316-$G316-$I316-$J316)</f>
        <v/>
      </c>
      <c r="L316" s="14">
        <f>IF($C316="","",$G316*IF($H316="Doctor",1,IF($H316="Shared",0.5,0)))</f>
        <v/>
      </c>
      <c r="M316" s="14">
        <f>IF($C316="","",IF(IFERROR(INDEX('Settings'!$C$17:$C$36,MATCH($C316,'Settings'!$A$17:$A$36,0)),"")="% of gross",$F316,$F316-$L316-IF('Settings'!$B$5="Yes",$I316,0)-IF('Settings'!$B$6="Yes",$J316,0)))</f>
        <v/>
      </c>
      <c r="N316" s="15">
        <f>IF($C316="","",IFERROR(IF(INDEX('Settings'!$E$17:$H$36,MATCH($C316,'Settings'!$A$17:$A$36,0),MATCH($E316,Groups,0))="",INDEX('Settings'!$D$17:$D$36,MATCH($C316,'Settings'!$A$17:$A$36,0)),INDEX('Settings'!$E$17:$H$36,MATCH($C316,'Settings'!$A$17:$A$36,0),MATCH($E316,Groups,0))),0))</f>
        <v/>
      </c>
      <c r="O316" s="14">
        <f>IF($C316="","",ROUND($M316*$N316,2))</f>
        <v/>
      </c>
      <c r="P316" s="16">
        <f>IF($A316="","",DATE(YEAR($A316),MONTH($A316),1))</f>
        <v/>
      </c>
      <c r="Q316" s="14">
        <f>IF($C316="","",$K316-$O316)</f>
        <v/>
      </c>
    </row>
    <row r="317">
      <c r="A317" s="13" t="n">
        <v>46280</v>
      </c>
      <c r="B317" s="4" t="inlineStr">
        <is>
          <t>P-1288</t>
        </is>
      </c>
      <c r="C317" s="4" t="inlineStr">
        <is>
          <t>Dr Ahmed Mansour</t>
        </is>
      </c>
      <c r="D317" s="4" t="inlineStr">
        <is>
          <t>Follow-up visit</t>
        </is>
      </c>
      <c r="E317" s="6">
        <f>IF($D317="","",IFERROR(INDEX('Settings'!$L$17:$L$56,MATCH($D317,'Settings'!$K$17:$K$56,0)),""))</f>
        <v/>
      </c>
      <c r="F317" s="8" t="n">
        <v>150</v>
      </c>
      <c r="G317" s="8" t="n">
        <v>10</v>
      </c>
      <c r="H317" s="4" t="inlineStr">
        <is>
          <t>Clinic</t>
        </is>
      </c>
      <c r="I317" s="8" t="n"/>
      <c r="J317" s="8" t="n"/>
      <c r="K317" s="14">
        <f>IF($C317="","",$F317-$G317-$I317-$J317)</f>
        <v/>
      </c>
      <c r="L317" s="14">
        <f>IF($C317="","",$G317*IF($H317="Doctor",1,IF($H317="Shared",0.5,0)))</f>
        <v/>
      </c>
      <c r="M317" s="14">
        <f>IF($C317="","",IF(IFERROR(INDEX('Settings'!$C$17:$C$36,MATCH($C317,'Settings'!$A$17:$A$36,0)),"")="% of gross",$F317,$F317-$L317-IF('Settings'!$B$5="Yes",$I317,0)-IF('Settings'!$B$6="Yes",$J317,0)))</f>
        <v/>
      </c>
      <c r="N317" s="15">
        <f>IF($C317="","",IFERROR(IF(INDEX('Settings'!$E$17:$H$36,MATCH($C317,'Settings'!$A$17:$A$36,0),MATCH($E317,Groups,0))="",INDEX('Settings'!$D$17:$D$36,MATCH($C317,'Settings'!$A$17:$A$36,0)),INDEX('Settings'!$E$17:$H$36,MATCH($C317,'Settings'!$A$17:$A$36,0),MATCH($E317,Groups,0))),0))</f>
        <v/>
      </c>
      <c r="O317" s="14">
        <f>IF($C317="","",ROUND($M317*$N317,2))</f>
        <v/>
      </c>
      <c r="P317" s="16">
        <f>IF($A317="","",DATE(YEAR($A317),MONTH($A317),1))</f>
        <v/>
      </c>
      <c r="Q317" s="14">
        <f>IF($C317="","",$K317-$O317)</f>
        <v/>
      </c>
    </row>
    <row r="318">
      <c r="A318" s="13" t="n">
        <v>46280</v>
      </c>
      <c r="B318" s="4" t="inlineStr">
        <is>
          <t>P-1241</t>
        </is>
      </c>
      <c r="C318" s="4" t="inlineStr">
        <is>
          <t>Dr Ahmed Mansour</t>
        </is>
      </c>
      <c r="D318" s="4" t="inlineStr">
        <is>
          <t>Follow-up visit</t>
        </is>
      </c>
      <c r="E318" s="6">
        <f>IF($D318="","",IFERROR(INDEX('Settings'!$L$17:$L$56,MATCH($D318,'Settings'!$K$17:$K$56,0)),""))</f>
        <v/>
      </c>
      <c r="F318" s="8" t="n">
        <v>150</v>
      </c>
      <c r="G318" s="8" t="n"/>
      <c r="H318" s="4" t="n"/>
      <c r="I318" s="8" t="n"/>
      <c r="J318" s="8" t="n"/>
      <c r="K318" s="14">
        <f>IF($C318="","",$F318-$G318-$I318-$J318)</f>
        <v/>
      </c>
      <c r="L318" s="14">
        <f>IF($C318="","",$G318*IF($H318="Doctor",1,IF($H318="Shared",0.5,0)))</f>
        <v/>
      </c>
      <c r="M318" s="14">
        <f>IF($C318="","",IF(IFERROR(INDEX('Settings'!$C$17:$C$36,MATCH($C318,'Settings'!$A$17:$A$36,0)),"")="% of gross",$F318,$F318-$L318-IF('Settings'!$B$5="Yes",$I318,0)-IF('Settings'!$B$6="Yes",$J318,0)))</f>
        <v/>
      </c>
      <c r="N318" s="15">
        <f>IF($C318="","",IFERROR(IF(INDEX('Settings'!$E$17:$H$36,MATCH($C318,'Settings'!$A$17:$A$36,0),MATCH($E318,Groups,0))="",INDEX('Settings'!$D$17:$D$36,MATCH($C318,'Settings'!$A$17:$A$36,0)),INDEX('Settings'!$E$17:$H$36,MATCH($C318,'Settings'!$A$17:$A$36,0),MATCH($E318,Groups,0))),0))</f>
        <v/>
      </c>
      <c r="O318" s="14">
        <f>IF($C318="","",ROUND($M318*$N318,2))</f>
        <v/>
      </c>
      <c r="P318" s="16">
        <f>IF($A318="","",DATE(YEAR($A318),MONTH($A318),1))</f>
        <v/>
      </c>
      <c r="Q318" s="14">
        <f>IF($C318="","",$K318-$O318)</f>
        <v/>
      </c>
    </row>
    <row r="319">
      <c r="A319" s="13" t="n">
        <v>46280</v>
      </c>
      <c r="B319" s="4" t="inlineStr">
        <is>
          <t>P-1755</t>
        </is>
      </c>
      <c r="C319" s="4" t="inlineStr">
        <is>
          <t>Dr Khaled Youssef</t>
        </is>
      </c>
      <c r="D319" s="4" t="inlineStr">
        <is>
          <t>Follow-up visit</t>
        </is>
      </c>
      <c r="E319" s="6">
        <f>IF($D319="","",IFERROR(INDEX('Settings'!$L$17:$L$56,MATCH($D319,'Settings'!$K$17:$K$56,0)),""))</f>
        <v/>
      </c>
      <c r="F319" s="8" t="n">
        <v>150</v>
      </c>
      <c r="G319" s="8" t="n"/>
      <c r="H319" s="4" t="n"/>
      <c r="I319" s="8" t="n"/>
      <c r="J319" s="8" t="n"/>
      <c r="K319" s="14">
        <f>IF($C319="","",$F319-$G319-$I319-$J319)</f>
        <v/>
      </c>
      <c r="L319" s="14">
        <f>IF($C319="","",$G319*IF($H319="Doctor",1,IF($H319="Shared",0.5,0)))</f>
        <v/>
      </c>
      <c r="M319" s="14">
        <f>IF($C319="","",IF(IFERROR(INDEX('Settings'!$C$17:$C$36,MATCH($C319,'Settings'!$A$17:$A$36,0)),"")="% of gross",$F319,$F319-$L319-IF('Settings'!$B$5="Yes",$I319,0)-IF('Settings'!$B$6="Yes",$J319,0)))</f>
        <v/>
      </c>
      <c r="N319" s="15">
        <f>IF($C319="","",IFERROR(IF(INDEX('Settings'!$E$17:$H$36,MATCH($C319,'Settings'!$A$17:$A$36,0),MATCH($E319,Groups,0))="",INDEX('Settings'!$D$17:$D$36,MATCH($C319,'Settings'!$A$17:$A$36,0)),INDEX('Settings'!$E$17:$H$36,MATCH($C319,'Settings'!$A$17:$A$36,0),MATCH($E319,Groups,0))),0))</f>
        <v/>
      </c>
      <c r="O319" s="14">
        <f>IF($C319="","",ROUND($M319*$N319,2))</f>
        <v/>
      </c>
      <c r="P319" s="16">
        <f>IF($A319="","",DATE(YEAR($A319),MONTH($A319),1))</f>
        <v/>
      </c>
      <c r="Q319" s="14">
        <f>IF($C319="","",$K319-$O319)</f>
        <v/>
      </c>
    </row>
    <row r="320">
      <c r="A320" s="13" t="n">
        <v>46280</v>
      </c>
      <c r="B320" s="4" t="inlineStr">
        <is>
          <t>P-1194</t>
        </is>
      </c>
      <c r="C320" s="4" t="inlineStr">
        <is>
          <t>Dr Noura Al Subaie</t>
        </is>
      </c>
      <c r="D320" s="4" t="inlineStr">
        <is>
          <t>Botulinum toxin</t>
        </is>
      </c>
      <c r="E320" s="6">
        <f>IF($D320="","",IFERROR(INDEX('Settings'!$L$17:$L$56,MATCH($D320,'Settings'!$K$17:$K$56,0)),""))</f>
        <v/>
      </c>
      <c r="F320" s="8" t="n">
        <v>1500</v>
      </c>
      <c r="G320" s="8" t="n"/>
      <c r="H320" s="4" t="n"/>
      <c r="I320" s="8" t="n"/>
      <c r="J320" s="8" t="n"/>
      <c r="K320" s="14">
        <f>IF($C320="","",$F320-$G320-$I320-$J320)</f>
        <v/>
      </c>
      <c r="L320" s="14">
        <f>IF($C320="","",$G320*IF($H320="Doctor",1,IF($H320="Shared",0.5,0)))</f>
        <v/>
      </c>
      <c r="M320" s="14">
        <f>IF($C320="","",IF(IFERROR(INDEX('Settings'!$C$17:$C$36,MATCH($C320,'Settings'!$A$17:$A$36,0)),"")="% of gross",$F320,$F320-$L320-IF('Settings'!$B$5="Yes",$I320,0)-IF('Settings'!$B$6="Yes",$J320,0)))</f>
        <v/>
      </c>
      <c r="N320" s="15">
        <f>IF($C320="","",IFERROR(IF(INDEX('Settings'!$E$17:$H$36,MATCH($C320,'Settings'!$A$17:$A$36,0),MATCH($E320,Groups,0))="",INDEX('Settings'!$D$17:$D$36,MATCH($C320,'Settings'!$A$17:$A$36,0)),INDEX('Settings'!$E$17:$H$36,MATCH($C320,'Settings'!$A$17:$A$36,0),MATCH($E320,Groups,0))),0))</f>
        <v/>
      </c>
      <c r="O320" s="14">
        <f>IF($C320="","",ROUND($M320*$N320,2))</f>
        <v/>
      </c>
      <c r="P320" s="16">
        <f>IF($A320="","",DATE(YEAR($A320),MONTH($A320),1))</f>
        <v/>
      </c>
      <c r="Q320" s="14">
        <f>IF($C320="","",$K320-$O320)</f>
        <v/>
      </c>
    </row>
    <row r="321">
      <c r="A321" s="13" t="n">
        <v>46280</v>
      </c>
      <c r="B321" s="4" t="inlineStr">
        <is>
          <t>P-1041</t>
        </is>
      </c>
      <c r="C321" s="4" t="inlineStr">
        <is>
          <t>Dr Ahmed Mansour</t>
        </is>
      </c>
      <c r="D321" s="4" t="inlineStr">
        <is>
          <t>Physiotherapy session</t>
        </is>
      </c>
      <c r="E321" s="6">
        <f>IF($D321="","",IFERROR(INDEX('Settings'!$L$17:$L$56,MATCH($D321,'Settings'!$K$17:$K$56,0)),""))</f>
        <v/>
      </c>
      <c r="F321" s="8" t="n">
        <v>300</v>
      </c>
      <c r="G321" s="8" t="n"/>
      <c r="H321" s="4" t="n"/>
      <c r="I321" s="8" t="n"/>
      <c r="J321" s="8" t="n"/>
      <c r="K321" s="14">
        <f>IF($C321="","",$F321-$G321-$I321-$J321)</f>
        <v/>
      </c>
      <c r="L321" s="14">
        <f>IF($C321="","",$G321*IF($H321="Doctor",1,IF($H321="Shared",0.5,0)))</f>
        <v/>
      </c>
      <c r="M321" s="14">
        <f>IF($C321="","",IF(IFERROR(INDEX('Settings'!$C$17:$C$36,MATCH($C321,'Settings'!$A$17:$A$36,0)),"")="% of gross",$F321,$F321-$L321-IF('Settings'!$B$5="Yes",$I321,0)-IF('Settings'!$B$6="Yes",$J321,0)))</f>
        <v/>
      </c>
      <c r="N321" s="15">
        <f>IF($C321="","",IFERROR(IF(INDEX('Settings'!$E$17:$H$36,MATCH($C321,'Settings'!$A$17:$A$36,0),MATCH($E321,Groups,0))="",INDEX('Settings'!$D$17:$D$36,MATCH($C321,'Settings'!$A$17:$A$36,0)),INDEX('Settings'!$E$17:$H$36,MATCH($C321,'Settings'!$A$17:$A$36,0),MATCH($E321,Groups,0))),0))</f>
        <v/>
      </c>
      <c r="O321" s="14">
        <f>IF($C321="","",ROUND($M321*$N321,2))</f>
        <v/>
      </c>
      <c r="P321" s="16">
        <f>IF($A321="","",DATE(YEAR($A321),MONTH($A321),1))</f>
        <v/>
      </c>
      <c r="Q321" s="14">
        <f>IF($C321="","",$K321-$O321)</f>
        <v/>
      </c>
    </row>
    <row r="322">
      <c r="A322" s="13" t="n">
        <v>46280</v>
      </c>
      <c r="B322" s="4" t="inlineStr">
        <is>
          <t>P-1848</t>
        </is>
      </c>
      <c r="C322" s="4" t="inlineStr">
        <is>
          <t>Dr Sara Al Harbi</t>
        </is>
      </c>
      <c r="D322" s="4" t="inlineStr">
        <is>
          <t>Laser session, face</t>
        </is>
      </c>
      <c r="E322" s="6">
        <f>IF($D322="","",IFERROR(INDEX('Settings'!$L$17:$L$56,MATCH($D322,'Settings'!$K$17:$K$56,0)),""))</f>
        <v/>
      </c>
      <c r="F322" s="8" t="n">
        <v>600</v>
      </c>
      <c r="G322" s="8" t="n"/>
      <c r="H322" s="4" t="n"/>
      <c r="I322" s="8" t="n"/>
      <c r="J322" s="8" t="n"/>
      <c r="K322" s="14">
        <f>IF($C322="","",$F322-$G322-$I322-$J322)</f>
        <v/>
      </c>
      <c r="L322" s="14">
        <f>IF($C322="","",$G322*IF($H322="Doctor",1,IF($H322="Shared",0.5,0)))</f>
        <v/>
      </c>
      <c r="M322" s="14">
        <f>IF($C322="","",IF(IFERROR(INDEX('Settings'!$C$17:$C$36,MATCH($C322,'Settings'!$A$17:$A$36,0)),"")="% of gross",$F322,$F322-$L322-IF('Settings'!$B$5="Yes",$I322,0)-IF('Settings'!$B$6="Yes",$J322,0)))</f>
        <v/>
      </c>
      <c r="N322" s="15">
        <f>IF($C322="","",IFERROR(IF(INDEX('Settings'!$E$17:$H$36,MATCH($C322,'Settings'!$A$17:$A$36,0),MATCH($E322,Groups,0))="",INDEX('Settings'!$D$17:$D$36,MATCH($C322,'Settings'!$A$17:$A$36,0)),INDEX('Settings'!$E$17:$H$36,MATCH($C322,'Settings'!$A$17:$A$36,0),MATCH($E322,Groups,0))),0))</f>
        <v/>
      </c>
      <c r="O322" s="14">
        <f>IF($C322="","",ROUND($M322*$N322,2))</f>
        <v/>
      </c>
      <c r="P322" s="16">
        <f>IF($A322="","",DATE(YEAR($A322),MONTH($A322),1))</f>
        <v/>
      </c>
      <c r="Q322" s="14">
        <f>IF($C322="","",$K322-$O322)</f>
        <v/>
      </c>
    </row>
    <row r="323">
      <c r="A323" s="13" t="n">
        <v>46280</v>
      </c>
      <c r="B323" s="4" t="inlineStr">
        <is>
          <t>P-1938</t>
        </is>
      </c>
      <c r="C323" s="4" t="inlineStr">
        <is>
          <t>Dr Khaled Youssef</t>
        </is>
      </c>
      <c r="D323" s="4" t="inlineStr">
        <is>
          <t>Filler injection</t>
        </is>
      </c>
      <c r="E323" s="6">
        <f>IF($D323="","",IFERROR(INDEX('Settings'!$L$17:$L$56,MATCH($D323,'Settings'!$K$17:$K$56,0)),""))</f>
        <v/>
      </c>
      <c r="F323" s="8" t="n">
        <v>1800</v>
      </c>
      <c r="G323" s="8" t="n"/>
      <c r="H323" s="4" t="n"/>
      <c r="I323" s="8" t="n"/>
      <c r="J323" s="8" t="n"/>
      <c r="K323" s="14">
        <f>IF($C323="","",$F323-$G323-$I323-$J323)</f>
        <v/>
      </c>
      <c r="L323" s="14">
        <f>IF($C323="","",$G323*IF($H323="Doctor",1,IF($H323="Shared",0.5,0)))</f>
        <v/>
      </c>
      <c r="M323" s="14">
        <f>IF($C323="","",IF(IFERROR(INDEX('Settings'!$C$17:$C$36,MATCH($C323,'Settings'!$A$17:$A$36,0)),"")="% of gross",$F323,$F323-$L323-IF('Settings'!$B$5="Yes",$I323,0)-IF('Settings'!$B$6="Yes",$J323,0)))</f>
        <v/>
      </c>
      <c r="N323" s="15">
        <f>IF($C323="","",IFERROR(IF(INDEX('Settings'!$E$17:$H$36,MATCH($C323,'Settings'!$A$17:$A$36,0),MATCH($E323,Groups,0))="",INDEX('Settings'!$D$17:$D$36,MATCH($C323,'Settings'!$A$17:$A$36,0)),INDEX('Settings'!$E$17:$H$36,MATCH($C323,'Settings'!$A$17:$A$36,0),MATCH($E323,Groups,0))),0))</f>
        <v/>
      </c>
      <c r="O323" s="14">
        <f>IF($C323="","",ROUND($M323*$N323,2))</f>
        <v/>
      </c>
      <c r="P323" s="16">
        <f>IF($A323="","",DATE(YEAR($A323),MONTH($A323),1))</f>
        <v/>
      </c>
      <c r="Q323" s="14">
        <f>IF($C323="","",$K323-$O323)</f>
        <v/>
      </c>
    </row>
    <row r="324">
      <c r="A324" s="13" t="n">
        <v>46280</v>
      </c>
      <c r="B324" s="4" t="inlineStr">
        <is>
          <t>P-1795</t>
        </is>
      </c>
      <c r="C324" s="4" t="inlineStr">
        <is>
          <t>Dr Ahmed Mansour</t>
        </is>
      </c>
      <c r="D324" s="4" t="inlineStr">
        <is>
          <t>Specialist consultation</t>
        </is>
      </c>
      <c r="E324" s="6">
        <f>IF($D324="","",IFERROR(INDEX('Settings'!$L$17:$L$56,MATCH($D324,'Settings'!$K$17:$K$56,0)),""))</f>
        <v/>
      </c>
      <c r="F324" s="8" t="n">
        <v>350</v>
      </c>
      <c r="G324" s="8" t="n"/>
      <c r="H324" s="4" t="n"/>
      <c r="I324" s="8" t="n"/>
      <c r="J324" s="8" t="n"/>
      <c r="K324" s="14">
        <f>IF($C324="","",$F324-$G324-$I324-$J324)</f>
        <v/>
      </c>
      <c r="L324" s="14">
        <f>IF($C324="","",$G324*IF($H324="Doctor",1,IF($H324="Shared",0.5,0)))</f>
        <v/>
      </c>
      <c r="M324" s="14">
        <f>IF($C324="","",IF(IFERROR(INDEX('Settings'!$C$17:$C$36,MATCH($C324,'Settings'!$A$17:$A$36,0)),"")="% of gross",$F324,$F324-$L324-IF('Settings'!$B$5="Yes",$I324,0)-IF('Settings'!$B$6="Yes",$J324,0)))</f>
        <v/>
      </c>
      <c r="N324" s="15">
        <f>IF($C324="","",IFERROR(IF(INDEX('Settings'!$E$17:$H$36,MATCH($C324,'Settings'!$A$17:$A$36,0),MATCH($E324,Groups,0))="",INDEX('Settings'!$D$17:$D$36,MATCH($C324,'Settings'!$A$17:$A$36,0)),INDEX('Settings'!$E$17:$H$36,MATCH($C324,'Settings'!$A$17:$A$36,0),MATCH($E324,Groups,0))),0))</f>
        <v/>
      </c>
      <c r="O324" s="14">
        <f>IF($C324="","",ROUND($M324*$N324,2))</f>
        <v/>
      </c>
      <c r="P324" s="16">
        <f>IF($A324="","",DATE(YEAR($A324),MONTH($A324),1))</f>
        <v/>
      </c>
      <c r="Q324" s="14">
        <f>IF($C324="","",$K324-$O324)</f>
        <v/>
      </c>
    </row>
    <row r="325">
      <c r="A325" s="13" t="n">
        <v>46280</v>
      </c>
      <c r="B325" s="4" t="inlineStr">
        <is>
          <t>P-1431</t>
        </is>
      </c>
      <c r="C325" s="4" t="inlineStr">
        <is>
          <t>Dr Layla Al Qahtani</t>
        </is>
      </c>
      <c r="D325" s="4" t="inlineStr">
        <is>
          <t>Follow-up visit</t>
        </is>
      </c>
      <c r="E325" s="6">
        <f>IF($D325="","",IFERROR(INDEX('Settings'!$L$17:$L$56,MATCH($D325,'Settings'!$K$17:$K$56,0)),""))</f>
        <v/>
      </c>
      <c r="F325" s="8" t="n">
        <v>150</v>
      </c>
      <c r="G325" s="8" t="n"/>
      <c r="H325" s="4" t="n"/>
      <c r="I325" s="8" t="n"/>
      <c r="J325" s="8" t="n"/>
      <c r="K325" s="14">
        <f>IF($C325="","",$F325-$G325-$I325-$J325)</f>
        <v/>
      </c>
      <c r="L325" s="14">
        <f>IF($C325="","",$G325*IF($H325="Doctor",1,IF($H325="Shared",0.5,0)))</f>
        <v/>
      </c>
      <c r="M325" s="14">
        <f>IF($C325="","",IF(IFERROR(INDEX('Settings'!$C$17:$C$36,MATCH($C325,'Settings'!$A$17:$A$36,0)),"")="% of gross",$F325,$F325-$L325-IF('Settings'!$B$5="Yes",$I325,0)-IF('Settings'!$B$6="Yes",$J325,0)))</f>
        <v/>
      </c>
      <c r="N325" s="15">
        <f>IF($C325="","",IFERROR(IF(INDEX('Settings'!$E$17:$H$36,MATCH($C325,'Settings'!$A$17:$A$36,0),MATCH($E325,Groups,0))="",INDEX('Settings'!$D$17:$D$36,MATCH($C325,'Settings'!$A$17:$A$36,0)),INDEX('Settings'!$E$17:$H$36,MATCH($C325,'Settings'!$A$17:$A$36,0),MATCH($E325,Groups,0))),0))</f>
        <v/>
      </c>
      <c r="O325" s="14">
        <f>IF($C325="","",ROUND($M325*$N325,2))</f>
        <v/>
      </c>
      <c r="P325" s="16">
        <f>IF($A325="","",DATE(YEAR($A325),MONTH($A325),1))</f>
        <v/>
      </c>
      <c r="Q325" s="14">
        <f>IF($C325="","",$K325-$O325)</f>
        <v/>
      </c>
    </row>
    <row r="326">
      <c r="A326" s="13" t="n">
        <v>46280</v>
      </c>
      <c r="B326" s="4" t="inlineStr">
        <is>
          <t>P-1856</t>
        </is>
      </c>
      <c r="C326" s="4" t="inlineStr">
        <is>
          <t>Dr Mohamed Adel</t>
        </is>
      </c>
      <c r="D326" s="4" t="inlineStr">
        <is>
          <t>Skin tag removal</t>
        </is>
      </c>
      <c r="E326" s="6">
        <f>IF($D326="","",IFERROR(INDEX('Settings'!$L$17:$L$56,MATCH($D326,'Settings'!$K$17:$K$56,0)),""))</f>
        <v/>
      </c>
      <c r="F326" s="8" t="n">
        <v>500</v>
      </c>
      <c r="G326" s="8" t="n"/>
      <c r="H326" s="4" t="n"/>
      <c r="I326" s="8" t="n"/>
      <c r="J326" s="8" t="n"/>
      <c r="K326" s="14">
        <f>IF($C326="","",$F326-$G326-$I326-$J326)</f>
        <v/>
      </c>
      <c r="L326" s="14">
        <f>IF($C326="","",$G326*IF($H326="Doctor",1,IF($H326="Shared",0.5,0)))</f>
        <v/>
      </c>
      <c r="M326" s="14">
        <f>IF($C326="","",IF(IFERROR(INDEX('Settings'!$C$17:$C$36,MATCH($C326,'Settings'!$A$17:$A$36,0)),"")="% of gross",$F326,$F326-$L326-IF('Settings'!$B$5="Yes",$I326,0)-IF('Settings'!$B$6="Yes",$J326,0)))</f>
        <v/>
      </c>
      <c r="N326" s="15">
        <f>IF($C326="","",IFERROR(IF(INDEX('Settings'!$E$17:$H$36,MATCH($C326,'Settings'!$A$17:$A$36,0),MATCH($E326,Groups,0))="",INDEX('Settings'!$D$17:$D$36,MATCH($C326,'Settings'!$A$17:$A$36,0)),INDEX('Settings'!$E$17:$H$36,MATCH($C326,'Settings'!$A$17:$A$36,0),MATCH($E326,Groups,0))),0))</f>
        <v/>
      </c>
      <c r="O326" s="14">
        <f>IF($C326="","",ROUND($M326*$N326,2))</f>
        <v/>
      </c>
      <c r="P326" s="16">
        <f>IF($A326="","",DATE(YEAR($A326),MONTH($A326),1))</f>
        <v/>
      </c>
      <c r="Q326" s="14">
        <f>IF($C326="","",$K326-$O326)</f>
        <v/>
      </c>
    </row>
    <row r="327">
      <c r="A327" s="13" t="n">
        <v>46280</v>
      </c>
      <c r="B327" s="4" t="inlineStr">
        <is>
          <t>P-1537</t>
        </is>
      </c>
      <c r="C327" s="4" t="inlineStr">
        <is>
          <t>Dr Layla Al Qahtani</t>
        </is>
      </c>
      <c r="D327" s="4" t="inlineStr">
        <is>
          <t>Follow-up visit</t>
        </is>
      </c>
      <c r="E327" s="6">
        <f>IF($D327="","",IFERROR(INDEX('Settings'!$L$17:$L$56,MATCH($D327,'Settings'!$K$17:$K$56,0)),""))</f>
        <v/>
      </c>
      <c r="F327" s="8" t="n">
        <v>150</v>
      </c>
      <c r="G327" s="8" t="n"/>
      <c r="H327" s="4" t="n"/>
      <c r="I327" s="8" t="n"/>
      <c r="J327" s="8" t="n"/>
      <c r="K327" s="14">
        <f>IF($C327="","",$F327-$G327-$I327-$J327)</f>
        <v/>
      </c>
      <c r="L327" s="14">
        <f>IF($C327="","",$G327*IF($H327="Doctor",1,IF($H327="Shared",0.5,0)))</f>
        <v/>
      </c>
      <c r="M327" s="14">
        <f>IF($C327="","",IF(IFERROR(INDEX('Settings'!$C$17:$C$36,MATCH($C327,'Settings'!$A$17:$A$36,0)),"")="% of gross",$F327,$F327-$L327-IF('Settings'!$B$5="Yes",$I327,0)-IF('Settings'!$B$6="Yes",$J327,0)))</f>
        <v/>
      </c>
      <c r="N327" s="15">
        <f>IF($C327="","",IFERROR(IF(INDEX('Settings'!$E$17:$H$36,MATCH($C327,'Settings'!$A$17:$A$36,0),MATCH($E327,Groups,0))="",INDEX('Settings'!$D$17:$D$36,MATCH($C327,'Settings'!$A$17:$A$36,0)),INDEX('Settings'!$E$17:$H$36,MATCH($C327,'Settings'!$A$17:$A$36,0),MATCH($E327,Groups,0))),0))</f>
        <v/>
      </c>
      <c r="O327" s="14">
        <f>IF($C327="","",ROUND($M327*$N327,2))</f>
        <v/>
      </c>
      <c r="P327" s="16">
        <f>IF($A327="","",DATE(YEAR($A327),MONTH($A327),1))</f>
        <v/>
      </c>
      <c r="Q327" s="14">
        <f>IF($C327="","",$K327-$O327)</f>
        <v/>
      </c>
    </row>
    <row r="328">
      <c r="A328" s="13" t="n">
        <v>46280</v>
      </c>
      <c r="B328" s="4" t="inlineStr">
        <is>
          <t>P-1082</t>
        </is>
      </c>
      <c r="C328" s="4" t="inlineStr">
        <is>
          <t>Dr Mohamed Adel</t>
        </is>
      </c>
      <c r="D328" s="4" t="inlineStr">
        <is>
          <t>Laser session, body</t>
        </is>
      </c>
      <c r="E328" s="6">
        <f>IF($D328="","",IFERROR(INDEX('Settings'!$L$17:$L$56,MATCH($D328,'Settings'!$K$17:$K$56,0)),""))</f>
        <v/>
      </c>
      <c r="F328" s="8" t="n">
        <v>1200</v>
      </c>
      <c r="G328" s="8" t="n">
        <v>120</v>
      </c>
      <c r="H328" s="4" t="inlineStr">
        <is>
          <t>Clinic</t>
        </is>
      </c>
      <c r="I328" s="8" t="n"/>
      <c r="J328" s="8" t="n"/>
      <c r="K328" s="14">
        <f>IF($C328="","",$F328-$G328-$I328-$J328)</f>
        <v/>
      </c>
      <c r="L328" s="14">
        <f>IF($C328="","",$G328*IF($H328="Doctor",1,IF($H328="Shared",0.5,0)))</f>
        <v/>
      </c>
      <c r="M328" s="14">
        <f>IF($C328="","",IF(IFERROR(INDEX('Settings'!$C$17:$C$36,MATCH($C328,'Settings'!$A$17:$A$36,0)),"")="% of gross",$F328,$F328-$L328-IF('Settings'!$B$5="Yes",$I328,0)-IF('Settings'!$B$6="Yes",$J328,0)))</f>
        <v/>
      </c>
      <c r="N328" s="15">
        <f>IF($C328="","",IFERROR(IF(INDEX('Settings'!$E$17:$H$36,MATCH($C328,'Settings'!$A$17:$A$36,0),MATCH($E328,Groups,0))="",INDEX('Settings'!$D$17:$D$36,MATCH($C328,'Settings'!$A$17:$A$36,0)),INDEX('Settings'!$E$17:$H$36,MATCH($C328,'Settings'!$A$17:$A$36,0),MATCH($E328,Groups,0))),0))</f>
        <v/>
      </c>
      <c r="O328" s="14">
        <f>IF($C328="","",ROUND($M328*$N328,2))</f>
        <v/>
      </c>
      <c r="P328" s="16">
        <f>IF($A328="","",DATE(YEAR($A328),MONTH($A328),1))</f>
        <v/>
      </c>
      <c r="Q328" s="14">
        <f>IF($C328="","",$K328-$O328)</f>
        <v/>
      </c>
    </row>
    <row r="329">
      <c r="A329" s="13" t="n">
        <v>46281</v>
      </c>
      <c r="B329" s="4" t="inlineStr">
        <is>
          <t>P-1917</t>
        </is>
      </c>
      <c r="C329" s="4" t="inlineStr">
        <is>
          <t>Dr Mohamed Adel</t>
        </is>
      </c>
      <c r="D329" s="4" t="inlineStr">
        <is>
          <t>Follow-up visit</t>
        </is>
      </c>
      <c r="E329" s="6">
        <f>IF($D329="","",IFERROR(INDEX('Settings'!$L$17:$L$56,MATCH($D329,'Settings'!$K$17:$K$56,0)),""))</f>
        <v/>
      </c>
      <c r="F329" s="8" t="n">
        <v>150</v>
      </c>
      <c r="G329" s="8" t="n">
        <v>30</v>
      </c>
      <c r="H329" s="4" t="inlineStr">
        <is>
          <t>Clinic</t>
        </is>
      </c>
      <c r="I329" s="8" t="n"/>
      <c r="J329" s="8" t="n"/>
      <c r="K329" s="14">
        <f>IF($C329="","",$F329-$G329-$I329-$J329)</f>
        <v/>
      </c>
      <c r="L329" s="14">
        <f>IF($C329="","",$G329*IF($H329="Doctor",1,IF($H329="Shared",0.5,0)))</f>
        <v/>
      </c>
      <c r="M329" s="14">
        <f>IF($C329="","",IF(IFERROR(INDEX('Settings'!$C$17:$C$36,MATCH($C329,'Settings'!$A$17:$A$36,0)),"")="% of gross",$F329,$F329-$L329-IF('Settings'!$B$5="Yes",$I329,0)-IF('Settings'!$B$6="Yes",$J329,0)))</f>
        <v/>
      </c>
      <c r="N329" s="15">
        <f>IF($C329="","",IFERROR(IF(INDEX('Settings'!$E$17:$H$36,MATCH($C329,'Settings'!$A$17:$A$36,0),MATCH($E329,Groups,0))="",INDEX('Settings'!$D$17:$D$36,MATCH($C329,'Settings'!$A$17:$A$36,0)),INDEX('Settings'!$E$17:$H$36,MATCH($C329,'Settings'!$A$17:$A$36,0),MATCH($E329,Groups,0))),0))</f>
        <v/>
      </c>
      <c r="O329" s="14">
        <f>IF($C329="","",ROUND($M329*$N329,2))</f>
        <v/>
      </c>
      <c r="P329" s="16">
        <f>IF($A329="","",DATE(YEAR($A329),MONTH($A329),1))</f>
        <v/>
      </c>
      <c r="Q329" s="14">
        <f>IF($C329="","",$K329-$O329)</f>
        <v/>
      </c>
    </row>
    <row r="330">
      <c r="A330" s="13" t="n">
        <v>46281</v>
      </c>
      <c r="B330" s="4" t="inlineStr">
        <is>
          <t>P-1337</t>
        </is>
      </c>
      <c r="C330" s="4" t="inlineStr">
        <is>
          <t>Dr Mohamed Adel</t>
        </is>
      </c>
      <c r="D330" s="4" t="inlineStr">
        <is>
          <t>Laser session, face</t>
        </is>
      </c>
      <c r="E330" s="6">
        <f>IF($D330="","",IFERROR(INDEX('Settings'!$L$17:$L$56,MATCH($D330,'Settings'!$K$17:$K$56,0)),""))</f>
        <v/>
      </c>
      <c r="F330" s="8" t="n">
        <v>600</v>
      </c>
      <c r="G330" s="8" t="n"/>
      <c r="H330" s="4" t="n"/>
      <c r="I330" s="8" t="n"/>
      <c r="J330" s="8" t="n"/>
      <c r="K330" s="14">
        <f>IF($C330="","",$F330-$G330-$I330-$J330)</f>
        <v/>
      </c>
      <c r="L330" s="14">
        <f>IF($C330="","",$G330*IF($H330="Doctor",1,IF($H330="Shared",0.5,0)))</f>
        <v/>
      </c>
      <c r="M330" s="14">
        <f>IF($C330="","",IF(IFERROR(INDEX('Settings'!$C$17:$C$36,MATCH($C330,'Settings'!$A$17:$A$36,0)),"")="% of gross",$F330,$F330-$L330-IF('Settings'!$B$5="Yes",$I330,0)-IF('Settings'!$B$6="Yes",$J330,0)))</f>
        <v/>
      </c>
      <c r="N330" s="15">
        <f>IF($C330="","",IFERROR(IF(INDEX('Settings'!$E$17:$H$36,MATCH($C330,'Settings'!$A$17:$A$36,0),MATCH($E330,Groups,0))="",INDEX('Settings'!$D$17:$D$36,MATCH($C330,'Settings'!$A$17:$A$36,0)),INDEX('Settings'!$E$17:$H$36,MATCH($C330,'Settings'!$A$17:$A$36,0),MATCH($E330,Groups,0))),0))</f>
        <v/>
      </c>
      <c r="O330" s="14">
        <f>IF($C330="","",ROUND($M330*$N330,2))</f>
        <v/>
      </c>
      <c r="P330" s="16">
        <f>IF($A330="","",DATE(YEAR($A330),MONTH($A330),1))</f>
        <v/>
      </c>
      <c r="Q330" s="14">
        <f>IF($C330="","",$K330-$O330)</f>
        <v/>
      </c>
    </row>
    <row r="331">
      <c r="A331" s="13" t="n">
        <v>46281</v>
      </c>
      <c r="B331" s="4" t="inlineStr">
        <is>
          <t>P-1546</t>
        </is>
      </c>
      <c r="C331" s="4" t="inlineStr">
        <is>
          <t>Dr Khaled Youssef</t>
        </is>
      </c>
      <c r="D331" s="4" t="inlineStr">
        <is>
          <t>Laser session, body</t>
        </is>
      </c>
      <c r="E331" s="6">
        <f>IF($D331="","",IFERROR(INDEX('Settings'!$L$17:$L$56,MATCH($D331,'Settings'!$K$17:$K$56,0)),""))</f>
        <v/>
      </c>
      <c r="F331" s="8" t="n">
        <v>1200</v>
      </c>
      <c r="G331" s="8" t="n"/>
      <c r="H331" s="4" t="n"/>
      <c r="I331" s="8" t="n"/>
      <c r="J331" s="8" t="n"/>
      <c r="K331" s="14">
        <f>IF($C331="","",$F331-$G331-$I331-$J331)</f>
        <v/>
      </c>
      <c r="L331" s="14">
        <f>IF($C331="","",$G331*IF($H331="Doctor",1,IF($H331="Shared",0.5,0)))</f>
        <v/>
      </c>
      <c r="M331" s="14">
        <f>IF($C331="","",IF(IFERROR(INDEX('Settings'!$C$17:$C$36,MATCH($C331,'Settings'!$A$17:$A$36,0)),"")="% of gross",$F331,$F331-$L331-IF('Settings'!$B$5="Yes",$I331,0)-IF('Settings'!$B$6="Yes",$J331,0)))</f>
        <v/>
      </c>
      <c r="N331" s="15">
        <f>IF($C331="","",IFERROR(IF(INDEX('Settings'!$E$17:$H$36,MATCH($C331,'Settings'!$A$17:$A$36,0),MATCH($E331,Groups,0))="",INDEX('Settings'!$D$17:$D$36,MATCH($C331,'Settings'!$A$17:$A$36,0)),INDEX('Settings'!$E$17:$H$36,MATCH($C331,'Settings'!$A$17:$A$36,0),MATCH($E331,Groups,0))),0))</f>
        <v/>
      </c>
      <c r="O331" s="14">
        <f>IF($C331="","",ROUND($M331*$N331,2))</f>
        <v/>
      </c>
      <c r="P331" s="16">
        <f>IF($A331="","",DATE(YEAR($A331),MONTH($A331),1))</f>
        <v/>
      </c>
      <c r="Q331" s="14">
        <f>IF($C331="","",$K331-$O331)</f>
        <v/>
      </c>
    </row>
    <row r="332">
      <c r="A332" s="13" t="n">
        <v>46281</v>
      </c>
      <c r="B332" s="4" t="inlineStr">
        <is>
          <t>P-1696</t>
        </is>
      </c>
      <c r="C332" s="4" t="inlineStr">
        <is>
          <t>Dr Mohamed Adel</t>
        </is>
      </c>
      <c r="D332" s="4" t="inlineStr">
        <is>
          <t>Specialist consultation</t>
        </is>
      </c>
      <c r="E332" s="6">
        <f>IF($D332="","",IFERROR(INDEX('Settings'!$L$17:$L$56,MATCH($D332,'Settings'!$K$17:$K$56,0)),""))</f>
        <v/>
      </c>
      <c r="F332" s="8" t="n">
        <v>350</v>
      </c>
      <c r="G332" s="8" t="n">
        <v>70</v>
      </c>
      <c r="H332" s="4" t="inlineStr">
        <is>
          <t>Clinic</t>
        </is>
      </c>
      <c r="I332" s="8" t="n"/>
      <c r="J332" s="8" t="n"/>
      <c r="K332" s="14">
        <f>IF($C332="","",$F332-$G332-$I332-$J332)</f>
        <v/>
      </c>
      <c r="L332" s="14">
        <f>IF($C332="","",$G332*IF($H332="Doctor",1,IF($H332="Shared",0.5,0)))</f>
        <v/>
      </c>
      <c r="M332" s="14">
        <f>IF($C332="","",IF(IFERROR(INDEX('Settings'!$C$17:$C$36,MATCH($C332,'Settings'!$A$17:$A$36,0)),"")="% of gross",$F332,$F332-$L332-IF('Settings'!$B$5="Yes",$I332,0)-IF('Settings'!$B$6="Yes",$J332,0)))</f>
        <v/>
      </c>
      <c r="N332" s="15">
        <f>IF($C332="","",IFERROR(IF(INDEX('Settings'!$E$17:$H$36,MATCH($C332,'Settings'!$A$17:$A$36,0),MATCH($E332,Groups,0))="",INDEX('Settings'!$D$17:$D$36,MATCH($C332,'Settings'!$A$17:$A$36,0)),INDEX('Settings'!$E$17:$H$36,MATCH($C332,'Settings'!$A$17:$A$36,0),MATCH($E332,Groups,0))),0))</f>
        <v/>
      </c>
      <c r="O332" s="14">
        <f>IF($C332="","",ROUND($M332*$N332,2))</f>
        <v/>
      </c>
      <c r="P332" s="16">
        <f>IF($A332="","",DATE(YEAR($A332),MONTH($A332),1))</f>
        <v/>
      </c>
      <c r="Q332" s="14">
        <f>IF($C332="","",$K332-$O332)</f>
        <v/>
      </c>
    </row>
    <row r="333">
      <c r="A333" s="13" t="n">
        <v>46282</v>
      </c>
      <c r="B333" s="4" t="inlineStr">
        <is>
          <t>P-1925</t>
        </is>
      </c>
      <c r="C333" s="4" t="inlineStr">
        <is>
          <t>Dr Layla Al Qahtani</t>
        </is>
      </c>
      <c r="D333" s="4" t="inlineStr">
        <is>
          <t>Laser session, face</t>
        </is>
      </c>
      <c r="E333" s="6">
        <f>IF($D333="","",IFERROR(INDEX('Settings'!$L$17:$L$56,MATCH($D333,'Settings'!$K$17:$K$56,0)),""))</f>
        <v/>
      </c>
      <c r="F333" s="8" t="n">
        <v>600</v>
      </c>
      <c r="G333" s="8" t="n"/>
      <c r="H333" s="4" t="n"/>
      <c r="I333" s="8" t="n"/>
      <c r="J333" s="8" t="n">
        <v>600</v>
      </c>
      <c r="K333" s="14">
        <f>IF($C333="","",$F333-$G333-$I333-$J333)</f>
        <v/>
      </c>
      <c r="L333" s="14">
        <f>IF($C333="","",$G333*IF($H333="Doctor",1,IF($H333="Shared",0.5,0)))</f>
        <v/>
      </c>
      <c r="M333" s="14">
        <f>IF($C333="","",IF(IFERROR(INDEX('Settings'!$C$17:$C$36,MATCH($C333,'Settings'!$A$17:$A$36,0)),"")="% of gross",$F333,$F333-$L333-IF('Settings'!$B$5="Yes",$I333,0)-IF('Settings'!$B$6="Yes",$J333,0)))</f>
        <v/>
      </c>
      <c r="N333" s="15">
        <f>IF($C333="","",IFERROR(IF(INDEX('Settings'!$E$17:$H$36,MATCH($C333,'Settings'!$A$17:$A$36,0),MATCH($E333,Groups,0))="",INDEX('Settings'!$D$17:$D$36,MATCH($C333,'Settings'!$A$17:$A$36,0)),INDEX('Settings'!$E$17:$H$36,MATCH($C333,'Settings'!$A$17:$A$36,0),MATCH($E333,Groups,0))),0))</f>
        <v/>
      </c>
      <c r="O333" s="14">
        <f>IF($C333="","",ROUND($M333*$N333,2))</f>
        <v/>
      </c>
      <c r="P333" s="16">
        <f>IF($A333="","",DATE(YEAR($A333),MONTH($A333),1))</f>
        <v/>
      </c>
      <c r="Q333" s="14">
        <f>IF($C333="","",$K333-$O333)</f>
        <v/>
      </c>
    </row>
    <row r="334">
      <c r="A334" s="13" t="n">
        <v>46282</v>
      </c>
      <c r="B334" s="4" t="inlineStr">
        <is>
          <t>P-1889</t>
        </is>
      </c>
      <c r="C334" s="4" t="inlineStr">
        <is>
          <t>Dr Noura Al Subaie</t>
        </is>
      </c>
      <c r="D334" s="4" t="inlineStr">
        <is>
          <t>Specialist consultation</t>
        </is>
      </c>
      <c r="E334" s="6">
        <f>IF($D334="","",IFERROR(INDEX('Settings'!$L$17:$L$56,MATCH($D334,'Settings'!$K$17:$K$56,0)),""))</f>
        <v/>
      </c>
      <c r="F334" s="8" t="n">
        <v>350</v>
      </c>
      <c r="G334" s="8" t="n">
        <v>40</v>
      </c>
      <c r="H334" s="4" t="inlineStr">
        <is>
          <t>Clinic</t>
        </is>
      </c>
      <c r="I334" s="8" t="n"/>
      <c r="J334" s="8" t="n"/>
      <c r="K334" s="14">
        <f>IF($C334="","",$F334-$G334-$I334-$J334)</f>
        <v/>
      </c>
      <c r="L334" s="14">
        <f>IF($C334="","",$G334*IF($H334="Doctor",1,IF($H334="Shared",0.5,0)))</f>
        <v/>
      </c>
      <c r="M334" s="14">
        <f>IF($C334="","",IF(IFERROR(INDEX('Settings'!$C$17:$C$36,MATCH($C334,'Settings'!$A$17:$A$36,0)),"")="% of gross",$F334,$F334-$L334-IF('Settings'!$B$5="Yes",$I334,0)-IF('Settings'!$B$6="Yes",$J334,0)))</f>
        <v/>
      </c>
      <c r="N334" s="15">
        <f>IF($C334="","",IFERROR(IF(INDEX('Settings'!$E$17:$H$36,MATCH($C334,'Settings'!$A$17:$A$36,0),MATCH($E334,Groups,0))="",INDEX('Settings'!$D$17:$D$36,MATCH($C334,'Settings'!$A$17:$A$36,0)),INDEX('Settings'!$E$17:$H$36,MATCH($C334,'Settings'!$A$17:$A$36,0),MATCH($E334,Groups,0))),0))</f>
        <v/>
      </c>
      <c r="O334" s="14">
        <f>IF($C334="","",ROUND($M334*$N334,2))</f>
        <v/>
      </c>
      <c r="P334" s="16">
        <f>IF($A334="","",DATE(YEAR($A334),MONTH($A334),1))</f>
        <v/>
      </c>
      <c r="Q334" s="14">
        <f>IF($C334="","",$K334-$O334)</f>
        <v/>
      </c>
    </row>
    <row r="335">
      <c r="A335" s="13" t="n">
        <v>46282</v>
      </c>
      <c r="B335" s="4" t="inlineStr">
        <is>
          <t>P-1526</t>
        </is>
      </c>
      <c r="C335" s="4" t="inlineStr">
        <is>
          <t>Dr Mohamed Adel</t>
        </is>
      </c>
      <c r="D335" s="4" t="inlineStr">
        <is>
          <t>Laser session, face</t>
        </is>
      </c>
      <c r="E335" s="6">
        <f>IF($D335="","",IFERROR(INDEX('Settings'!$L$17:$L$56,MATCH($D335,'Settings'!$K$17:$K$56,0)),""))</f>
        <v/>
      </c>
      <c r="F335" s="8" t="n">
        <v>600</v>
      </c>
      <c r="G335" s="8" t="n">
        <v>60</v>
      </c>
      <c r="H335" s="4" t="inlineStr">
        <is>
          <t>Clinic</t>
        </is>
      </c>
      <c r="I335" s="8" t="n"/>
      <c r="J335" s="8" t="n"/>
      <c r="K335" s="14">
        <f>IF($C335="","",$F335-$G335-$I335-$J335)</f>
        <v/>
      </c>
      <c r="L335" s="14">
        <f>IF($C335="","",$G335*IF($H335="Doctor",1,IF($H335="Shared",0.5,0)))</f>
        <v/>
      </c>
      <c r="M335" s="14">
        <f>IF($C335="","",IF(IFERROR(INDEX('Settings'!$C$17:$C$36,MATCH($C335,'Settings'!$A$17:$A$36,0)),"")="% of gross",$F335,$F335-$L335-IF('Settings'!$B$5="Yes",$I335,0)-IF('Settings'!$B$6="Yes",$J335,0)))</f>
        <v/>
      </c>
      <c r="N335" s="15">
        <f>IF($C335="","",IFERROR(IF(INDEX('Settings'!$E$17:$H$36,MATCH($C335,'Settings'!$A$17:$A$36,0),MATCH($E335,Groups,0))="",INDEX('Settings'!$D$17:$D$36,MATCH($C335,'Settings'!$A$17:$A$36,0)),INDEX('Settings'!$E$17:$H$36,MATCH($C335,'Settings'!$A$17:$A$36,0),MATCH($E335,Groups,0))),0))</f>
        <v/>
      </c>
      <c r="O335" s="14">
        <f>IF($C335="","",ROUND($M335*$N335,2))</f>
        <v/>
      </c>
      <c r="P335" s="16">
        <f>IF($A335="","",DATE(YEAR($A335),MONTH($A335),1))</f>
        <v/>
      </c>
      <c r="Q335" s="14">
        <f>IF($C335="","",$K335-$O335)</f>
        <v/>
      </c>
    </row>
    <row r="336">
      <c r="A336" s="13" t="n">
        <v>46282</v>
      </c>
      <c r="B336" s="4" t="inlineStr">
        <is>
          <t>P-1475</t>
        </is>
      </c>
      <c r="C336" s="4" t="inlineStr">
        <is>
          <t>Dr Khaled Youssef</t>
        </is>
      </c>
      <c r="D336" s="4" t="inlineStr">
        <is>
          <t>Sunscreen cream</t>
        </is>
      </c>
      <c r="E336" s="6">
        <f>IF($D336="","",IFERROR(INDEX('Settings'!$L$17:$L$56,MATCH($D336,'Settings'!$K$17:$K$56,0)),""))</f>
        <v/>
      </c>
      <c r="F336" s="8" t="n">
        <v>120</v>
      </c>
      <c r="G336" s="8" t="n">
        <v>10</v>
      </c>
      <c r="H336" s="4" t="inlineStr">
        <is>
          <t>Clinic</t>
        </is>
      </c>
      <c r="I336" s="8" t="n"/>
      <c r="J336" s="8" t="n"/>
      <c r="K336" s="14">
        <f>IF($C336="","",$F336-$G336-$I336-$J336)</f>
        <v/>
      </c>
      <c r="L336" s="14">
        <f>IF($C336="","",$G336*IF($H336="Doctor",1,IF($H336="Shared",0.5,0)))</f>
        <v/>
      </c>
      <c r="M336" s="14">
        <f>IF($C336="","",IF(IFERROR(INDEX('Settings'!$C$17:$C$36,MATCH($C336,'Settings'!$A$17:$A$36,0)),"")="% of gross",$F336,$F336-$L336-IF('Settings'!$B$5="Yes",$I336,0)-IF('Settings'!$B$6="Yes",$J336,0)))</f>
        <v/>
      </c>
      <c r="N336" s="15">
        <f>IF($C336="","",IFERROR(IF(INDEX('Settings'!$E$17:$H$36,MATCH($C336,'Settings'!$A$17:$A$36,0),MATCH($E336,Groups,0))="",INDEX('Settings'!$D$17:$D$36,MATCH($C336,'Settings'!$A$17:$A$36,0)),INDEX('Settings'!$E$17:$H$36,MATCH($C336,'Settings'!$A$17:$A$36,0),MATCH($E336,Groups,0))),0))</f>
        <v/>
      </c>
      <c r="O336" s="14">
        <f>IF($C336="","",ROUND($M336*$N336,2))</f>
        <v/>
      </c>
      <c r="P336" s="16">
        <f>IF($A336="","",DATE(YEAR($A336),MONTH($A336),1))</f>
        <v/>
      </c>
      <c r="Q336" s="14">
        <f>IF($C336="","",$K336-$O336)</f>
        <v/>
      </c>
    </row>
    <row r="337">
      <c r="A337" s="13" t="n">
        <v>46282</v>
      </c>
      <c r="B337" s="4" t="inlineStr">
        <is>
          <t>P-1540</t>
        </is>
      </c>
      <c r="C337" s="4" t="inlineStr">
        <is>
          <t>Dr Sara Al Harbi</t>
        </is>
      </c>
      <c r="D337" s="4" t="inlineStr">
        <is>
          <t>Filler injection</t>
        </is>
      </c>
      <c r="E337" s="6">
        <f>IF($D337="","",IFERROR(INDEX('Settings'!$L$17:$L$56,MATCH($D337,'Settings'!$K$17:$K$56,0)),""))</f>
        <v/>
      </c>
      <c r="F337" s="8" t="n">
        <v>1800</v>
      </c>
      <c r="G337" s="8" t="n"/>
      <c r="H337" s="4" t="n"/>
      <c r="I337" s="8" t="n"/>
      <c r="J337" s="8" t="n"/>
      <c r="K337" s="14">
        <f>IF($C337="","",$F337-$G337-$I337-$J337)</f>
        <v/>
      </c>
      <c r="L337" s="14">
        <f>IF($C337="","",$G337*IF($H337="Doctor",1,IF($H337="Shared",0.5,0)))</f>
        <v/>
      </c>
      <c r="M337" s="14">
        <f>IF($C337="","",IF(IFERROR(INDEX('Settings'!$C$17:$C$36,MATCH($C337,'Settings'!$A$17:$A$36,0)),"")="% of gross",$F337,$F337-$L337-IF('Settings'!$B$5="Yes",$I337,0)-IF('Settings'!$B$6="Yes",$J337,0)))</f>
        <v/>
      </c>
      <c r="N337" s="15">
        <f>IF($C337="","",IFERROR(IF(INDEX('Settings'!$E$17:$H$36,MATCH($C337,'Settings'!$A$17:$A$36,0),MATCH($E337,Groups,0))="",INDEX('Settings'!$D$17:$D$36,MATCH($C337,'Settings'!$A$17:$A$36,0)),INDEX('Settings'!$E$17:$H$36,MATCH($C337,'Settings'!$A$17:$A$36,0),MATCH($E337,Groups,0))),0))</f>
        <v/>
      </c>
      <c r="O337" s="14">
        <f>IF($C337="","",ROUND($M337*$N337,2))</f>
        <v/>
      </c>
      <c r="P337" s="16">
        <f>IF($A337="","",DATE(YEAR($A337),MONTH($A337),1))</f>
        <v/>
      </c>
      <c r="Q337" s="14">
        <f>IF($C337="","",$K337-$O337)</f>
        <v/>
      </c>
    </row>
    <row r="338">
      <c r="A338" s="13" t="n">
        <v>46282</v>
      </c>
      <c r="B338" s="4" t="inlineStr">
        <is>
          <t>P-1462</t>
        </is>
      </c>
      <c r="C338" s="4" t="inlineStr">
        <is>
          <t>Dr Ahmed Mansour</t>
        </is>
      </c>
      <c r="D338" s="4" t="inlineStr">
        <is>
          <t>Specialist consultation</t>
        </is>
      </c>
      <c r="E338" s="6">
        <f>IF($D338="","",IFERROR(INDEX('Settings'!$L$17:$L$56,MATCH($D338,'Settings'!$K$17:$K$56,0)),""))</f>
        <v/>
      </c>
      <c r="F338" s="8" t="n">
        <v>350</v>
      </c>
      <c r="G338" s="8" t="n"/>
      <c r="H338" s="4" t="n"/>
      <c r="I338" s="8" t="n"/>
      <c r="J338" s="8" t="n"/>
      <c r="K338" s="14">
        <f>IF($C338="","",$F338-$G338-$I338-$J338)</f>
        <v/>
      </c>
      <c r="L338" s="14">
        <f>IF($C338="","",$G338*IF($H338="Doctor",1,IF($H338="Shared",0.5,0)))</f>
        <v/>
      </c>
      <c r="M338" s="14">
        <f>IF($C338="","",IF(IFERROR(INDEX('Settings'!$C$17:$C$36,MATCH($C338,'Settings'!$A$17:$A$36,0)),"")="% of gross",$F338,$F338-$L338-IF('Settings'!$B$5="Yes",$I338,0)-IF('Settings'!$B$6="Yes",$J338,0)))</f>
        <v/>
      </c>
      <c r="N338" s="15">
        <f>IF($C338="","",IFERROR(IF(INDEX('Settings'!$E$17:$H$36,MATCH($C338,'Settings'!$A$17:$A$36,0),MATCH($E338,Groups,0))="",INDEX('Settings'!$D$17:$D$36,MATCH($C338,'Settings'!$A$17:$A$36,0)),INDEX('Settings'!$E$17:$H$36,MATCH($C338,'Settings'!$A$17:$A$36,0),MATCH($E338,Groups,0))),0))</f>
        <v/>
      </c>
      <c r="O338" s="14">
        <f>IF($C338="","",ROUND($M338*$N338,2))</f>
        <v/>
      </c>
      <c r="P338" s="16">
        <f>IF($A338="","",DATE(YEAR($A338),MONTH($A338),1))</f>
        <v/>
      </c>
      <c r="Q338" s="14">
        <f>IF($C338="","",$K338-$O338)</f>
        <v/>
      </c>
    </row>
    <row r="339">
      <c r="A339" s="13" t="n">
        <v>46282</v>
      </c>
      <c r="B339" s="4" t="inlineStr">
        <is>
          <t>P-1340</t>
        </is>
      </c>
      <c r="C339" s="4" t="inlineStr">
        <is>
          <t>Dr Layla Al Qahtani</t>
        </is>
      </c>
      <c r="D339" s="4" t="inlineStr">
        <is>
          <t>Physiotherapy session</t>
        </is>
      </c>
      <c r="E339" s="6">
        <f>IF($D339="","",IFERROR(INDEX('Settings'!$L$17:$L$56,MATCH($D339,'Settings'!$K$17:$K$56,0)),""))</f>
        <v/>
      </c>
      <c r="F339" s="8" t="n">
        <v>300</v>
      </c>
      <c r="G339" s="8" t="n"/>
      <c r="H339" s="4" t="n"/>
      <c r="I339" s="8" t="n"/>
      <c r="J339" s="8" t="n"/>
      <c r="K339" s="14">
        <f>IF($C339="","",$F339-$G339-$I339-$J339)</f>
        <v/>
      </c>
      <c r="L339" s="14">
        <f>IF($C339="","",$G339*IF($H339="Doctor",1,IF($H339="Shared",0.5,0)))</f>
        <v/>
      </c>
      <c r="M339" s="14">
        <f>IF($C339="","",IF(IFERROR(INDEX('Settings'!$C$17:$C$36,MATCH($C339,'Settings'!$A$17:$A$36,0)),"")="% of gross",$F339,$F339-$L339-IF('Settings'!$B$5="Yes",$I339,0)-IF('Settings'!$B$6="Yes",$J339,0)))</f>
        <v/>
      </c>
      <c r="N339" s="15">
        <f>IF($C339="","",IFERROR(IF(INDEX('Settings'!$E$17:$H$36,MATCH($C339,'Settings'!$A$17:$A$36,0),MATCH($E339,Groups,0))="",INDEX('Settings'!$D$17:$D$36,MATCH($C339,'Settings'!$A$17:$A$36,0)),INDEX('Settings'!$E$17:$H$36,MATCH($C339,'Settings'!$A$17:$A$36,0),MATCH($E339,Groups,0))),0))</f>
        <v/>
      </c>
      <c r="O339" s="14">
        <f>IF($C339="","",ROUND($M339*$N339,2))</f>
        <v/>
      </c>
      <c r="P339" s="16">
        <f>IF($A339="","",DATE(YEAR($A339),MONTH($A339),1))</f>
        <v/>
      </c>
      <c r="Q339" s="14">
        <f>IF($C339="","",$K339-$O339)</f>
        <v/>
      </c>
    </row>
    <row r="340">
      <c r="A340" s="13" t="n">
        <v>46282</v>
      </c>
      <c r="B340" s="4" t="inlineStr">
        <is>
          <t>P-1888</t>
        </is>
      </c>
      <c r="C340" s="4" t="inlineStr">
        <is>
          <t>Dr Mohamed Adel</t>
        </is>
      </c>
      <c r="D340" s="4" t="inlineStr">
        <is>
          <t>Vitamin C serum</t>
        </is>
      </c>
      <c r="E340" s="6">
        <f>IF($D340="","",IFERROR(INDEX('Settings'!$L$17:$L$56,MATCH($D340,'Settings'!$K$17:$K$56,0)),""))</f>
        <v/>
      </c>
      <c r="F340" s="8" t="n">
        <v>220</v>
      </c>
      <c r="G340" s="8" t="n"/>
      <c r="H340" s="4" t="n"/>
      <c r="I340" s="8" t="n"/>
      <c r="J340" s="8" t="n"/>
      <c r="K340" s="14">
        <f>IF($C340="","",$F340-$G340-$I340-$J340)</f>
        <v/>
      </c>
      <c r="L340" s="14">
        <f>IF($C340="","",$G340*IF($H340="Doctor",1,IF($H340="Shared",0.5,0)))</f>
        <v/>
      </c>
      <c r="M340" s="14">
        <f>IF($C340="","",IF(IFERROR(INDEX('Settings'!$C$17:$C$36,MATCH($C340,'Settings'!$A$17:$A$36,0)),"")="% of gross",$F340,$F340-$L340-IF('Settings'!$B$5="Yes",$I340,0)-IF('Settings'!$B$6="Yes",$J340,0)))</f>
        <v/>
      </c>
      <c r="N340" s="15">
        <f>IF($C340="","",IFERROR(IF(INDEX('Settings'!$E$17:$H$36,MATCH($C340,'Settings'!$A$17:$A$36,0),MATCH($E340,Groups,0))="",INDEX('Settings'!$D$17:$D$36,MATCH($C340,'Settings'!$A$17:$A$36,0)),INDEX('Settings'!$E$17:$H$36,MATCH($C340,'Settings'!$A$17:$A$36,0),MATCH($E340,Groups,0))),0))</f>
        <v/>
      </c>
      <c r="O340" s="14">
        <f>IF($C340="","",ROUND($M340*$N340,2))</f>
        <v/>
      </c>
      <c r="P340" s="16">
        <f>IF($A340="","",DATE(YEAR($A340),MONTH($A340),1))</f>
        <v/>
      </c>
      <c r="Q340" s="14">
        <f>IF($C340="","",$K340-$O340)</f>
        <v/>
      </c>
    </row>
    <row r="341">
      <c r="A341" s="13" t="n">
        <v>46282</v>
      </c>
      <c r="B341" s="4" t="inlineStr">
        <is>
          <t>P-1183</t>
        </is>
      </c>
      <c r="C341" s="4" t="inlineStr">
        <is>
          <t>Dr Mohamed Adel</t>
        </is>
      </c>
      <c r="D341" s="4" t="inlineStr">
        <is>
          <t>Sunscreen cream</t>
        </is>
      </c>
      <c r="E341" s="6">
        <f>IF($D341="","",IFERROR(INDEX('Settings'!$L$17:$L$56,MATCH($D341,'Settings'!$K$17:$K$56,0)),""))</f>
        <v/>
      </c>
      <c r="F341" s="8" t="n">
        <v>120</v>
      </c>
      <c r="G341" s="8" t="n">
        <v>20</v>
      </c>
      <c r="H341" s="4" t="inlineStr">
        <is>
          <t>Clinic</t>
        </is>
      </c>
      <c r="I341" s="8" t="n"/>
      <c r="J341" s="8" t="n"/>
      <c r="K341" s="14">
        <f>IF($C341="","",$F341-$G341-$I341-$J341)</f>
        <v/>
      </c>
      <c r="L341" s="14">
        <f>IF($C341="","",$G341*IF($H341="Doctor",1,IF($H341="Shared",0.5,0)))</f>
        <v/>
      </c>
      <c r="M341" s="14">
        <f>IF($C341="","",IF(IFERROR(INDEX('Settings'!$C$17:$C$36,MATCH($C341,'Settings'!$A$17:$A$36,0)),"")="% of gross",$F341,$F341-$L341-IF('Settings'!$B$5="Yes",$I341,0)-IF('Settings'!$B$6="Yes",$J341,0)))</f>
        <v/>
      </c>
      <c r="N341" s="15">
        <f>IF($C341="","",IFERROR(IF(INDEX('Settings'!$E$17:$H$36,MATCH($C341,'Settings'!$A$17:$A$36,0),MATCH($E341,Groups,0))="",INDEX('Settings'!$D$17:$D$36,MATCH($C341,'Settings'!$A$17:$A$36,0)),INDEX('Settings'!$E$17:$H$36,MATCH($C341,'Settings'!$A$17:$A$36,0),MATCH($E341,Groups,0))),0))</f>
        <v/>
      </c>
      <c r="O341" s="14">
        <f>IF($C341="","",ROUND($M341*$N341,2))</f>
        <v/>
      </c>
      <c r="P341" s="16">
        <f>IF($A341="","",DATE(YEAR($A341),MONTH($A341),1))</f>
        <v/>
      </c>
      <c r="Q341" s="14">
        <f>IF($C341="","",$K341-$O341)</f>
        <v/>
      </c>
    </row>
    <row r="342">
      <c r="A342" s="13" t="n">
        <v>46282</v>
      </c>
      <c r="B342" s="4" t="inlineStr">
        <is>
          <t>P-1733</t>
        </is>
      </c>
      <c r="C342" s="4" t="inlineStr">
        <is>
          <t>Dr Ahmed Mansour</t>
        </is>
      </c>
      <c r="D342" s="4" t="inlineStr">
        <is>
          <t>Specialist consultation</t>
        </is>
      </c>
      <c r="E342" s="6">
        <f>IF($D342="","",IFERROR(INDEX('Settings'!$L$17:$L$56,MATCH($D342,'Settings'!$K$17:$K$56,0)),""))</f>
        <v/>
      </c>
      <c r="F342" s="8" t="n">
        <v>350</v>
      </c>
      <c r="G342" s="8" t="n"/>
      <c r="H342" s="4" t="n"/>
      <c r="I342" s="8" t="n"/>
      <c r="J342" s="8" t="n"/>
      <c r="K342" s="14">
        <f>IF($C342="","",$F342-$G342-$I342-$J342)</f>
        <v/>
      </c>
      <c r="L342" s="14">
        <f>IF($C342="","",$G342*IF($H342="Doctor",1,IF($H342="Shared",0.5,0)))</f>
        <v/>
      </c>
      <c r="M342" s="14">
        <f>IF($C342="","",IF(IFERROR(INDEX('Settings'!$C$17:$C$36,MATCH($C342,'Settings'!$A$17:$A$36,0)),"")="% of gross",$F342,$F342-$L342-IF('Settings'!$B$5="Yes",$I342,0)-IF('Settings'!$B$6="Yes",$J342,0)))</f>
        <v/>
      </c>
      <c r="N342" s="15">
        <f>IF($C342="","",IFERROR(IF(INDEX('Settings'!$E$17:$H$36,MATCH($C342,'Settings'!$A$17:$A$36,0),MATCH($E342,Groups,0))="",INDEX('Settings'!$D$17:$D$36,MATCH($C342,'Settings'!$A$17:$A$36,0)),INDEX('Settings'!$E$17:$H$36,MATCH($C342,'Settings'!$A$17:$A$36,0),MATCH($E342,Groups,0))),0))</f>
        <v/>
      </c>
      <c r="O342" s="14">
        <f>IF($C342="","",ROUND($M342*$N342,2))</f>
        <v/>
      </c>
      <c r="P342" s="16">
        <f>IF($A342="","",DATE(YEAR($A342),MONTH($A342),1))</f>
        <v/>
      </c>
      <c r="Q342" s="14">
        <f>IF($C342="","",$K342-$O342)</f>
        <v/>
      </c>
    </row>
    <row r="343">
      <c r="A343" s="13" t="n">
        <v>46284</v>
      </c>
      <c r="B343" s="4" t="inlineStr">
        <is>
          <t>P-1296</t>
        </is>
      </c>
      <c r="C343" s="4" t="inlineStr">
        <is>
          <t>Dr Khaled Youssef</t>
        </is>
      </c>
      <c r="D343" s="4" t="inlineStr">
        <is>
          <t>Laser session, body</t>
        </is>
      </c>
      <c r="E343" s="6">
        <f>IF($D343="","",IFERROR(INDEX('Settings'!$L$17:$L$56,MATCH($D343,'Settings'!$K$17:$K$56,0)),""))</f>
        <v/>
      </c>
      <c r="F343" s="8" t="n">
        <v>1200</v>
      </c>
      <c r="G343" s="8" t="n"/>
      <c r="H343" s="4" t="n"/>
      <c r="I343" s="8" t="n"/>
      <c r="J343" s="8" t="n"/>
      <c r="K343" s="14">
        <f>IF($C343="","",$F343-$G343-$I343-$J343)</f>
        <v/>
      </c>
      <c r="L343" s="14">
        <f>IF($C343="","",$G343*IF($H343="Doctor",1,IF($H343="Shared",0.5,0)))</f>
        <v/>
      </c>
      <c r="M343" s="14">
        <f>IF($C343="","",IF(IFERROR(INDEX('Settings'!$C$17:$C$36,MATCH($C343,'Settings'!$A$17:$A$36,0)),"")="% of gross",$F343,$F343-$L343-IF('Settings'!$B$5="Yes",$I343,0)-IF('Settings'!$B$6="Yes",$J343,0)))</f>
        <v/>
      </c>
      <c r="N343" s="15">
        <f>IF($C343="","",IFERROR(IF(INDEX('Settings'!$E$17:$H$36,MATCH($C343,'Settings'!$A$17:$A$36,0),MATCH($E343,Groups,0))="",INDEX('Settings'!$D$17:$D$36,MATCH($C343,'Settings'!$A$17:$A$36,0)),INDEX('Settings'!$E$17:$H$36,MATCH($C343,'Settings'!$A$17:$A$36,0),MATCH($E343,Groups,0))),0))</f>
        <v/>
      </c>
      <c r="O343" s="14">
        <f>IF($C343="","",ROUND($M343*$N343,2))</f>
        <v/>
      </c>
      <c r="P343" s="16">
        <f>IF($A343="","",DATE(YEAR($A343),MONTH($A343),1))</f>
        <v/>
      </c>
      <c r="Q343" s="14">
        <f>IF($C343="","",$K343-$O343)</f>
        <v/>
      </c>
    </row>
    <row r="344">
      <c r="A344" s="13" t="n">
        <v>46284</v>
      </c>
      <c r="B344" s="4" t="inlineStr">
        <is>
          <t>P-1357</t>
        </is>
      </c>
      <c r="C344" s="4" t="inlineStr">
        <is>
          <t>Dr Sara Al Harbi</t>
        </is>
      </c>
      <c r="D344" s="4" t="inlineStr">
        <is>
          <t>Follow-up visit</t>
        </is>
      </c>
      <c r="E344" s="6">
        <f>IF($D344="","",IFERROR(INDEX('Settings'!$L$17:$L$56,MATCH($D344,'Settings'!$K$17:$K$56,0)),""))</f>
        <v/>
      </c>
      <c r="F344" s="8" t="n">
        <v>150</v>
      </c>
      <c r="G344" s="8" t="n"/>
      <c r="H344" s="4" t="n"/>
      <c r="I344" s="8" t="n"/>
      <c r="J344" s="8" t="n"/>
      <c r="K344" s="14">
        <f>IF($C344="","",$F344-$G344-$I344-$J344)</f>
        <v/>
      </c>
      <c r="L344" s="14">
        <f>IF($C344="","",$G344*IF($H344="Doctor",1,IF($H344="Shared",0.5,0)))</f>
        <v/>
      </c>
      <c r="M344" s="14">
        <f>IF($C344="","",IF(IFERROR(INDEX('Settings'!$C$17:$C$36,MATCH($C344,'Settings'!$A$17:$A$36,0)),"")="% of gross",$F344,$F344-$L344-IF('Settings'!$B$5="Yes",$I344,0)-IF('Settings'!$B$6="Yes",$J344,0)))</f>
        <v/>
      </c>
      <c r="N344" s="15">
        <f>IF($C344="","",IFERROR(IF(INDEX('Settings'!$E$17:$H$36,MATCH($C344,'Settings'!$A$17:$A$36,0),MATCH($E344,Groups,0))="",INDEX('Settings'!$D$17:$D$36,MATCH($C344,'Settings'!$A$17:$A$36,0)),INDEX('Settings'!$E$17:$H$36,MATCH($C344,'Settings'!$A$17:$A$36,0),MATCH($E344,Groups,0))),0))</f>
        <v/>
      </c>
      <c r="O344" s="14">
        <f>IF($C344="","",ROUND($M344*$N344,2))</f>
        <v/>
      </c>
      <c r="P344" s="16">
        <f>IF($A344="","",DATE(YEAR($A344),MONTH($A344),1))</f>
        <v/>
      </c>
      <c r="Q344" s="14">
        <f>IF($C344="","",$K344-$O344)</f>
        <v/>
      </c>
    </row>
    <row r="345">
      <c r="A345" s="13" t="n">
        <v>46284</v>
      </c>
      <c r="B345" s="4" t="inlineStr">
        <is>
          <t>P-1194</t>
        </is>
      </c>
      <c r="C345" s="4" t="inlineStr">
        <is>
          <t>Dr Sara Al Harbi</t>
        </is>
      </c>
      <c r="D345" s="4" t="inlineStr">
        <is>
          <t>Laser session, face</t>
        </is>
      </c>
      <c r="E345" s="6">
        <f>IF($D345="","",IFERROR(INDEX('Settings'!$L$17:$L$56,MATCH($D345,'Settings'!$K$17:$K$56,0)),""))</f>
        <v/>
      </c>
      <c r="F345" s="8" t="n">
        <v>600</v>
      </c>
      <c r="G345" s="8" t="n"/>
      <c r="H345" s="4" t="n"/>
      <c r="I345" s="8" t="n"/>
      <c r="J345" s="8" t="n"/>
      <c r="K345" s="14">
        <f>IF($C345="","",$F345-$G345-$I345-$J345)</f>
        <v/>
      </c>
      <c r="L345" s="14">
        <f>IF($C345="","",$G345*IF($H345="Doctor",1,IF($H345="Shared",0.5,0)))</f>
        <v/>
      </c>
      <c r="M345" s="14">
        <f>IF($C345="","",IF(IFERROR(INDEX('Settings'!$C$17:$C$36,MATCH($C345,'Settings'!$A$17:$A$36,0)),"")="% of gross",$F345,$F345-$L345-IF('Settings'!$B$5="Yes",$I345,0)-IF('Settings'!$B$6="Yes",$J345,0)))</f>
        <v/>
      </c>
      <c r="N345" s="15">
        <f>IF($C345="","",IFERROR(IF(INDEX('Settings'!$E$17:$H$36,MATCH($C345,'Settings'!$A$17:$A$36,0),MATCH($E345,Groups,0))="",INDEX('Settings'!$D$17:$D$36,MATCH($C345,'Settings'!$A$17:$A$36,0)),INDEX('Settings'!$E$17:$H$36,MATCH($C345,'Settings'!$A$17:$A$36,0),MATCH($E345,Groups,0))),0))</f>
        <v/>
      </c>
      <c r="O345" s="14">
        <f>IF($C345="","",ROUND($M345*$N345,2))</f>
        <v/>
      </c>
      <c r="P345" s="16">
        <f>IF($A345="","",DATE(YEAR($A345),MONTH($A345),1))</f>
        <v/>
      </c>
      <c r="Q345" s="14">
        <f>IF($C345="","",$K345-$O345)</f>
        <v/>
      </c>
    </row>
    <row r="346">
      <c r="A346" s="13" t="n">
        <v>46284</v>
      </c>
      <c r="B346" s="4" t="inlineStr">
        <is>
          <t>P-1411</t>
        </is>
      </c>
      <c r="C346" s="4" t="inlineStr">
        <is>
          <t>Dr Khaled Youssef</t>
        </is>
      </c>
      <c r="D346" s="4" t="inlineStr">
        <is>
          <t>Chemical peel</t>
        </is>
      </c>
      <c r="E346" s="6">
        <f>IF($D346="","",IFERROR(INDEX('Settings'!$L$17:$L$56,MATCH($D346,'Settings'!$K$17:$K$56,0)),""))</f>
        <v/>
      </c>
      <c r="F346" s="8" t="n">
        <v>800</v>
      </c>
      <c r="G346" s="8" t="n"/>
      <c r="H346" s="4" t="n"/>
      <c r="I346" s="8" t="n"/>
      <c r="J346" s="8" t="n"/>
      <c r="K346" s="14">
        <f>IF($C346="","",$F346-$G346-$I346-$J346)</f>
        <v/>
      </c>
      <c r="L346" s="14">
        <f>IF($C346="","",$G346*IF($H346="Doctor",1,IF($H346="Shared",0.5,0)))</f>
        <v/>
      </c>
      <c r="M346" s="14">
        <f>IF($C346="","",IF(IFERROR(INDEX('Settings'!$C$17:$C$36,MATCH($C346,'Settings'!$A$17:$A$36,0)),"")="% of gross",$F346,$F346-$L346-IF('Settings'!$B$5="Yes",$I346,0)-IF('Settings'!$B$6="Yes",$J346,0)))</f>
        <v/>
      </c>
      <c r="N346" s="15">
        <f>IF($C346="","",IFERROR(IF(INDEX('Settings'!$E$17:$H$36,MATCH($C346,'Settings'!$A$17:$A$36,0),MATCH($E346,Groups,0))="",INDEX('Settings'!$D$17:$D$36,MATCH($C346,'Settings'!$A$17:$A$36,0)),INDEX('Settings'!$E$17:$H$36,MATCH($C346,'Settings'!$A$17:$A$36,0),MATCH($E346,Groups,0))),0))</f>
        <v/>
      </c>
      <c r="O346" s="14">
        <f>IF($C346="","",ROUND($M346*$N346,2))</f>
        <v/>
      </c>
      <c r="P346" s="16">
        <f>IF($A346="","",DATE(YEAR($A346),MONTH($A346),1))</f>
        <v/>
      </c>
      <c r="Q346" s="14">
        <f>IF($C346="","",$K346-$O346)</f>
        <v/>
      </c>
    </row>
    <row r="347">
      <c r="A347" s="13" t="n">
        <v>46284</v>
      </c>
      <c r="B347" s="4" t="inlineStr">
        <is>
          <t>P-1566</t>
        </is>
      </c>
      <c r="C347" s="4" t="inlineStr">
        <is>
          <t>Dr Mohamed Adel</t>
        </is>
      </c>
      <c r="D347" s="4" t="inlineStr">
        <is>
          <t>Follow-up visit</t>
        </is>
      </c>
      <c r="E347" s="6">
        <f>IF($D347="","",IFERROR(INDEX('Settings'!$L$17:$L$56,MATCH($D347,'Settings'!$K$17:$K$56,0)),""))</f>
        <v/>
      </c>
      <c r="F347" s="8" t="n">
        <v>150</v>
      </c>
      <c r="G347" s="8" t="n">
        <v>20</v>
      </c>
      <c r="H347" s="4" t="inlineStr">
        <is>
          <t>Clinic</t>
        </is>
      </c>
      <c r="I347" s="8" t="n"/>
      <c r="J347" s="8" t="n"/>
      <c r="K347" s="14">
        <f>IF($C347="","",$F347-$G347-$I347-$J347)</f>
        <v/>
      </c>
      <c r="L347" s="14">
        <f>IF($C347="","",$G347*IF($H347="Doctor",1,IF($H347="Shared",0.5,0)))</f>
        <v/>
      </c>
      <c r="M347" s="14">
        <f>IF($C347="","",IF(IFERROR(INDEX('Settings'!$C$17:$C$36,MATCH($C347,'Settings'!$A$17:$A$36,0)),"")="% of gross",$F347,$F347-$L347-IF('Settings'!$B$5="Yes",$I347,0)-IF('Settings'!$B$6="Yes",$J347,0)))</f>
        <v/>
      </c>
      <c r="N347" s="15">
        <f>IF($C347="","",IFERROR(IF(INDEX('Settings'!$E$17:$H$36,MATCH($C347,'Settings'!$A$17:$A$36,0),MATCH($E347,Groups,0))="",INDEX('Settings'!$D$17:$D$36,MATCH($C347,'Settings'!$A$17:$A$36,0)),INDEX('Settings'!$E$17:$H$36,MATCH($C347,'Settings'!$A$17:$A$36,0),MATCH($E347,Groups,0))),0))</f>
        <v/>
      </c>
      <c r="O347" s="14">
        <f>IF($C347="","",ROUND($M347*$N347,2))</f>
        <v/>
      </c>
      <c r="P347" s="16">
        <f>IF($A347="","",DATE(YEAR($A347),MONTH($A347),1))</f>
        <v/>
      </c>
      <c r="Q347" s="14">
        <f>IF($C347="","",$K347-$O347)</f>
        <v/>
      </c>
    </row>
    <row r="348">
      <c r="A348" s="13" t="n">
        <v>46284</v>
      </c>
      <c r="B348" s="4" t="inlineStr">
        <is>
          <t>P-1770</t>
        </is>
      </c>
      <c r="C348" s="4" t="inlineStr">
        <is>
          <t>Dr Layla Al Qahtani</t>
        </is>
      </c>
      <c r="D348" s="4" t="inlineStr">
        <is>
          <t>Sunscreen cream</t>
        </is>
      </c>
      <c r="E348" s="6">
        <f>IF($D348="","",IFERROR(INDEX('Settings'!$L$17:$L$56,MATCH($D348,'Settings'!$K$17:$K$56,0)),""))</f>
        <v/>
      </c>
      <c r="F348" s="8" t="n">
        <v>120</v>
      </c>
      <c r="G348" s="8" t="n"/>
      <c r="H348" s="4" t="n"/>
      <c r="I348" s="8" t="n"/>
      <c r="J348" s="8" t="n"/>
      <c r="K348" s="14">
        <f>IF($C348="","",$F348-$G348-$I348-$J348)</f>
        <v/>
      </c>
      <c r="L348" s="14">
        <f>IF($C348="","",$G348*IF($H348="Doctor",1,IF($H348="Shared",0.5,0)))</f>
        <v/>
      </c>
      <c r="M348" s="14">
        <f>IF($C348="","",IF(IFERROR(INDEX('Settings'!$C$17:$C$36,MATCH($C348,'Settings'!$A$17:$A$36,0)),"")="% of gross",$F348,$F348-$L348-IF('Settings'!$B$5="Yes",$I348,0)-IF('Settings'!$B$6="Yes",$J348,0)))</f>
        <v/>
      </c>
      <c r="N348" s="15">
        <f>IF($C348="","",IFERROR(IF(INDEX('Settings'!$E$17:$H$36,MATCH($C348,'Settings'!$A$17:$A$36,0),MATCH($E348,Groups,0))="",INDEX('Settings'!$D$17:$D$36,MATCH($C348,'Settings'!$A$17:$A$36,0)),INDEX('Settings'!$E$17:$H$36,MATCH($C348,'Settings'!$A$17:$A$36,0),MATCH($E348,Groups,0))),0))</f>
        <v/>
      </c>
      <c r="O348" s="14">
        <f>IF($C348="","",ROUND($M348*$N348,2))</f>
        <v/>
      </c>
      <c r="P348" s="16">
        <f>IF($A348="","",DATE(YEAR($A348),MONTH($A348),1))</f>
        <v/>
      </c>
      <c r="Q348" s="14">
        <f>IF($C348="","",$K348-$O348)</f>
        <v/>
      </c>
    </row>
    <row r="349">
      <c r="A349" s="13" t="n">
        <v>46284</v>
      </c>
      <c r="B349" s="4" t="inlineStr">
        <is>
          <t>P-1247</t>
        </is>
      </c>
      <c r="C349" s="4" t="inlineStr">
        <is>
          <t>Dr Sara Al Harbi</t>
        </is>
      </c>
      <c r="D349" s="4" t="inlineStr">
        <is>
          <t>Follow-up visit</t>
        </is>
      </c>
      <c r="E349" s="6">
        <f>IF($D349="","",IFERROR(INDEX('Settings'!$L$17:$L$56,MATCH($D349,'Settings'!$K$17:$K$56,0)),""))</f>
        <v/>
      </c>
      <c r="F349" s="8" t="n">
        <v>150</v>
      </c>
      <c r="G349" s="8" t="n"/>
      <c r="H349" s="4" t="n"/>
      <c r="I349" s="8" t="n"/>
      <c r="J349" s="8" t="n"/>
      <c r="K349" s="14">
        <f>IF($C349="","",$F349-$G349-$I349-$J349)</f>
        <v/>
      </c>
      <c r="L349" s="14">
        <f>IF($C349="","",$G349*IF($H349="Doctor",1,IF($H349="Shared",0.5,0)))</f>
        <v/>
      </c>
      <c r="M349" s="14">
        <f>IF($C349="","",IF(IFERROR(INDEX('Settings'!$C$17:$C$36,MATCH($C349,'Settings'!$A$17:$A$36,0)),"")="% of gross",$F349,$F349-$L349-IF('Settings'!$B$5="Yes",$I349,0)-IF('Settings'!$B$6="Yes",$J349,0)))</f>
        <v/>
      </c>
      <c r="N349" s="15">
        <f>IF($C349="","",IFERROR(IF(INDEX('Settings'!$E$17:$H$36,MATCH($C349,'Settings'!$A$17:$A$36,0),MATCH($E349,Groups,0))="",INDEX('Settings'!$D$17:$D$36,MATCH($C349,'Settings'!$A$17:$A$36,0)),INDEX('Settings'!$E$17:$H$36,MATCH($C349,'Settings'!$A$17:$A$36,0),MATCH($E349,Groups,0))),0))</f>
        <v/>
      </c>
      <c r="O349" s="14">
        <f>IF($C349="","",ROUND($M349*$N349,2))</f>
        <v/>
      </c>
      <c r="P349" s="16">
        <f>IF($A349="","",DATE(YEAR($A349),MONTH($A349),1))</f>
        <v/>
      </c>
      <c r="Q349" s="14">
        <f>IF($C349="","",$K349-$O349)</f>
        <v/>
      </c>
    </row>
    <row r="350">
      <c r="A350" s="13" t="n">
        <v>46284</v>
      </c>
      <c r="B350" s="4" t="inlineStr">
        <is>
          <t>P-1490</t>
        </is>
      </c>
      <c r="C350" s="4" t="inlineStr">
        <is>
          <t>Dr Ahmed Mansour</t>
        </is>
      </c>
      <c r="D350" s="4" t="inlineStr">
        <is>
          <t>Chemical peel</t>
        </is>
      </c>
      <c r="E350" s="6">
        <f>IF($D350="","",IFERROR(INDEX('Settings'!$L$17:$L$56,MATCH($D350,'Settings'!$K$17:$K$56,0)),""))</f>
        <v/>
      </c>
      <c r="F350" s="8" t="n">
        <v>800</v>
      </c>
      <c r="G350" s="8" t="n"/>
      <c r="H350" s="4" t="n"/>
      <c r="I350" s="8" t="n">
        <v>60</v>
      </c>
      <c r="J350" s="8" t="n"/>
      <c r="K350" s="14">
        <f>IF($C350="","",$F350-$G350-$I350-$J350)</f>
        <v/>
      </c>
      <c r="L350" s="14">
        <f>IF($C350="","",$G350*IF($H350="Doctor",1,IF($H350="Shared",0.5,0)))</f>
        <v/>
      </c>
      <c r="M350" s="14">
        <f>IF($C350="","",IF(IFERROR(INDEX('Settings'!$C$17:$C$36,MATCH($C350,'Settings'!$A$17:$A$36,0)),"")="% of gross",$F350,$F350-$L350-IF('Settings'!$B$5="Yes",$I350,0)-IF('Settings'!$B$6="Yes",$J350,0)))</f>
        <v/>
      </c>
      <c r="N350" s="15">
        <f>IF($C350="","",IFERROR(IF(INDEX('Settings'!$E$17:$H$36,MATCH($C350,'Settings'!$A$17:$A$36,0),MATCH($E350,Groups,0))="",INDEX('Settings'!$D$17:$D$36,MATCH($C350,'Settings'!$A$17:$A$36,0)),INDEX('Settings'!$E$17:$H$36,MATCH($C350,'Settings'!$A$17:$A$36,0),MATCH($E350,Groups,0))),0))</f>
        <v/>
      </c>
      <c r="O350" s="14">
        <f>IF($C350="","",ROUND($M350*$N350,2))</f>
        <v/>
      </c>
      <c r="P350" s="16">
        <f>IF($A350="","",DATE(YEAR($A350),MONTH($A350),1))</f>
        <v/>
      </c>
      <c r="Q350" s="14">
        <f>IF($C350="","",$K350-$O350)</f>
        <v/>
      </c>
    </row>
    <row r="351">
      <c r="A351" s="13" t="n">
        <v>46284</v>
      </c>
      <c r="B351" s="4" t="inlineStr">
        <is>
          <t>P-1215</t>
        </is>
      </c>
      <c r="C351" s="4" t="inlineStr">
        <is>
          <t>Dr Sara Al Harbi</t>
        </is>
      </c>
      <c r="D351" s="4" t="inlineStr">
        <is>
          <t>Laser session, body</t>
        </is>
      </c>
      <c r="E351" s="6">
        <f>IF($D351="","",IFERROR(INDEX('Settings'!$L$17:$L$56,MATCH($D351,'Settings'!$K$17:$K$56,0)),""))</f>
        <v/>
      </c>
      <c r="F351" s="8" t="n">
        <v>1200</v>
      </c>
      <c r="G351" s="8" t="n"/>
      <c r="H351" s="4" t="n"/>
      <c r="I351" s="8" t="n"/>
      <c r="J351" s="8" t="n"/>
      <c r="K351" s="14">
        <f>IF($C351="","",$F351-$G351-$I351-$J351)</f>
        <v/>
      </c>
      <c r="L351" s="14">
        <f>IF($C351="","",$G351*IF($H351="Doctor",1,IF($H351="Shared",0.5,0)))</f>
        <v/>
      </c>
      <c r="M351" s="14">
        <f>IF($C351="","",IF(IFERROR(INDEX('Settings'!$C$17:$C$36,MATCH($C351,'Settings'!$A$17:$A$36,0)),"")="% of gross",$F351,$F351-$L351-IF('Settings'!$B$5="Yes",$I351,0)-IF('Settings'!$B$6="Yes",$J351,0)))</f>
        <v/>
      </c>
      <c r="N351" s="15">
        <f>IF($C351="","",IFERROR(IF(INDEX('Settings'!$E$17:$H$36,MATCH($C351,'Settings'!$A$17:$A$36,0),MATCH($E351,Groups,0))="",INDEX('Settings'!$D$17:$D$36,MATCH($C351,'Settings'!$A$17:$A$36,0)),INDEX('Settings'!$E$17:$H$36,MATCH($C351,'Settings'!$A$17:$A$36,0),MATCH($E351,Groups,0))),0))</f>
        <v/>
      </c>
      <c r="O351" s="14">
        <f>IF($C351="","",ROUND($M351*$N351,2))</f>
        <v/>
      </c>
      <c r="P351" s="16">
        <f>IF($A351="","",DATE(YEAR($A351),MONTH($A351),1))</f>
        <v/>
      </c>
      <c r="Q351" s="14">
        <f>IF($C351="","",$K351-$O351)</f>
        <v/>
      </c>
    </row>
    <row r="352">
      <c r="A352" s="13" t="n">
        <v>46285</v>
      </c>
      <c r="B352" s="4" t="inlineStr">
        <is>
          <t>P-1765</t>
        </is>
      </c>
      <c r="C352" s="4" t="inlineStr">
        <is>
          <t>Dr Sara Al Harbi</t>
        </is>
      </c>
      <c r="D352" s="4" t="inlineStr">
        <is>
          <t>Follow-up visit</t>
        </is>
      </c>
      <c r="E352" s="6">
        <f>IF($D352="","",IFERROR(INDEX('Settings'!$L$17:$L$56,MATCH($D352,'Settings'!$K$17:$K$56,0)),""))</f>
        <v/>
      </c>
      <c r="F352" s="8" t="n">
        <v>150</v>
      </c>
      <c r="G352" s="8" t="n"/>
      <c r="H352" s="4" t="n"/>
      <c r="I352" s="8" t="n"/>
      <c r="J352" s="8" t="n"/>
      <c r="K352" s="14">
        <f>IF($C352="","",$F352-$G352-$I352-$J352)</f>
        <v/>
      </c>
      <c r="L352" s="14">
        <f>IF($C352="","",$G352*IF($H352="Doctor",1,IF($H352="Shared",0.5,0)))</f>
        <v/>
      </c>
      <c r="M352" s="14">
        <f>IF($C352="","",IF(IFERROR(INDEX('Settings'!$C$17:$C$36,MATCH($C352,'Settings'!$A$17:$A$36,0)),"")="% of gross",$F352,$F352-$L352-IF('Settings'!$B$5="Yes",$I352,0)-IF('Settings'!$B$6="Yes",$J352,0)))</f>
        <v/>
      </c>
      <c r="N352" s="15">
        <f>IF($C352="","",IFERROR(IF(INDEX('Settings'!$E$17:$H$36,MATCH($C352,'Settings'!$A$17:$A$36,0),MATCH($E352,Groups,0))="",INDEX('Settings'!$D$17:$D$36,MATCH($C352,'Settings'!$A$17:$A$36,0)),INDEX('Settings'!$E$17:$H$36,MATCH($C352,'Settings'!$A$17:$A$36,0),MATCH($E352,Groups,0))),0))</f>
        <v/>
      </c>
      <c r="O352" s="14">
        <f>IF($C352="","",ROUND($M352*$N352,2))</f>
        <v/>
      </c>
      <c r="P352" s="16">
        <f>IF($A352="","",DATE(YEAR($A352),MONTH($A352),1))</f>
        <v/>
      </c>
      <c r="Q352" s="14">
        <f>IF($C352="","",$K352-$O352)</f>
        <v/>
      </c>
    </row>
    <row r="353">
      <c r="A353" s="13" t="n">
        <v>46285</v>
      </c>
      <c r="B353" s="4" t="inlineStr">
        <is>
          <t>P-1146</t>
        </is>
      </c>
      <c r="C353" s="4" t="inlineStr">
        <is>
          <t>Dr Khaled Youssef</t>
        </is>
      </c>
      <c r="D353" s="4" t="inlineStr">
        <is>
          <t>Sunscreen cream</t>
        </is>
      </c>
      <c r="E353" s="6">
        <f>IF($D353="","",IFERROR(INDEX('Settings'!$L$17:$L$56,MATCH($D353,'Settings'!$K$17:$K$56,0)),""))</f>
        <v/>
      </c>
      <c r="F353" s="8" t="n">
        <v>120</v>
      </c>
      <c r="G353" s="8" t="n"/>
      <c r="H353" s="4" t="n"/>
      <c r="I353" s="8" t="n"/>
      <c r="J353" s="8" t="n"/>
      <c r="K353" s="14">
        <f>IF($C353="","",$F353-$G353-$I353-$J353)</f>
        <v/>
      </c>
      <c r="L353" s="14">
        <f>IF($C353="","",$G353*IF($H353="Doctor",1,IF($H353="Shared",0.5,0)))</f>
        <v/>
      </c>
      <c r="M353" s="14">
        <f>IF($C353="","",IF(IFERROR(INDEX('Settings'!$C$17:$C$36,MATCH($C353,'Settings'!$A$17:$A$36,0)),"")="% of gross",$F353,$F353-$L353-IF('Settings'!$B$5="Yes",$I353,0)-IF('Settings'!$B$6="Yes",$J353,0)))</f>
        <v/>
      </c>
      <c r="N353" s="15">
        <f>IF($C353="","",IFERROR(IF(INDEX('Settings'!$E$17:$H$36,MATCH($C353,'Settings'!$A$17:$A$36,0),MATCH($E353,Groups,0))="",INDEX('Settings'!$D$17:$D$36,MATCH($C353,'Settings'!$A$17:$A$36,0)),INDEX('Settings'!$E$17:$H$36,MATCH($C353,'Settings'!$A$17:$A$36,0),MATCH($E353,Groups,0))),0))</f>
        <v/>
      </c>
      <c r="O353" s="14">
        <f>IF($C353="","",ROUND($M353*$N353,2))</f>
        <v/>
      </c>
      <c r="P353" s="16">
        <f>IF($A353="","",DATE(YEAR($A353),MONTH($A353),1))</f>
        <v/>
      </c>
      <c r="Q353" s="14">
        <f>IF($C353="","",$K353-$O353)</f>
        <v/>
      </c>
    </row>
    <row r="354">
      <c r="A354" s="13" t="n">
        <v>46285</v>
      </c>
      <c r="B354" s="4" t="inlineStr">
        <is>
          <t>P-1070</t>
        </is>
      </c>
      <c r="C354" s="4" t="inlineStr">
        <is>
          <t>Dr Layla Al Qahtani</t>
        </is>
      </c>
      <c r="D354" s="4" t="inlineStr">
        <is>
          <t>Specialist consultation</t>
        </is>
      </c>
      <c r="E354" s="6">
        <f>IF($D354="","",IFERROR(INDEX('Settings'!$L$17:$L$56,MATCH($D354,'Settings'!$K$17:$K$56,0)),""))</f>
        <v/>
      </c>
      <c r="F354" s="8" t="n">
        <v>350</v>
      </c>
      <c r="G354" s="8" t="n"/>
      <c r="H354" s="4" t="n"/>
      <c r="I354" s="8" t="n"/>
      <c r="J354" s="8" t="n"/>
      <c r="K354" s="14">
        <f>IF($C354="","",$F354-$G354-$I354-$J354)</f>
        <v/>
      </c>
      <c r="L354" s="14">
        <f>IF($C354="","",$G354*IF($H354="Doctor",1,IF($H354="Shared",0.5,0)))</f>
        <v/>
      </c>
      <c r="M354" s="14">
        <f>IF($C354="","",IF(IFERROR(INDEX('Settings'!$C$17:$C$36,MATCH($C354,'Settings'!$A$17:$A$36,0)),"")="% of gross",$F354,$F354-$L354-IF('Settings'!$B$5="Yes",$I354,0)-IF('Settings'!$B$6="Yes",$J354,0)))</f>
        <v/>
      </c>
      <c r="N354" s="15">
        <f>IF($C354="","",IFERROR(IF(INDEX('Settings'!$E$17:$H$36,MATCH($C354,'Settings'!$A$17:$A$36,0),MATCH($E354,Groups,0))="",INDEX('Settings'!$D$17:$D$36,MATCH($C354,'Settings'!$A$17:$A$36,0)),INDEX('Settings'!$E$17:$H$36,MATCH($C354,'Settings'!$A$17:$A$36,0),MATCH($E354,Groups,0))),0))</f>
        <v/>
      </c>
      <c r="O354" s="14">
        <f>IF($C354="","",ROUND($M354*$N354,2))</f>
        <v/>
      </c>
      <c r="P354" s="16">
        <f>IF($A354="","",DATE(YEAR($A354),MONTH($A354),1))</f>
        <v/>
      </c>
      <c r="Q354" s="14">
        <f>IF($C354="","",$K354-$O354)</f>
        <v/>
      </c>
    </row>
    <row r="355">
      <c r="A355" s="13" t="n">
        <v>46285</v>
      </c>
      <c r="B355" s="4" t="inlineStr">
        <is>
          <t>P-1365</t>
        </is>
      </c>
      <c r="C355" s="4" t="inlineStr">
        <is>
          <t>Dr Khaled Youssef</t>
        </is>
      </c>
      <c r="D355" s="4" t="inlineStr">
        <is>
          <t>Laser session, face</t>
        </is>
      </c>
      <c r="E355" s="6">
        <f>IF($D355="","",IFERROR(INDEX('Settings'!$L$17:$L$56,MATCH($D355,'Settings'!$K$17:$K$56,0)),""))</f>
        <v/>
      </c>
      <c r="F355" s="8" t="n">
        <v>600</v>
      </c>
      <c r="G355" s="8" t="n"/>
      <c r="H355" s="4" t="n"/>
      <c r="I355" s="8" t="n"/>
      <c r="J355" s="8" t="n"/>
      <c r="K355" s="14">
        <f>IF($C355="","",$F355-$G355-$I355-$J355)</f>
        <v/>
      </c>
      <c r="L355" s="14">
        <f>IF($C355="","",$G355*IF($H355="Doctor",1,IF($H355="Shared",0.5,0)))</f>
        <v/>
      </c>
      <c r="M355" s="14">
        <f>IF($C355="","",IF(IFERROR(INDEX('Settings'!$C$17:$C$36,MATCH($C355,'Settings'!$A$17:$A$36,0)),"")="% of gross",$F355,$F355-$L355-IF('Settings'!$B$5="Yes",$I355,0)-IF('Settings'!$B$6="Yes",$J355,0)))</f>
        <v/>
      </c>
      <c r="N355" s="15">
        <f>IF($C355="","",IFERROR(IF(INDEX('Settings'!$E$17:$H$36,MATCH($C355,'Settings'!$A$17:$A$36,0),MATCH($E355,Groups,0))="",INDEX('Settings'!$D$17:$D$36,MATCH($C355,'Settings'!$A$17:$A$36,0)),INDEX('Settings'!$E$17:$H$36,MATCH($C355,'Settings'!$A$17:$A$36,0),MATCH($E355,Groups,0))),0))</f>
        <v/>
      </c>
      <c r="O355" s="14">
        <f>IF($C355="","",ROUND($M355*$N355,2))</f>
        <v/>
      </c>
      <c r="P355" s="16">
        <f>IF($A355="","",DATE(YEAR($A355),MONTH($A355),1))</f>
        <v/>
      </c>
      <c r="Q355" s="14">
        <f>IF($C355="","",$K355-$O355)</f>
        <v/>
      </c>
    </row>
    <row r="356">
      <c r="A356" s="13" t="n">
        <v>46285</v>
      </c>
      <c r="B356" s="4" t="inlineStr">
        <is>
          <t>P-1209</t>
        </is>
      </c>
      <c r="C356" s="4" t="inlineStr">
        <is>
          <t>Dr Khaled Youssef</t>
        </is>
      </c>
      <c r="D356" s="4" t="inlineStr">
        <is>
          <t>Filler injection</t>
        </is>
      </c>
      <c r="E356" s="6">
        <f>IF($D356="","",IFERROR(INDEX('Settings'!$L$17:$L$56,MATCH($D356,'Settings'!$K$17:$K$56,0)),""))</f>
        <v/>
      </c>
      <c r="F356" s="8" t="n">
        <v>1800</v>
      </c>
      <c r="G356" s="8" t="n"/>
      <c r="H356" s="4" t="n"/>
      <c r="I356" s="8" t="n">
        <v>60</v>
      </c>
      <c r="J356" s="8" t="n"/>
      <c r="K356" s="14">
        <f>IF($C356="","",$F356-$G356-$I356-$J356)</f>
        <v/>
      </c>
      <c r="L356" s="14">
        <f>IF($C356="","",$G356*IF($H356="Doctor",1,IF($H356="Shared",0.5,0)))</f>
        <v/>
      </c>
      <c r="M356" s="14">
        <f>IF($C356="","",IF(IFERROR(INDEX('Settings'!$C$17:$C$36,MATCH($C356,'Settings'!$A$17:$A$36,0)),"")="% of gross",$F356,$F356-$L356-IF('Settings'!$B$5="Yes",$I356,0)-IF('Settings'!$B$6="Yes",$J356,0)))</f>
        <v/>
      </c>
      <c r="N356" s="15">
        <f>IF($C356="","",IFERROR(IF(INDEX('Settings'!$E$17:$H$36,MATCH($C356,'Settings'!$A$17:$A$36,0),MATCH($E356,Groups,0))="",INDEX('Settings'!$D$17:$D$36,MATCH($C356,'Settings'!$A$17:$A$36,0)),INDEX('Settings'!$E$17:$H$36,MATCH($C356,'Settings'!$A$17:$A$36,0),MATCH($E356,Groups,0))),0))</f>
        <v/>
      </c>
      <c r="O356" s="14">
        <f>IF($C356="","",ROUND($M356*$N356,2))</f>
        <v/>
      </c>
      <c r="P356" s="16">
        <f>IF($A356="","",DATE(YEAR($A356),MONTH($A356),1))</f>
        <v/>
      </c>
      <c r="Q356" s="14">
        <f>IF($C356="","",$K356-$O356)</f>
        <v/>
      </c>
    </row>
    <row r="357">
      <c r="A357" s="13" t="n">
        <v>46285</v>
      </c>
      <c r="B357" s="4" t="inlineStr">
        <is>
          <t>P-1684</t>
        </is>
      </c>
      <c r="C357" s="4" t="inlineStr">
        <is>
          <t>Dr Mohamed Adel</t>
        </is>
      </c>
      <c r="D357" s="4" t="inlineStr">
        <is>
          <t>Sunscreen cream</t>
        </is>
      </c>
      <c r="E357" s="6">
        <f>IF($D357="","",IFERROR(INDEX('Settings'!$L$17:$L$56,MATCH($D357,'Settings'!$K$17:$K$56,0)),""))</f>
        <v/>
      </c>
      <c r="F357" s="8" t="n">
        <v>120</v>
      </c>
      <c r="G357" s="8" t="n">
        <v>20</v>
      </c>
      <c r="H357" s="4" t="inlineStr">
        <is>
          <t>Clinic</t>
        </is>
      </c>
      <c r="I357" s="8" t="n"/>
      <c r="J357" s="8" t="n"/>
      <c r="K357" s="14">
        <f>IF($C357="","",$F357-$G357-$I357-$J357)</f>
        <v/>
      </c>
      <c r="L357" s="14">
        <f>IF($C357="","",$G357*IF($H357="Doctor",1,IF($H357="Shared",0.5,0)))</f>
        <v/>
      </c>
      <c r="M357" s="14">
        <f>IF($C357="","",IF(IFERROR(INDEX('Settings'!$C$17:$C$36,MATCH($C357,'Settings'!$A$17:$A$36,0)),"")="% of gross",$F357,$F357-$L357-IF('Settings'!$B$5="Yes",$I357,0)-IF('Settings'!$B$6="Yes",$J357,0)))</f>
        <v/>
      </c>
      <c r="N357" s="15">
        <f>IF($C357="","",IFERROR(IF(INDEX('Settings'!$E$17:$H$36,MATCH($C357,'Settings'!$A$17:$A$36,0),MATCH($E357,Groups,0))="",INDEX('Settings'!$D$17:$D$36,MATCH($C357,'Settings'!$A$17:$A$36,0)),INDEX('Settings'!$E$17:$H$36,MATCH($C357,'Settings'!$A$17:$A$36,0),MATCH($E357,Groups,0))),0))</f>
        <v/>
      </c>
      <c r="O357" s="14">
        <f>IF($C357="","",ROUND($M357*$N357,2))</f>
        <v/>
      </c>
      <c r="P357" s="16">
        <f>IF($A357="","",DATE(YEAR($A357),MONTH($A357),1))</f>
        <v/>
      </c>
      <c r="Q357" s="14">
        <f>IF($C357="","",$K357-$O357)</f>
        <v/>
      </c>
    </row>
    <row r="358">
      <c r="A358" s="13" t="n">
        <v>46285</v>
      </c>
      <c r="B358" s="4" t="inlineStr">
        <is>
          <t>P-1228</t>
        </is>
      </c>
      <c r="C358" s="4" t="inlineStr">
        <is>
          <t>Dr Mohamed Adel</t>
        </is>
      </c>
      <c r="D358" s="4" t="inlineStr">
        <is>
          <t>Follow-up visit</t>
        </is>
      </c>
      <c r="E358" s="6">
        <f>IF($D358="","",IFERROR(INDEX('Settings'!$L$17:$L$56,MATCH($D358,'Settings'!$K$17:$K$56,0)),""))</f>
        <v/>
      </c>
      <c r="F358" s="8" t="n">
        <v>150</v>
      </c>
      <c r="G358" s="8" t="n"/>
      <c r="H358" s="4" t="n"/>
      <c r="I358" s="8" t="n"/>
      <c r="J358" s="8" t="n"/>
      <c r="K358" s="14">
        <f>IF($C358="","",$F358-$G358-$I358-$J358)</f>
        <v/>
      </c>
      <c r="L358" s="14">
        <f>IF($C358="","",$G358*IF($H358="Doctor",1,IF($H358="Shared",0.5,0)))</f>
        <v/>
      </c>
      <c r="M358" s="14">
        <f>IF($C358="","",IF(IFERROR(INDEX('Settings'!$C$17:$C$36,MATCH($C358,'Settings'!$A$17:$A$36,0)),"")="% of gross",$F358,$F358-$L358-IF('Settings'!$B$5="Yes",$I358,0)-IF('Settings'!$B$6="Yes",$J358,0)))</f>
        <v/>
      </c>
      <c r="N358" s="15">
        <f>IF($C358="","",IFERROR(IF(INDEX('Settings'!$E$17:$H$36,MATCH($C358,'Settings'!$A$17:$A$36,0),MATCH($E358,Groups,0))="",INDEX('Settings'!$D$17:$D$36,MATCH($C358,'Settings'!$A$17:$A$36,0)),INDEX('Settings'!$E$17:$H$36,MATCH($C358,'Settings'!$A$17:$A$36,0),MATCH($E358,Groups,0))),0))</f>
        <v/>
      </c>
      <c r="O358" s="14">
        <f>IF($C358="","",ROUND($M358*$N358,2))</f>
        <v/>
      </c>
      <c r="P358" s="16">
        <f>IF($A358="","",DATE(YEAR($A358),MONTH($A358),1))</f>
        <v/>
      </c>
      <c r="Q358" s="14">
        <f>IF($C358="","",$K358-$O358)</f>
        <v/>
      </c>
    </row>
    <row r="359">
      <c r="A359" s="13" t="n">
        <v>46286</v>
      </c>
      <c r="B359" s="4" t="inlineStr">
        <is>
          <t>P-1108</t>
        </is>
      </c>
      <c r="C359" s="4" t="inlineStr">
        <is>
          <t>Dr Ahmed Mansour</t>
        </is>
      </c>
      <c r="D359" s="4" t="inlineStr">
        <is>
          <t>Specialist consultation</t>
        </is>
      </c>
      <c r="E359" s="6">
        <f>IF($D359="","",IFERROR(INDEX('Settings'!$L$17:$L$56,MATCH($D359,'Settings'!$K$17:$K$56,0)),""))</f>
        <v/>
      </c>
      <c r="F359" s="8" t="n">
        <v>350</v>
      </c>
      <c r="G359" s="8" t="n"/>
      <c r="H359" s="4" t="n"/>
      <c r="I359" s="8" t="n"/>
      <c r="J359" s="8" t="n"/>
      <c r="K359" s="14">
        <f>IF($C359="","",$F359-$G359-$I359-$J359)</f>
        <v/>
      </c>
      <c r="L359" s="14">
        <f>IF($C359="","",$G359*IF($H359="Doctor",1,IF($H359="Shared",0.5,0)))</f>
        <v/>
      </c>
      <c r="M359" s="14">
        <f>IF($C359="","",IF(IFERROR(INDEX('Settings'!$C$17:$C$36,MATCH($C359,'Settings'!$A$17:$A$36,0)),"")="% of gross",$F359,$F359-$L359-IF('Settings'!$B$5="Yes",$I359,0)-IF('Settings'!$B$6="Yes",$J359,0)))</f>
        <v/>
      </c>
      <c r="N359" s="15">
        <f>IF($C359="","",IFERROR(IF(INDEX('Settings'!$E$17:$H$36,MATCH($C359,'Settings'!$A$17:$A$36,0),MATCH($E359,Groups,0))="",INDEX('Settings'!$D$17:$D$36,MATCH($C359,'Settings'!$A$17:$A$36,0)),INDEX('Settings'!$E$17:$H$36,MATCH($C359,'Settings'!$A$17:$A$36,0),MATCH($E359,Groups,0))),0))</f>
        <v/>
      </c>
      <c r="O359" s="14">
        <f>IF($C359="","",ROUND($M359*$N359,2))</f>
        <v/>
      </c>
      <c r="P359" s="16">
        <f>IF($A359="","",DATE(YEAR($A359),MONTH($A359),1))</f>
        <v/>
      </c>
      <c r="Q359" s="14">
        <f>IF($C359="","",$K359-$O359)</f>
        <v/>
      </c>
    </row>
    <row r="360">
      <c r="A360" s="13" t="n">
        <v>46286</v>
      </c>
      <c r="B360" s="4" t="inlineStr">
        <is>
          <t>P-1532</t>
        </is>
      </c>
      <c r="C360" s="4" t="inlineStr">
        <is>
          <t>Dr Mohamed Adel</t>
        </is>
      </c>
      <c r="D360" s="4" t="inlineStr">
        <is>
          <t>Laser session, body</t>
        </is>
      </c>
      <c r="E360" s="6">
        <f>IF($D360="","",IFERROR(INDEX('Settings'!$L$17:$L$56,MATCH($D360,'Settings'!$K$17:$K$56,0)),""))</f>
        <v/>
      </c>
      <c r="F360" s="8" t="n">
        <v>1200</v>
      </c>
      <c r="G360" s="8" t="n">
        <v>60</v>
      </c>
      <c r="H360" s="4" t="inlineStr">
        <is>
          <t>Doctor</t>
        </is>
      </c>
      <c r="I360" s="8" t="n"/>
      <c r="J360" s="8" t="n"/>
      <c r="K360" s="14">
        <f>IF($C360="","",$F360-$G360-$I360-$J360)</f>
        <v/>
      </c>
      <c r="L360" s="14">
        <f>IF($C360="","",$G360*IF($H360="Doctor",1,IF($H360="Shared",0.5,0)))</f>
        <v/>
      </c>
      <c r="M360" s="14">
        <f>IF($C360="","",IF(IFERROR(INDEX('Settings'!$C$17:$C$36,MATCH($C360,'Settings'!$A$17:$A$36,0)),"")="% of gross",$F360,$F360-$L360-IF('Settings'!$B$5="Yes",$I360,0)-IF('Settings'!$B$6="Yes",$J360,0)))</f>
        <v/>
      </c>
      <c r="N360" s="15">
        <f>IF($C360="","",IFERROR(IF(INDEX('Settings'!$E$17:$H$36,MATCH($C360,'Settings'!$A$17:$A$36,0),MATCH($E360,Groups,0))="",INDEX('Settings'!$D$17:$D$36,MATCH($C360,'Settings'!$A$17:$A$36,0)),INDEX('Settings'!$E$17:$H$36,MATCH($C360,'Settings'!$A$17:$A$36,0),MATCH($E360,Groups,0))),0))</f>
        <v/>
      </c>
      <c r="O360" s="14">
        <f>IF($C360="","",ROUND($M360*$N360,2))</f>
        <v/>
      </c>
      <c r="P360" s="16">
        <f>IF($A360="","",DATE(YEAR($A360),MONTH($A360),1))</f>
        <v/>
      </c>
      <c r="Q360" s="14">
        <f>IF($C360="","",$K360-$O360)</f>
        <v/>
      </c>
    </row>
    <row r="361">
      <c r="A361" s="13" t="n">
        <v>46286</v>
      </c>
      <c r="B361" s="4" t="inlineStr">
        <is>
          <t>P-1150</t>
        </is>
      </c>
      <c r="C361" s="4" t="inlineStr">
        <is>
          <t>Dr Sara Al Harbi</t>
        </is>
      </c>
      <c r="D361" s="4" t="inlineStr">
        <is>
          <t>Laser session, face</t>
        </is>
      </c>
      <c r="E361" s="6">
        <f>IF($D361="","",IFERROR(INDEX('Settings'!$L$17:$L$56,MATCH($D361,'Settings'!$K$17:$K$56,0)),""))</f>
        <v/>
      </c>
      <c r="F361" s="8" t="n">
        <v>600</v>
      </c>
      <c r="G361" s="8" t="n"/>
      <c r="H361" s="4" t="n"/>
      <c r="I361" s="8" t="n"/>
      <c r="J361" s="8" t="n"/>
      <c r="K361" s="14">
        <f>IF($C361="","",$F361-$G361-$I361-$J361)</f>
        <v/>
      </c>
      <c r="L361" s="14">
        <f>IF($C361="","",$G361*IF($H361="Doctor",1,IF($H361="Shared",0.5,0)))</f>
        <v/>
      </c>
      <c r="M361" s="14">
        <f>IF($C361="","",IF(IFERROR(INDEX('Settings'!$C$17:$C$36,MATCH($C361,'Settings'!$A$17:$A$36,0)),"")="% of gross",$F361,$F361-$L361-IF('Settings'!$B$5="Yes",$I361,0)-IF('Settings'!$B$6="Yes",$J361,0)))</f>
        <v/>
      </c>
      <c r="N361" s="15">
        <f>IF($C361="","",IFERROR(IF(INDEX('Settings'!$E$17:$H$36,MATCH($C361,'Settings'!$A$17:$A$36,0),MATCH($E361,Groups,0))="",INDEX('Settings'!$D$17:$D$36,MATCH($C361,'Settings'!$A$17:$A$36,0)),INDEX('Settings'!$E$17:$H$36,MATCH($C361,'Settings'!$A$17:$A$36,0),MATCH($E361,Groups,0))),0))</f>
        <v/>
      </c>
      <c r="O361" s="14">
        <f>IF($C361="","",ROUND($M361*$N361,2))</f>
        <v/>
      </c>
      <c r="P361" s="16">
        <f>IF($A361="","",DATE(YEAR($A361),MONTH($A361),1))</f>
        <v/>
      </c>
      <c r="Q361" s="14">
        <f>IF($C361="","",$K361-$O361)</f>
        <v/>
      </c>
    </row>
    <row r="362">
      <c r="A362" s="13" t="n">
        <v>46286</v>
      </c>
      <c r="B362" s="4" t="inlineStr">
        <is>
          <t>P-1915</t>
        </is>
      </c>
      <c r="C362" s="4" t="inlineStr">
        <is>
          <t>Dr Mohamed Adel</t>
        </is>
      </c>
      <c r="D362" s="4" t="inlineStr">
        <is>
          <t>Laser session, face</t>
        </is>
      </c>
      <c r="E362" s="6">
        <f>IF($D362="","",IFERROR(INDEX('Settings'!$L$17:$L$56,MATCH($D362,'Settings'!$K$17:$K$56,0)),""))</f>
        <v/>
      </c>
      <c r="F362" s="8" t="n">
        <v>600</v>
      </c>
      <c r="G362" s="8" t="n">
        <v>90</v>
      </c>
      <c r="H362" s="4" t="inlineStr">
        <is>
          <t>Clinic</t>
        </is>
      </c>
      <c r="I362" s="8" t="n"/>
      <c r="J362" s="8" t="n"/>
      <c r="K362" s="14">
        <f>IF($C362="","",$F362-$G362-$I362-$J362)</f>
        <v/>
      </c>
      <c r="L362" s="14">
        <f>IF($C362="","",$G362*IF($H362="Doctor",1,IF($H362="Shared",0.5,0)))</f>
        <v/>
      </c>
      <c r="M362" s="14">
        <f>IF($C362="","",IF(IFERROR(INDEX('Settings'!$C$17:$C$36,MATCH($C362,'Settings'!$A$17:$A$36,0)),"")="% of gross",$F362,$F362-$L362-IF('Settings'!$B$5="Yes",$I362,0)-IF('Settings'!$B$6="Yes",$J362,0)))</f>
        <v/>
      </c>
      <c r="N362" s="15">
        <f>IF($C362="","",IFERROR(IF(INDEX('Settings'!$E$17:$H$36,MATCH($C362,'Settings'!$A$17:$A$36,0),MATCH($E362,Groups,0))="",INDEX('Settings'!$D$17:$D$36,MATCH($C362,'Settings'!$A$17:$A$36,0)),INDEX('Settings'!$E$17:$H$36,MATCH($C362,'Settings'!$A$17:$A$36,0),MATCH($E362,Groups,0))),0))</f>
        <v/>
      </c>
      <c r="O362" s="14">
        <f>IF($C362="","",ROUND($M362*$N362,2))</f>
        <v/>
      </c>
      <c r="P362" s="16">
        <f>IF($A362="","",DATE(YEAR($A362),MONTH($A362),1))</f>
        <v/>
      </c>
      <c r="Q362" s="14">
        <f>IF($C362="","",$K362-$O362)</f>
        <v/>
      </c>
    </row>
    <row r="363">
      <c r="A363" s="13" t="n">
        <v>46286</v>
      </c>
      <c r="B363" s="4" t="inlineStr">
        <is>
          <t>P-1578</t>
        </is>
      </c>
      <c r="C363" s="4" t="inlineStr">
        <is>
          <t>Dr Layla Al Qahtani</t>
        </is>
      </c>
      <c r="D363" s="4" t="inlineStr">
        <is>
          <t>Laser session, face</t>
        </is>
      </c>
      <c r="E363" s="6">
        <f>IF($D363="","",IFERROR(INDEX('Settings'!$L$17:$L$56,MATCH($D363,'Settings'!$K$17:$K$56,0)),""))</f>
        <v/>
      </c>
      <c r="F363" s="8" t="n">
        <v>600</v>
      </c>
      <c r="G363" s="8" t="n"/>
      <c r="H363" s="4" t="n"/>
      <c r="I363" s="8" t="n"/>
      <c r="J363" s="8" t="n"/>
      <c r="K363" s="14">
        <f>IF($C363="","",$F363-$G363-$I363-$J363)</f>
        <v/>
      </c>
      <c r="L363" s="14">
        <f>IF($C363="","",$G363*IF($H363="Doctor",1,IF($H363="Shared",0.5,0)))</f>
        <v/>
      </c>
      <c r="M363" s="14">
        <f>IF($C363="","",IF(IFERROR(INDEX('Settings'!$C$17:$C$36,MATCH($C363,'Settings'!$A$17:$A$36,0)),"")="% of gross",$F363,$F363-$L363-IF('Settings'!$B$5="Yes",$I363,0)-IF('Settings'!$B$6="Yes",$J363,0)))</f>
        <v/>
      </c>
      <c r="N363" s="15">
        <f>IF($C363="","",IFERROR(IF(INDEX('Settings'!$E$17:$H$36,MATCH($C363,'Settings'!$A$17:$A$36,0),MATCH($E363,Groups,0))="",INDEX('Settings'!$D$17:$D$36,MATCH($C363,'Settings'!$A$17:$A$36,0)),INDEX('Settings'!$E$17:$H$36,MATCH($C363,'Settings'!$A$17:$A$36,0),MATCH($E363,Groups,0))),0))</f>
        <v/>
      </c>
      <c r="O363" s="14">
        <f>IF($C363="","",ROUND($M363*$N363,2))</f>
        <v/>
      </c>
      <c r="P363" s="16">
        <f>IF($A363="","",DATE(YEAR($A363),MONTH($A363),1))</f>
        <v/>
      </c>
      <c r="Q363" s="14">
        <f>IF($C363="","",$K363-$O363)</f>
        <v/>
      </c>
    </row>
    <row r="364">
      <c r="A364" s="13" t="n">
        <v>46286</v>
      </c>
      <c r="B364" s="4" t="inlineStr">
        <is>
          <t>P-1281</t>
        </is>
      </c>
      <c r="C364" s="4" t="inlineStr">
        <is>
          <t>Dr Sara Al Harbi</t>
        </is>
      </c>
      <c r="D364" s="4" t="inlineStr">
        <is>
          <t>Sunscreen cream</t>
        </is>
      </c>
      <c r="E364" s="6">
        <f>IF($D364="","",IFERROR(INDEX('Settings'!$L$17:$L$56,MATCH($D364,'Settings'!$K$17:$K$56,0)),""))</f>
        <v/>
      </c>
      <c r="F364" s="8" t="n">
        <v>120</v>
      </c>
      <c r="G364" s="8" t="n"/>
      <c r="H364" s="4" t="n"/>
      <c r="I364" s="8" t="n"/>
      <c r="J364" s="8" t="n"/>
      <c r="K364" s="14">
        <f>IF($C364="","",$F364-$G364-$I364-$J364)</f>
        <v/>
      </c>
      <c r="L364" s="14">
        <f>IF($C364="","",$G364*IF($H364="Doctor",1,IF($H364="Shared",0.5,0)))</f>
        <v/>
      </c>
      <c r="M364" s="14">
        <f>IF($C364="","",IF(IFERROR(INDEX('Settings'!$C$17:$C$36,MATCH($C364,'Settings'!$A$17:$A$36,0)),"")="% of gross",$F364,$F364-$L364-IF('Settings'!$B$5="Yes",$I364,0)-IF('Settings'!$B$6="Yes",$J364,0)))</f>
        <v/>
      </c>
      <c r="N364" s="15">
        <f>IF($C364="","",IFERROR(IF(INDEX('Settings'!$E$17:$H$36,MATCH($C364,'Settings'!$A$17:$A$36,0),MATCH($E364,Groups,0))="",INDEX('Settings'!$D$17:$D$36,MATCH($C364,'Settings'!$A$17:$A$36,0)),INDEX('Settings'!$E$17:$H$36,MATCH($C364,'Settings'!$A$17:$A$36,0),MATCH($E364,Groups,0))),0))</f>
        <v/>
      </c>
      <c r="O364" s="14">
        <f>IF($C364="","",ROUND($M364*$N364,2))</f>
        <v/>
      </c>
      <c r="P364" s="16">
        <f>IF($A364="","",DATE(YEAR($A364),MONTH($A364),1))</f>
        <v/>
      </c>
      <c r="Q364" s="14">
        <f>IF($C364="","",$K364-$O364)</f>
        <v/>
      </c>
    </row>
    <row r="365">
      <c r="A365" s="13" t="n">
        <v>46286</v>
      </c>
      <c r="B365" s="4" t="inlineStr">
        <is>
          <t>P-1360</t>
        </is>
      </c>
      <c r="C365" s="4" t="inlineStr">
        <is>
          <t>Dr Khaled Youssef</t>
        </is>
      </c>
      <c r="D365" s="4" t="inlineStr">
        <is>
          <t>Laser session, face</t>
        </is>
      </c>
      <c r="E365" s="6">
        <f>IF($D365="","",IFERROR(INDEX('Settings'!$L$17:$L$56,MATCH($D365,'Settings'!$K$17:$K$56,0)),""))</f>
        <v/>
      </c>
      <c r="F365" s="8" t="n">
        <v>600</v>
      </c>
      <c r="G365" s="8" t="n"/>
      <c r="H365" s="4" t="n"/>
      <c r="I365" s="8" t="n"/>
      <c r="J365" s="8" t="n"/>
      <c r="K365" s="14">
        <f>IF($C365="","",$F365-$G365-$I365-$J365)</f>
        <v/>
      </c>
      <c r="L365" s="14">
        <f>IF($C365="","",$G365*IF($H365="Doctor",1,IF($H365="Shared",0.5,0)))</f>
        <v/>
      </c>
      <c r="M365" s="14">
        <f>IF($C365="","",IF(IFERROR(INDEX('Settings'!$C$17:$C$36,MATCH($C365,'Settings'!$A$17:$A$36,0)),"")="% of gross",$F365,$F365-$L365-IF('Settings'!$B$5="Yes",$I365,0)-IF('Settings'!$B$6="Yes",$J365,0)))</f>
        <v/>
      </c>
      <c r="N365" s="15">
        <f>IF($C365="","",IFERROR(IF(INDEX('Settings'!$E$17:$H$36,MATCH($C365,'Settings'!$A$17:$A$36,0),MATCH($E365,Groups,0))="",INDEX('Settings'!$D$17:$D$36,MATCH($C365,'Settings'!$A$17:$A$36,0)),INDEX('Settings'!$E$17:$H$36,MATCH($C365,'Settings'!$A$17:$A$36,0),MATCH($E365,Groups,0))),0))</f>
        <v/>
      </c>
      <c r="O365" s="14">
        <f>IF($C365="","",ROUND($M365*$N365,2))</f>
        <v/>
      </c>
      <c r="P365" s="16">
        <f>IF($A365="","",DATE(YEAR($A365),MONTH($A365),1))</f>
        <v/>
      </c>
      <c r="Q365" s="14">
        <f>IF($C365="","",$K365-$O365)</f>
        <v/>
      </c>
    </row>
    <row r="366">
      <c r="A366" s="13" t="n">
        <v>46286</v>
      </c>
      <c r="B366" s="4" t="inlineStr">
        <is>
          <t>P-1688</t>
        </is>
      </c>
      <c r="C366" s="4" t="inlineStr">
        <is>
          <t>Dr Ahmed Mansour</t>
        </is>
      </c>
      <c r="D366" s="4" t="inlineStr">
        <is>
          <t>Sunscreen cream</t>
        </is>
      </c>
      <c r="E366" s="6">
        <f>IF($D366="","",IFERROR(INDEX('Settings'!$L$17:$L$56,MATCH($D366,'Settings'!$K$17:$K$56,0)),""))</f>
        <v/>
      </c>
      <c r="F366" s="8" t="n">
        <v>120</v>
      </c>
      <c r="G366" s="8" t="n"/>
      <c r="H366" s="4" t="n"/>
      <c r="I366" s="8" t="n"/>
      <c r="J366" s="8" t="n"/>
      <c r="K366" s="14">
        <f>IF($C366="","",$F366-$G366-$I366-$J366)</f>
        <v/>
      </c>
      <c r="L366" s="14">
        <f>IF($C366="","",$G366*IF($H366="Doctor",1,IF($H366="Shared",0.5,0)))</f>
        <v/>
      </c>
      <c r="M366" s="14">
        <f>IF($C366="","",IF(IFERROR(INDEX('Settings'!$C$17:$C$36,MATCH($C366,'Settings'!$A$17:$A$36,0)),"")="% of gross",$F366,$F366-$L366-IF('Settings'!$B$5="Yes",$I366,0)-IF('Settings'!$B$6="Yes",$J366,0)))</f>
        <v/>
      </c>
      <c r="N366" s="15">
        <f>IF($C366="","",IFERROR(IF(INDEX('Settings'!$E$17:$H$36,MATCH($C366,'Settings'!$A$17:$A$36,0),MATCH($E366,Groups,0))="",INDEX('Settings'!$D$17:$D$36,MATCH($C366,'Settings'!$A$17:$A$36,0)),INDEX('Settings'!$E$17:$H$36,MATCH($C366,'Settings'!$A$17:$A$36,0),MATCH($E366,Groups,0))),0))</f>
        <v/>
      </c>
      <c r="O366" s="14">
        <f>IF($C366="","",ROUND($M366*$N366,2))</f>
        <v/>
      </c>
      <c r="P366" s="16">
        <f>IF($A366="","",DATE(YEAR($A366),MONTH($A366),1))</f>
        <v/>
      </c>
      <c r="Q366" s="14">
        <f>IF($C366="","",$K366-$O366)</f>
        <v/>
      </c>
    </row>
    <row r="367">
      <c r="A367" s="13" t="n">
        <v>46286</v>
      </c>
      <c r="B367" s="4" t="inlineStr">
        <is>
          <t>P-1362</t>
        </is>
      </c>
      <c r="C367" s="4" t="inlineStr">
        <is>
          <t>Dr Ahmed Mansour</t>
        </is>
      </c>
      <c r="D367" s="4" t="inlineStr">
        <is>
          <t>Follow-up visit</t>
        </is>
      </c>
      <c r="E367" s="6">
        <f>IF($D367="","",IFERROR(INDEX('Settings'!$L$17:$L$56,MATCH($D367,'Settings'!$K$17:$K$56,0)),""))</f>
        <v/>
      </c>
      <c r="F367" s="8" t="n">
        <v>150</v>
      </c>
      <c r="G367" s="8" t="n"/>
      <c r="H367" s="4" t="n"/>
      <c r="I367" s="8" t="n"/>
      <c r="J367" s="8" t="n"/>
      <c r="K367" s="14">
        <f>IF($C367="","",$F367-$G367-$I367-$J367)</f>
        <v/>
      </c>
      <c r="L367" s="14">
        <f>IF($C367="","",$G367*IF($H367="Doctor",1,IF($H367="Shared",0.5,0)))</f>
        <v/>
      </c>
      <c r="M367" s="14">
        <f>IF($C367="","",IF(IFERROR(INDEX('Settings'!$C$17:$C$36,MATCH($C367,'Settings'!$A$17:$A$36,0)),"")="% of gross",$F367,$F367-$L367-IF('Settings'!$B$5="Yes",$I367,0)-IF('Settings'!$B$6="Yes",$J367,0)))</f>
        <v/>
      </c>
      <c r="N367" s="15">
        <f>IF($C367="","",IFERROR(IF(INDEX('Settings'!$E$17:$H$36,MATCH($C367,'Settings'!$A$17:$A$36,0),MATCH($E367,Groups,0))="",INDEX('Settings'!$D$17:$D$36,MATCH($C367,'Settings'!$A$17:$A$36,0)),INDEX('Settings'!$E$17:$H$36,MATCH($C367,'Settings'!$A$17:$A$36,0),MATCH($E367,Groups,0))),0))</f>
        <v/>
      </c>
      <c r="O367" s="14">
        <f>IF($C367="","",ROUND($M367*$N367,2))</f>
        <v/>
      </c>
      <c r="P367" s="16">
        <f>IF($A367="","",DATE(YEAR($A367),MONTH($A367),1))</f>
        <v/>
      </c>
      <c r="Q367" s="14">
        <f>IF($C367="","",$K367-$O367)</f>
        <v/>
      </c>
    </row>
    <row r="368">
      <c r="A368" s="13" t="n">
        <v>46287</v>
      </c>
      <c r="B368" s="4" t="inlineStr">
        <is>
          <t>P-1522</t>
        </is>
      </c>
      <c r="C368" s="4" t="inlineStr">
        <is>
          <t>Dr Sara Al Harbi</t>
        </is>
      </c>
      <c r="D368" s="4" t="inlineStr">
        <is>
          <t>Vitamin C serum</t>
        </is>
      </c>
      <c r="E368" s="6">
        <f>IF($D368="","",IFERROR(INDEX('Settings'!$L$17:$L$56,MATCH($D368,'Settings'!$K$17:$K$56,0)),""))</f>
        <v/>
      </c>
      <c r="F368" s="8" t="n">
        <v>220</v>
      </c>
      <c r="G368" s="8" t="n"/>
      <c r="H368" s="4" t="n"/>
      <c r="I368" s="8" t="n"/>
      <c r="J368" s="8" t="n"/>
      <c r="K368" s="14">
        <f>IF($C368="","",$F368-$G368-$I368-$J368)</f>
        <v/>
      </c>
      <c r="L368" s="14">
        <f>IF($C368="","",$G368*IF($H368="Doctor",1,IF($H368="Shared",0.5,0)))</f>
        <v/>
      </c>
      <c r="M368" s="14">
        <f>IF($C368="","",IF(IFERROR(INDEX('Settings'!$C$17:$C$36,MATCH($C368,'Settings'!$A$17:$A$36,0)),"")="% of gross",$F368,$F368-$L368-IF('Settings'!$B$5="Yes",$I368,0)-IF('Settings'!$B$6="Yes",$J368,0)))</f>
        <v/>
      </c>
      <c r="N368" s="15">
        <f>IF($C368="","",IFERROR(IF(INDEX('Settings'!$E$17:$H$36,MATCH($C368,'Settings'!$A$17:$A$36,0),MATCH($E368,Groups,0))="",INDEX('Settings'!$D$17:$D$36,MATCH($C368,'Settings'!$A$17:$A$36,0)),INDEX('Settings'!$E$17:$H$36,MATCH($C368,'Settings'!$A$17:$A$36,0),MATCH($E368,Groups,0))),0))</f>
        <v/>
      </c>
      <c r="O368" s="14">
        <f>IF($C368="","",ROUND($M368*$N368,2))</f>
        <v/>
      </c>
      <c r="P368" s="16">
        <f>IF($A368="","",DATE(YEAR($A368),MONTH($A368),1))</f>
        <v/>
      </c>
      <c r="Q368" s="14">
        <f>IF($C368="","",$K368-$O368)</f>
        <v/>
      </c>
    </row>
    <row r="369">
      <c r="A369" s="13" t="n">
        <v>46287</v>
      </c>
      <c r="B369" s="4" t="inlineStr">
        <is>
          <t>P-1072</t>
        </is>
      </c>
      <c r="C369" s="4" t="inlineStr">
        <is>
          <t>Dr Noura Al Subaie</t>
        </is>
      </c>
      <c r="D369" s="4" t="inlineStr">
        <is>
          <t>Vitamin C serum</t>
        </is>
      </c>
      <c r="E369" s="6">
        <f>IF($D369="","",IFERROR(INDEX('Settings'!$L$17:$L$56,MATCH($D369,'Settings'!$K$17:$K$56,0)),""))</f>
        <v/>
      </c>
      <c r="F369" s="8" t="n">
        <v>220</v>
      </c>
      <c r="G369" s="8" t="n"/>
      <c r="H369" s="4" t="n"/>
      <c r="I369" s="8" t="n"/>
      <c r="J369" s="8" t="n"/>
      <c r="K369" s="14">
        <f>IF($C369="","",$F369-$G369-$I369-$J369)</f>
        <v/>
      </c>
      <c r="L369" s="14">
        <f>IF($C369="","",$G369*IF($H369="Doctor",1,IF($H369="Shared",0.5,0)))</f>
        <v/>
      </c>
      <c r="M369" s="14">
        <f>IF($C369="","",IF(IFERROR(INDEX('Settings'!$C$17:$C$36,MATCH($C369,'Settings'!$A$17:$A$36,0)),"")="% of gross",$F369,$F369-$L369-IF('Settings'!$B$5="Yes",$I369,0)-IF('Settings'!$B$6="Yes",$J369,0)))</f>
        <v/>
      </c>
      <c r="N369" s="15">
        <f>IF($C369="","",IFERROR(IF(INDEX('Settings'!$E$17:$H$36,MATCH($C369,'Settings'!$A$17:$A$36,0),MATCH($E369,Groups,0))="",INDEX('Settings'!$D$17:$D$36,MATCH($C369,'Settings'!$A$17:$A$36,0)),INDEX('Settings'!$E$17:$H$36,MATCH($C369,'Settings'!$A$17:$A$36,0),MATCH($E369,Groups,0))),0))</f>
        <v/>
      </c>
      <c r="O369" s="14">
        <f>IF($C369="","",ROUND($M369*$N369,2))</f>
        <v/>
      </c>
      <c r="P369" s="16">
        <f>IF($A369="","",DATE(YEAR($A369),MONTH($A369),1))</f>
        <v/>
      </c>
      <c r="Q369" s="14">
        <f>IF($C369="","",$K369-$O369)</f>
        <v/>
      </c>
    </row>
    <row r="370">
      <c r="A370" s="13" t="n">
        <v>46287</v>
      </c>
      <c r="B370" s="4" t="inlineStr">
        <is>
          <t>P-1452</t>
        </is>
      </c>
      <c r="C370" s="4" t="inlineStr">
        <is>
          <t>Dr Layla Al Qahtani</t>
        </is>
      </c>
      <c r="D370" s="4" t="inlineStr">
        <is>
          <t>Laser session, body</t>
        </is>
      </c>
      <c r="E370" s="6">
        <f>IF($D370="","",IFERROR(INDEX('Settings'!$L$17:$L$56,MATCH($D370,'Settings'!$K$17:$K$56,0)),""))</f>
        <v/>
      </c>
      <c r="F370" s="8" t="n">
        <v>1200</v>
      </c>
      <c r="G370" s="8" t="n"/>
      <c r="H370" s="4" t="n"/>
      <c r="I370" s="8" t="n"/>
      <c r="J370" s="8" t="n"/>
      <c r="K370" s="14">
        <f>IF($C370="","",$F370-$G370-$I370-$J370)</f>
        <v/>
      </c>
      <c r="L370" s="14">
        <f>IF($C370="","",$G370*IF($H370="Doctor",1,IF($H370="Shared",0.5,0)))</f>
        <v/>
      </c>
      <c r="M370" s="14">
        <f>IF($C370="","",IF(IFERROR(INDEX('Settings'!$C$17:$C$36,MATCH($C370,'Settings'!$A$17:$A$36,0)),"")="% of gross",$F370,$F370-$L370-IF('Settings'!$B$5="Yes",$I370,0)-IF('Settings'!$B$6="Yes",$J370,0)))</f>
        <v/>
      </c>
      <c r="N370" s="15">
        <f>IF($C370="","",IFERROR(IF(INDEX('Settings'!$E$17:$H$36,MATCH($C370,'Settings'!$A$17:$A$36,0),MATCH($E370,Groups,0))="",INDEX('Settings'!$D$17:$D$36,MATCH($C370,'Settings'!$A$17:$A$36,0)),INDEX('Settings'!$E$17:$H$36,MATCH($C370,'Settings'!$A$17:$A$36,0),MATCH($E370,Groups,0))),0))</f>
        <v/>
      </c>
      <c r="O370" s="14">
        <f>IF($C370="","",ROUND($M370*$N370,2))</f>
        <v/>
      </c>
      <c r="P370" s="16">
        <f>IF($A370="","",DATE(YEAR($A370),MONTH($A370),1))</f>
        <v/>
      </c>
      <c r="Q370" s="14">
        <f>IF($C370="","",$K370-$O370)</f>
        <v/>
      </c>
    </row>
    <row r="371">
      <c r="A371" s="13" t="n">
        <v>46287</v>
      </c>
      <c r="B371" s="4" t="inlineStr">
        <is>
          <t>P-1466</t>
        </is>
      </c>
      <c r="C371" s="4" t="inlineStr">
        <is>
          <t>Dr Mohamed Adel</t>
        </is>
      </c>
      <c r="D371" s="4" t="inlineStr">
        <is>
          <t>Sunscreen cream</t>
        </is>
      </c>
      <c r="E371" s="6">
        <f>IF($D371="","",IFERROR(INDEX('Settings'!$L$17:$L$56,MATCH($D371,'Settings'!$K$17:$K$56,0)),""))</f>
        <v/>
      </c>
      <c r="F371" s="8" t="n">
        <v>120</v>
      </c>
      <c r="G371" s="8" t="n">
        <v>10</v>
      </c>
      <c r="H371" s="4" t="inlineStr">
        <is>
          <t>Clinic</t>
        </is>
      </c>
      <c r="I371" s="8" t="n"/>
      <c r="J371" s="8" t="n"/>
      <c r="K371" s="14">
        <f>IF($C371="","",$F371-$G371-$I371-$J371)</f>
        <v/>
      </c>
      <c r="L371" s="14">
        <f>IF($C371="","",$G371*IF($H371="Doctor",1,IF($H371="Shared",0.5,0)))</f>
        <v/>
      </c>
      <c r="M371" s="14">
        <f>IF($C371="","",IF(IFERROR(INDEX('Settings'!$C$17:$C$36,MATCH($C371,'Settings'!$A$17:$A$36,0)),"")="% of gross",$F371,$F371-$L371-IF('Settings'!$B$5="Yes",$I371,0)-IF('Settings'!$B$6="Yes",$J371,0)))</f>
        <v/>
      </c>
      <c r="N371" s="15">
        <f>IF($C371="","",IFERROR(IF(INDEX('Settings'!$E$17:$H$36,MATCH($C371,'Settings'!$A$17:$A$36,0),MATCH($E371,Groups,0))="",INDEX('Settings'!$D$17:$D$36,MATCH($C371,'Settings'!$A$17:$A$36,0)),INDEX('Settings'!$E$17:$H$36,MATCH($C371,'Settings'!$A$17:$A$36,0),MATCH($E371,Groups,0))),0))</f>
        <v/>
      </c>
      <c r="O371" s="14">
        <f>IF($C371="","",ROUND($M371*$N371,2))</f>
        <v/>
      </c>
      <c r="P371" s="16">
        <f>IF($A371="","",DATE(YEAR($A371),MONTH($A371),1))</f>
        <v/>
      </c>
      <c r="Q371" s="14">
        <f>IF($C371="","",$K371-$O371)</f>
        <v/>
      </c>
    </row>
    <row r="372">
      <c r="A372" s="13" t="n">
        <v>46287</v>
      </c>
      <c r="B372" s="4" t="inlineStr">
        <is>
          <t>P-1469</t>
        </is>
      </c>
      <c r="C372" s="4" t="inlineStr">
        <is>
          <t>Dr Mohamed Adel</t>
        </is>
      </c>
      <c r="D372" s="4" t="inlineStr">
        <is>
          <t>Laser session, body</t>
        </is>
      </c>
      <c r="E372" s="6">
        <f>IF($D372="","",IFERROR(INDEX('Settings'!$L$17:$L$56,MATCH($D372,'Settings'!$K$17:$K$56,0)),""))</f>
        <v/>
      </c>
      <c r="F372" s="8" t="n">
        <v>1200</v>
      </c>
      <c r="G372" s="8" t="n">
        <v>120</v>
      </c>
      <c r="H372" s="4" t="inlineStr">
        <is>
          <t>Doctor</t>
        </is>
      </c>
      <c r="I372" s="8" t="n"/>
      <c r="J372" s="8" t="n"/>
      <c r="K372" s="14">
        <f>IF($C372="","",$F372-$G372-$I372-$J372)</f>
        <v/>
      </c>
      <c r="L372" s="14">
        <f>IF($C372="","",$G372*IF($H372="Doctor",1,IF($H372="Shared",0.5,0)))</f>
        <v/>
      </c>
      <c r="M372" s="14">
        <f>IF($C372="","",IF(IFERROR(INDEX('Settings'!$C$17:$C$36,MATCH($C372,'Settings'!$A$17:$A$36,0)),"")="% of gross",$F372,$F372-$L372-IF('Settings'!$B$5="Yes",$I372,0)-IF('Settings'!$B$6="Yes",$J372,0)))</f>
        <v/>
      </c>
      <c r="N372" s="15">
        <f>IF($C372="","",IFERROR(IF(INDEX('Settings'!$E$17:$H$36,MATCH($C372,'Settings'!$A$17:$A$36,0),MATCH($E372,Groups,0))="",INDEX('Settings'!$D$17:$D$36,MATCH($C372,'Settings'!$A$17:$A$36,0)),INDEX('Settings'!$E$17:$H$36,MATCH($C372,'Settings'!$A$17:$A$36,0),MATCH($E372,Groups,0))),0))</f>
        <v/>
      </c>
      <c r="O372" s="14">
        <f>IF($C372="","",ROUND($M372*$N372,2))</f>
        <v/>
      </c>
      <c r="P372" s="16">
        <f>IF($A372="","",DATE(YEAR($A372),MONTH($A372),1))</f>
        <v/>
      </c>
      <c r="Q372" s="14">
        <f>IF($C372="","",$K372-$O372)</f>
        <v/>
      </c>
    </row>
    <row r="373">
      <c r="A373" s="13" t="n">
        <v>46287</v>
      </c>
      <c r="B373" s="4" t="inlineStr">
        <is>
          <t>P-1045</t>
        </is>
      </c>
      <c r="C373" s="4" t="inlineStr">
        <is>
          <t>Dr Sara Al Harbi</t>
        </is>
      </c>
      <c r="D373" s="4" t="inlineStr">
        <is>
          <t>Sunscreen cream</t>
        </is>
      </c>
      <c r="E373" s="6">
        <f>IF($D373="","",IFERROR(INDEX('Settings'!$L$17:$L$56,MATCH($D373,'Settings'!$K$17:$K$56,0)),""))</f>
        <v/>
      </c>
      <c r="F373" s="8" t="n">
        <v>120</v>
      </c>
      <c r="G373" s="8" t="n"/>
      <c r="H373" s="4" t="n"/>
      <c r="I373" s="8" t="n"/>
      <c r="J373" s="8" t="n"/>
      <c r="K373" s="14">
        <f>IF($C373="","",$F373-$G373-$I373-$J373)</f>
        <v/>
      </c>
      <c r="L373" s="14">
        <f>IF($C373="","",$G373*IF($H373="Doctor",1,IF($H373="Shared",0.5,0)))</f>
        <v/>
      </c>
      <c r="M373" s="14">
        <f>IF($C373="","",IF(IFERROR(INDEX('Settings'!$C$17:$C$36,MATCH($C373,'Settings'!$A$17:$A$36,0)),"")="% of gross",$F373,$F373-$L373-IF('Settings'!$B$5="Yes",$I373,0)-IF('Settings'!$B$6="Yes",$J373,0)))</f>
        <v/>
      </c>
      <c r="N373" s="15">
        <f>IF($C373="","",IFERROR(IF(INDEX('Settings'!$E$17:$H$36,MATCH($C373,'Settings'!$A$17:$A$36,0),MATCH($E373,Groups,0))="",INDEX('Settings'!$D$17:$D$36,MATCH($C373,'Settings'!$A$17:$A$36,0)),INDEX('Settings'!$E$17:$H$36,MATCH($C373,'Settings'!$A$17:$A$36,0),MATCH($E373,Groups,0))),0))</f>
        <v/>
      </c>
      <c r="O373" s="14">
        <f>IF($C373="","",ROUND($M373*$N373,2))</f>
        <v/>
      </c>
      <c r="P373" s="16">
        <f>IF($A373="","",DATE(YEAR($A373),MONTH($A373),1))</f>
        <v/>
      </c>
      <c r="Q373" s="14">
        <f>IF($C373="","",$K373-$O373)</f>
        <v/>
      </c>
    </row>
    <row r="374">
      <c r="A374" s="13" t="n">
        <v>46288</v>
      </c>
      <c r="B374" s="4" t="inlineStr">
        <is>
          <t>P-1085</t>
        </is>
      </c>
      <c r="C374" s="4" t="inlineStr">
        <is>
          <t>Dr Ahmed Mansour</t>
        </is>
      </c>
      <c r="D374" s="4" t="inlineStr">
        <is>
          <t>Specialist consultation</t>
        </is>
      </c>
      <c r="E374" s="6">
        <f>IF($D374="","",IFERROR(INDEX('Settings'!$L$17:$L$56,MATCH($D374,'Settings'!$K$17:$K$56,0)),""))</f>
        <v/>
      </c>
      <c r="F374" s="8" t="n">
        <v>350</v>
      </c>
      <c r="G374" s="8" t="n">
        <v>40</v>
      </c>
      <c r="H374" s="4" t="inlineStr">
        <is>
          <t>Shared</t>
        </is>
      </c>
      <c r="I374" s="8" t="n"/>
      <c r="J374" s="8" t="n"/>
      <c r="K374" s="14">
        <f>IF($C374="","",$F374-$G374-$I374-$J374)</f>
        <v/>
      </c>
      <c r="L374" s="14">
        <f>IF($C374="","",$G374*IF($H374="Doctor",1,IF($H374="Shared",0.5,0)))</f>
        <v/>
      </c>
      <c r="M374" s="14">
        <f>IF($C374="","",IF(IFERROR(INDEX('Settings'!$C$17:$C$36,MATCH($C374,'Settings'!$A$17:$A$36,0)),"")="% of gross",$F374,$F374-$L374-IF('Settings'!$B$5="Yes",$I374,0)-IF('Settings'!$B$6="Yes",$J374,0)))</f>
        <v/>
      </c>
      <c r="N374" s="15">
        <f>IF($C374="","",IFERROR(IF(INDEX('Settings'!$E$17:$H$36,MATCH($C374,'Settings'!$A$17:$A$36,0),MATCH($E374,Groups,0))="",INDEX('Settings'!$D$17:$D$36,MATCH($C374,'Settings'!$A$17:$A$36,0)),INDEX('Settings'!$E$17:$H$36,MATCH($C374,'Settings'!$A$17:$A$36,0),MATCH($E374,Groups,0))),0))</f>
        <v/>
      </c>
      <c r="O374" s="14">
        <f>IF($C374="","",ROUND($M374*$N374,2))</f>
        <v/>
      </c>
      <c r="P374" s="16">
        <f>IF($A374="","",DATE(YEAR($A374),MONTH($A374),1))</f>
        <v/>
      </c>
      <c r="Q374" s="14">
        <f>IF($C374="","",$K374-$O374)</f>
        <v/>
      </c>
    </row>
    <row r="375">
      <c r="A375" s="13" t="n">
        <v>46288</v>
      </c>
      <c r="B375" s="4" t="inlineStr">
        <is>
          <t>P-1559</t>
        </is>
      </c>
      <c r="C375" s="4" t="inlineStr">
        <is>
          <t>Dr Sara Al Harbi</t>
        </is>
      </c>
      <c r="D375" s="4" t="inlineStr">
        <is>
          <t>Laser session, body</t>
        </is>
      </c>
      <c r="E375" s="6">
        <f>IF($D375="","",IFERROR(INDEX('Settings'!$L$17:$L$56,MATCH($D375,'Settings'!$K$17:$K$56,0)),""))</f>
        <v/>
      </c>
      <c r="F375" s="8" t="n">
        <v>1200</v>
      </c>
      <c r="G375" s="8" t="n"/>
      <c r="H375" s="4" t="n"/>
      <c r="I375" s="8" t="n"/>
      <c r="J375" s="8" t="n"/>
      <c r="K375" s="14">
        <f>IF($C375="","",$F375-$G375-$I375-$J375)</f>
        <v/>
      </c>
      <c r="L375" s="14">
        <f>IF($C375="","",$G375*IF($H375="Doctor",1,IF($H375="Shared",0.5,0)))</f>
        <v/>
      </c>
      <c r="M375" s="14">
        <f>IF($C375="","",IF(IFERROR(INDEX('Settings'!$C$17:$C$36,MATCH($C375,'Settings'!$A$17:$A$36,0)),"")="% of gross",$F375,$F375-$L375-IF('Settings'!$B$5="Yes",$I375,0)-IF('Settings'!$B$6="Yes",$J375,0)))</f>
        <v/>
      </c>
      <c r="N375" s="15">
        <f>IF($C375="","",IFERROR(IF(INDEX('Settings'!$E$17:$H$36,MATCH($C375,'Settings'!$A$17:$A$36,0),MATCH($E375,Groups,0))="",INDEX('Settings'!$D$17:$D$36,MATCH($C375,'Settings'!$A$17:$A$36,0)),INDEX('Settings'!$E$17:$H$36,MATCH($C375,'Settings'!$A$17:$A$36,0),MATCH($E375,Groups,0))),0))</f>
        <v/>
      </c>
      <c r="O375" s="14">
        <f>IF($C375="","",ROUND($M375*$N375,2))</f>
        <v/>
      </c>
      <c r="P375" s="16">
        <f>IF($A375="","",DATE(YEAR($A375),MONTH($A375),1))</f>
        <v/>
      </c>
      <c r="Q375" s="14">
        <f>IF($C375="","",$K375-$O375)</f>
        <v/>
      </c>
    </row>
    <row r="376">
      <c r="A376" s="13" t="n">
        <v>46288</v>
      </c>
      <c r="B376" s="4" t="inlineStr">
        <is>
          <t>P-1649</t>
        </is>
      </c>
      <c r="C376" s="4" t="inlineStr">
        <is>
          <t>Dr Ahmed Mansour</t>
        </is>
      </c>
      <c r="D376" s="4" t="inlineStr">
        <is>
          <t>Sunscreen cream</t>
        </is>
      </c>
      <c r="E376" s="6">
        <f>IF($D376="","",IFERROR(INDEX('Settings'!$L$17:$L$56,MATCH($D376,'Settings'!$K$17:$K$56,0)),""))</f>
        <v/>
      </c>
      <c r="F376" s="8" t="n">
        <v>120</v>
      </c>
      <c r="G376" s="8" t="n"/>
      <c r="H376" s="4" t="n"/>
      <c r="I376" s="8" t="n"/>
      <c r="J376" s="8" t="n"/>
      <c r="K376" s="14">
        <f>IF($C376="","",$F376-$G376-$I376-$J376)</f>
        <v/>
      </c>
      <c r="L376" s="14">
        <f>IF($C376="","",$G376*IF($H376="Doctor",1,IF($H376="Shared",0.5,0)))</f>
        <v/>
      </c>
      <c r="M376" s="14">
        <f>IF($C376="","",IF(IFERROR(INDEX('Settings'!$C$17:$C$36,MATCH($C376,'Settings'!$A$17:$A$36,0)),"")="% of gross",$F376,$F376-$L376-IF('Settings'!$B$5="Yes",$I376,0)-IF('Settings'!$B$6="Yes",$J376,0)))</f>
        <v/>
      </c>
      <c r="N376" s="15">
        <f>IF($C376="","",IFERROR(IF(INDEX('Settings'!$E$17:$H$36,MATCH($C376,'Settings'!$A$17:$A$36,0),MATCH($E376,Groups,0))="",INDEX('Settings'!$D$17:$D$36,MATCH($C376,'Settings'!$A$17:$A$36,0)),INDEX('Settings'!$E$17:$H$36,MATCH($C376,'Settings'!$A$17:$A$36,0),MATCH($E376,Groups,0))),0))</f>
        <v/>
      </c>
      <c r="O376" s="14">
        <f>IF($C376="","",ROUND($M376*$N376,2))</f>
        <v/>
      </c>
      <c r="P376" s="16">
        <f>IF($A376="","",DATE(YEAR($A376),MONTH($A376),1))</f>
        <v/>
      </c>
      <c r="Q376" s="14">
        <f>IF($C376="","",$K376-$O376)</f>
        <v/>
      </c>
    </row>
    <row r="377">
      <c r="A377" s="13" t="n">
        <v>46288</v>
      </c>
      <c r="B377" s="4" t="inlineStr">
        <is>
          <t>P-1178</t>
        </is>
      </c>
      <c r="C377" s="4" t="inlineStr">
        <is>
          <t>Dr Noura Al Subaie</t>
        </is>
      </c>
      <c r="D377" s="4" t="inlineStr">
        <is>
          <t>Vitamin C serum</t>
        </is>
      </c>
      <c r="E377" s="6">
        <f>IF($D377="","",IFERROR(INDEX('Settings'!$L$17:$L$56,MATCH($D377,'Settings'!$K$17:$K$56,0)),""))</f>
        <v/>
      </c>
      <c r="F377" s="8" t="n">
        <v>220</v>
      </c>
      <c r="G377" s="8" t="n"/>
      <c r="H377" s="4" t="n"/>
      <c r="I377" s="8" t="n"/>
      <c r="J377" s="8" t="n"/>
      <c r="K377" s="14">
        <f>IF($C377="","",$F377-$G377-$I377-$J377)</f>
        <v/>
      </c>
      <c r="L377" s="14">
        <f>IF($C377="","",$G377*IF($H377="Doctor",1,IF($H377="Shared",0.5,0)))</f>
        <v/>
      </c>
      <c r="M377" s="14">
        <f>IF($C377="","",IF(IFERROR(INDEX('Settings'!$C$17:$C$36,MATCH($C377,'Settings'!$A$17:$A$36,0)),"")="% of gross",$F377,$F377-$L377-IF('Settings'!$B$5="Yes",$I377,0)-IF('Settings'!$B$6="Yes",$J377,0)))</f>
        <v/>
      </c>
      <c r="N377" s="15">
        <f>IF($C377="","",IFERROR(IF(INDEX('Settings'!$E$17:$H$36,MATCH($C377,'Settings'!$A$17:$A$36,0),MATCH($E377,Groups,0))="",INDEX('Settings'!$D$17:$D$36,MATCH($C377,'Settings'!$A$17:$A$36,0)),INDEX('Settings'!$E$17:$H$36,MATCH($C377,'Settings'!$A$17:$A$36,0),MATCH($E377,Groups,0))),0))</f>
        <v/>
      </c>
      <c r="O377" s="14">
        <f>IF($C377="","",ROUND($M377*$N377,2))</f>
        <v/>
      </c>
      <c r="P377" s="16">
        <f>IF($A377="","",DATE(YEAR($A377),MONTH($A377),1))</f>
        <v/>
      </c>
      <c r="Q377" s="14">
        <f>IF($C377="","",$K377-$O377)</f>
        <v/>
      </c>
    </row>
    <row r="378">
      <c r="A378" s="13" t="n">
        <v>46288</v>
      </c>
      <c r="B378" s="4" t="inlineStr">
        <is>
          <t>P-1550</t>
        </is>
      </c>
      <c r="C378" s="4" t="inlineStr">
        <is>
          <t>Dr Ahmed Mansour</t>
        </is>
      </c>
      <c r="D378" s="4" t="inlineStr">
        <is>
          <t>Laser session, body</t>
        </is>
      </c>
      <c r="E378" s="6">
        <f>IF($D378="","",IFERROR(INDEX('Settings'!$L$17:$L$56,MATCH($D378,'Settings'!$K$17:$K$56,0)),""))</f>
        <v/>
      </c>
      <c r="F378" s="8" t="n">
        <v>1200</v>
      </c>
      <c r="G378" s="8" t="n"/>
      <c r="H378" s="4" t="n"/>
      <c r="I378" s="8" t="n"/>
      <c r="J378" s="8" t="n"/>
      <c r="K378" s="14">
        <f>IF($C378="","",$F378-$G378-$I378-$J378)</f>
        <v/>
      </c>
      <c r="L378" s="14">
        <f>IF($C378="","",$G378*IF($H378="Doctor",1,IF($H378="Shared",0.5,0)))</f>
        <v/>
      </c>
      <c r="M378" s="14">
        <f>IF($C378="","",IF(IFERROR(INDEX('Settings'!$C$17:$C$36,MATCH($C378,'Settings'!$A$17:$A$36,0)),"")="% of gross",$F378,$F378-$L378-IF('Settings'!$B$5="Yes",$I378,0)-IF('Settings'!$B$6="Yes",$J378,0)))</f>
        <v/>
      </c>
      <c r="N378" s="15">
        <f>IF($C378="","",IFERROR(IF(INDEX('Settings'!$E$17:$H$36,MATCH($C378,'Settings'!$A$17:$A$36,0),MATCH($E378,Groups,0))="",INDEX('Settings'!$D$17:$D$36,MATCH($C378,'Settings'!$A$17:$A$36,0)),INDEX('Settings'!$E$17:$H$36,MATCH($C378,'Settings'!$A$17:$A$36,0),MATCH($E378,Groups,0))),0))</f>
        <v/>
      </c>
      <c r="O378" s="14">
        <f>IF($C378="","",ROUND($M378*$N378,2))</f>
        <v/>
      </c>
      <c r="P378" s="16">
        <f>IF($A378="","",DATE(YEAR($A378),MONTH($A378),1))</f>
        <v/>
      </c>
      <c r="Q378" s="14">
        <f>IF($C378="","",$K378-$O378)</f>
        <v/>
      </c>
    </row>
    <row r="379">
      <c r="A379" s="13" t="n">
        <v>46288</v>
      </c>
      <c r="B379" s="4" t="inlineStr">
        <is>
          <t>P-1306</t>
        </is>
      </c>
      <c r="C379" s="4" t="inlineStr">
        <is>
          <t>Dr Sara Al Harbi</t>
        </is>
      </c>
      <c r="D379" s="4" t="inlineStr">
        <is>
          <t>Filler injection</t>
        </is>
      </c>
      <c r="E379" s="6">
        <f>IF($D379="","",IFERROR(INDEX('Settings'!$L$17:$L$56,MATCH($D379,'Settings'!$K$17:$K$56,0)),""))</f>
        <v/>
      </c>
      <c r="F379" s="8" t="n">
        <v>1800</v>
      </c>
      <c r="G379" s="8" t="n"/>
      <c r="H379" s="4" t="n"/>
      <c r="I379" s="8" t="n">
        <v>60</v>
      </c>
      <c r="J379" s="8" t="n"/>
      <c r="K379" s="14">
        <f>IF($C379="","",$F379-$G379-$I379-$J379)</f>
        <v/>
      </c>
      <c r="L379" s="14">
        <f>IF($C379="","",$G379*IF($H379="Doctor",1,IF($H379="Shared",0.5,0)))</f>
        <v/>
      </c>
      <c r="M379" s="14">
        <f>IF($C379="","",IF(IFERROR(INDEX('Settings'!$C$17:$C$36,MATCH($C379,'Settings'!$A$17:$A$36,0)),"")="% of gross",$F379,$F379-$L379-IF('Settings'!$B$5="Yes",$I379,0)-IF('Settings'!$B$6="Yes",$J379,0)))</f>
        <v/>
      </c>
      <c r="N379" s="15">
        <f>IF($C379="","",IFERROR(IF(INDEX('Settings'!$E$17:$H$36,MATCH($C379,'Settings'!$A$17:$A$36,0),MATCH($E379,Groups,0))="",INDEX('Settings'!$D$17:$D$36,MATCH($C379,'Settings'!$A$17:$A$36,0)),INDEX('Settings'!$E$17:$H$36,MATCH($C379,'Settings'!$A$17:$A$36,0),MATCH($E379,Groups,0))),0))</f>
        <v/>
      </c>
      <c r="O379" s="14">
        <f>IF($C379="","",ROUND($M379*$N379,2))</f>
        <v/>
      </c>
      <c r="P379" s="16">
        <f>IF($A379="","",DATE(YEAR($A379),MONTH($A379),1))</f>
        <v/>
      </c>
      <c r="Q379" s="14">
        <f>IF($C379="","",$K379-$O379)</f>
        <v/>
      </c>
    </row>
    <row r="380">
      <c r="A380" s="13" t="n">
        <v>46288</v>
      </c>
      <c r="B380" s="4" t="inlineStr">
        <is>
          <t>P-1387</t>
        </is>
      </c>
      <c r="C380" s="4" t="inlineStr">
        <is>
          <t>Dr Ahmed Mansour</t>
        </is>
      </c>
      <c r="D380" s="4" t="inlineStr">
        <is>
          <t>Physiotherapy session</t>
        </is>
      </c>
      <c r="E380" s="6">
        <f>IF($D380="","",IFERROR(INDEX('Settings'!$L$17:$L$56,MATCH($D380,'Settings'!$K$17:$K$56,0)),""))</f>
        <v/>
      </c>
      <c r="F380" s="8" t="n">
        <v>300</v>
      </c>
      <c r="G380" s="8" t="n"/>
      <c r="H380" s="4" t="n"/>
      <c r="I380" s="8" t="n"/>
      <c r="J380" s="8" t="n"/>
      <c r="K380" s="14">
        <f>IF($C380="","",$F380-$G380-$I380-$J380)</f>
        <v/>
      </c>
      <c r="L380" s="14">
        <f>IF($C380="","",$G380*IF($H380="Doctor",1,IF($H380="Shared",0.5,0)))</f>
        <v/>
      </c>
      <c r="M380" s="14">
        <f>IF($C380="","",IF(IFERROR(INDEX('Settings'!$C$17:$C$36,MATCH($C380,'Settings'!$A$17:$A$36,0)),"")="% of gross",$F380,$F380-$L380-IF('Settings'!$B$5="Yes",$I380,0)-IF('Settings'!$B$6="Yes",$J380,0)))</f>
        <v/>
      </c>
      <c r="N380" s="15">
        <f>IF($C380="","",IFERROR(IF(INDEX('Settings'!$E$17:$H$36,MATCH($C380,'Settings'!$A$17:$A$36,0),MATCH($E380,Groups,0))="",INDEX('Settings'!$D$17:$D$36,MATCH($C380,'Settings'!$A$17:$A$36,0)),INDEX('Settings'!$E$17:$H$36,MATCH($C380,'Settings'!$A$17:$A$36,0),MATCH($E380,Groups,0))),0))</f>
        <v/>
      </c>
      <c r="O380" s="14">
        <f>IF($C380="","",ROUND($M380*$N380,2))</f>
        <v/>
      </c>
      <c r="P380" s="16">
        <f>IF($A380="","",DATE(YEAR($A380),MONTH($A380),1))</f>
        <v/>
      </c>
      <c r="Q380" s="14">
        <f>IF($C380="","",$K380-$O380)</f>
        <v/>
      </c>
    </row>
    <row r="381">
      <c r="A381" s="13" t="n">
        <v>46288</v>
      </c>
      <c r="B381" s="4" t="inlineStr">
        <is>
          <t>P-1527</t>
        </is>
      </c>
      <c r="C381" s="4" t="inlineStr">
        <is>
          <t>Dr Noura Al Subaie</t>
        </is>
      </c>
      <c r="D381" s="4" t="inlineStr">
        <is>
          <t>Botulinum toxin</t>
        </is>
      </c>
      <c r="E381" s="6">
        <f>IF($D381="","",IFERROR(INDEX('Settings'!$L$17:$L$56,MATCH($D381,'Settings'!$K$17:$K$56,0)),""))</f>
        <v/>
      </c>
      <c r="F381" s="8" t="n">
        <v>1500</v>
      </c>
      <c r="G381" s="8" t="n"/>
      <c r="H381" s="4" t="n"/>
      <c r="I381" s="8" t="n"/>
      <c r="J381" s="8" t="n"/>
      <c r="K381" s="14">
        <f>IF($C381="","",$F381-$G381-$I381-$J381)</f>
        <v/>
      </c>
      <c r="L381" s="14">
        <f>IF($C381="","",$G381*IF($H381="Doctor",1,IF($H381="Shared",0.5,0)))</f>
        <v/>
      </c>
      <c r="M381" s="14">
        <f>IF($C381="","",IF(IFERROR(INDEX('Settings'!$C$17:$C$36,MATCH($C381,'Settings'!$A$17:$A$36,0)),"")="% of gross",$F381,$F381-$L381-IF('Settings'!$B$5="Yes",$I381,0)-IF('Settings'!$B$6="Yes",$J381,0)))</f>
        <v/>
      </c>
      <c r="N381" s="15">
        <f>IF($C381="","",IFERROR(IF(INDEX('Settings'!$E$17:$H$36,MATCH($C381,'Settings'!$A$17:$A$36,0),MATCH($E381,Groups,0))="",INDEX('Settings'!$D$17:$D$36,MATCH($C381,'Settings'!$A$17:$A$36,0)),INDEX('Settings'!$E$17:$H$36,MATCH($C381,'Settings'!$A$17:$A$36,0),MATCH($E381,Groups,0))),0))</f>
        <v/>
      </c>
      <c r="O381" s="14">
        <f>IF($C381="","",ROUND($M381*$N381,2))</f>
        <v/>
      </c>
      <c r="P381" s="16">
        <f>IF($A381="","",DATE(YEAR($A381),MONTH($A381),1))</f>
        <v/>
      </c>
      <c r="Q381" s="14">
        <f>IF($C381="","",$K381-$O381)</f>
        <v/>
      </c>
    </row>
    <row r="382">
      <c r="A382" s="13" t="n">
        <v>46289</v>
      </c>
      <c r="B382" s="4" t="inlineStr">
        <is>
          <t>P-1126</t>
        </is>
      </c>
      <c r="C382" s="4" t="inlineStr">
        <is>
          <t>Dr Noura Al Subaie</t>
        </is>
      </c>
      <c r="D382" s="4" t="inlineStr">
        <is>
          <t>Specialist consultation</t>
        </is>
      </c>
      <c r="E382" s="6">
        <f>IF($D382="","",IFERROR(INDEX('Settings'!$L$17:$L$56,MATCH($D382,'Settings'!$K$17:$K$56,0)),""))</f>
        <v/>
      </c>
      <c r="F382" s="8" t="n">
        <v>350</v>
      </c>
      <c r="G382" s="8" t="n"/>
      <c r="H382" s="4" t="n"/>
      <c r="I382" s="8" t="n"/>
      <c r="J382" s="8" t="n"/>
      <c r="K382" s="14">
        <f>IF($C382="","",$F382-$G382-$I382-$J382)</f>
        <v/>
      </c>
      <c r="L382" s="14">
        <f>IF($C382="","",$G382*IF($H382="Doctor",1,IF($H382="Shared",0.5,0)))</f>
        <v/>
      </c>
      <c r="M382" s="14">
        <f>IF($C382="","",IF(IFERROR(INDEX('Settings'!$C$17:$C$36,MATCH($C382,'Settings'!$A$17:$A$36,0)),"")="% of gross",$F382,$F382-$L382-IF('Settings'!$B$5="Yes",$I382,0)-IF('Settings'!$B$6="Yes",$J382,0)))</f>
        <v/>
      </c>
      <c r="N382" s="15">
        <f>IF($C382="","",IFERROR(IF(INDEX('Settings'!$E$17:$H$36,MATCH($C382,'Settings'!$A$17:$A$36,0),MATCH($E382,Groups,0))="",INDEX('Settings'!$D$17:$D$36,MATCH($C382,'Settings'!$A$17:$A$36,0)),INDEX('Settings'!$E$17:$H$36,MATCH($C382,'Settings'!$A$17:$A$36,0),MATCH($E382,Groups,0))),0))</f>
        <v/>
      </c>
      <c r="O382" s="14">
        <f>IF($C382="","",ROUND($M382*$N382,2))</f>
        <v/>
      </c>
      <c r="P382" s="16">
        <f>IF($A382="","",DATE(YEAR($A382),MONTH($A382),1))</f>
        <v/>
      </c>
      <c r="Q382" s="14">
        <f>IF($C382="","",$K382-$O382)</f>
        <v/>
      </c>
    </row>
    <row r="383">
      <c r="A383" s="13" t="n">
        <v>46289</v>
      </c>
      <c r="B383" s="4" t="inlineStr">
        <is>
          <t>P-1703</t>
        </is>
      </c>
      <c r="C383" s="4" t="inlineStr">
        <is>
          <t>Dr Ahmed Mansour</t>
        </is>
      </c>
      <c r="D383" s="4" t="inlineStr">
        <is>
          <t>Laser session, body</t>
        </is>
      </c>
      <c r="E383" s="6">
        <f>IF($D383="","",IFERROR(INDEX('Settings'!$L$17:$L$56,MATCH($D383,'Settings'!$K$17:$K$56,0)),""))</f>
        <v/>
      </c>
      <c r="F383" s="8" t="n">
        <v>1200</v>
      </c>
      <c r="G383" s="8" t="n"/>
      <c r="H383" s="4" t="n"/>
      <c r="I383" s="8" t="n"/>
      <c r="J383" s="8" t="n"/>
      <c r="K383" s="14">
        <f>IF($C383="","",$F383-$G383-$I383-$J383)</f>
        <v/>
      </c>
      <c r="L383" s="14">
        <f>IF($C383="","",$G383*IF($H383="Doctor",1,IF($H383="Shared",0.5,0)))</f>
        <v/>
      </c>
      <c r="M383" s="14">
        <f>IF($C383="","",IF(IFERROR(INDEX('Settings'!$C$17:$C$36,MATCH($C383,'Settings'!$A$17:$A$36,0)),"")="% of gross",$F383,$F383-$L383-IF('Settings'!$B$5="Yes",$I383,0)-IF('Settings'!$B$6="Yes",$J383,0)))</f>
        <v/>
      </c>
      <c r="N383" s="15">
        <f>IF($C383="","",IFERROR(IF(INDEX('Settings'!$E$17:$H$36,MATCH($C383,'Settings'!$A$17:$A$36,0),MATCH($E383,Groups,0))="",INDEX('Settings'!$D$17:$D$36,MATCH($C383,'Settings'!$A$17:$A$36,0)),INDEX('Settings'!$E$17:$H$36,MATCH($C383,'Settings'!$A$17:$A$36,0),MATCH($E383,Groups,0))),0))</f>
        <v/>
      </c>
      <c r="O383" s="14">
        <f>IF($C383="","",ROUND($M383*$N383,2))</f>
        <v/>
      </c>
      <c r="P383" s="16">
        <f>IF($A383="","",DATE(YEAR($A383),MONTH($A383),1))</f>
        <v/>
      </c>
      <c r="Q383" s="14">
        <f>IF($C383="","",$K383-$O383)</f>
        <v/>
      </c>
    </row>
    <row r="384">
      <c r="A384" s="13" t="n">
        <v>46289</v>
      </c>
      <c r="B384" s="4" t="inlineStr">
        <is>
          <t>P-1881</t>
        </is>
      </c>
      <c r="C384" s="4" t="inlineStr">
        <is>
          <t>Dr Sara Al Harbi</t>
        </is>
      </c>
      <c r="D384" s="4" t="inlineStr">
        <is>
          <t>Sunscreen cream</t>
        </is>
      </c>
      <c r="E384" s="6">
        <f>IF($D384="","",IFERROR(INDEX('Settings'!$L$17:$L$56,MATCH($D384,'Settings'!$K$17:$K$56,0)),""))</f>
        <v/>
      </c>
      <c r="F384" s="8" t="n">
        <v>120</v>
      </c>
      <c r="G384" s="8" t="n"/>
      <c r="H384" s="4" t="n"/>
      <c r="I384" s="8" t="n"/>
      <c r="J384" s="8" t="n"/>
      <c r="K384" s="14">
        <f>IF($C384="","",$F384-$G384-$I384-$J384)</f>
        <v/>
      </c>
      <c r="L384" s="14">
        <f>IF($C384="","",$G384*IF($H384="Doctor",1,IF($H384="Shared",0.5,0)))</f>
        <v/>
      </c>
      <c r="M384" s="14">
        <f>IF($C384="","",IF(IFERROR(INDEX('Settings'!$C$17:$C$36,MATCH($C384,'Settings'!$A$17:$A$36,0)),"")="% of gross",$F384,$F384-$L384-IF('Settings'!$B$5="Yes",$I384,0)-IF('Settings'!$B$6="Yes",$J384,0)))</f>
        <v/>
      </c>
      <c r="N384" s="15">
        <f>IF($C384="","",IFERROR(IF(INDEX('Settings'!$E$17:$H$36,MATCH($C384,'Settings'!$A$17:$A$36,0),MATCH($E384,Groups,0))="",INDEX('Settings'!$D$17:$D$36,MATCH($C384,'Settings'!$A$17:$A$36,0)),INDEX('Settings'!$E$17:$H$36,MATCH($C384,'Settings'!$A$17:$A$36,0),MATCH($E384,Groups,0))),0))</f>
        <v/>
      </c>
      <c r="O384" s="14">
        <f>IF($C384="","",ROUND($M384*$N384,2))</f>
        <v/>
      </c>
      <c r="P384" s="16">
        <f>IF($A384="","",DATE(YEAR($A384),MONTH($A384),1))</f>
        <v/>
      </c>
      <c r="Q384" s="14">
        <f>IF($C384="","",$K384-$O384)</f>
        <v/>
      </c>
    </row>
    <row r="385">
      <c r="A385" s="13" t="n">
        <v>46289</v>
      </c>
      <c r="B385" s="4" t="inlineStr">
        <is>
          <t>P-1909</t>
        </is>
      </c>
      <c r="C385" s="4" t="inlineStr">
        <is>
          <t>Dr Sara Al Harbi</t>
        </is>
      </c>
      <c r="D385" s="4" t="inlineStr">
        <is>
          <t>Specialist consultation</t>
        </is>
      </c>
      <c r="E385" s="6">
        <f>IF($D385="","",IFERROR(INDEX('Settings'!$L$17:$L$56,MATCH($D385,'Settings'!$K$17:$K$56,0)),""))</f>
        <v/>
      </c>
      <c r="F385" s="8" t="n">
        <v>350</v>
      </c>
      <c r="G385" s="8" t="n">
        <v>20</v>
      </c>
      <c r="H385" s="4" t="inlineStr">
        <is>
          <t>Shared</t>
        </is>
      </c>
      <c r="I385" s="8" t="n"/>
      <c r="J385" s="8" t="n"/>
      <c r="K385" s="14">
        <f>IF($C385="","",$F385-$G385-$I385-$J385)</f>
        <v/>
      </c>
      <c r="L385" s="14">
        <f>IF($C385="","",$G385*IF($H385="Doctor",1,IF($H385="Shared",0.5,0)))</f>
        <v/>
      </c>
      <c r="M385" s="14">
        <f>IF($C385="","",IF(IFERROR(INDEX('Settings'!$C$17:$C$36,MATCH($C385,'Settings'!$A$17:$A$36,0)),"")="% of gross",$F385,$F385-$L385-IF('Settings'!$B$5="Yes",$I385,0)-IF('Settings'!$B$6="Yes",$J385,0)))</f>
        <v/>
      </c>
      <c r="N385" s="15">
        <f>IF($C385="","",IFERROR(IF(INDEX('Settings'!$E$17:$H$36,MATCH($C385,'Settings'!$A$17:$A$36,0),MATCH($E385,Groups,0))="",INDEX('Settings'!$D$17:$D$36,MATCH($C385,'Settings'!$A$17:$A$36,0)),INDEX('Settings'!$E$17:$H$36,MATCH($C385,'Settings'!$A$17:$A$36,0),MATCH($E385,Groups,0))),0))</f>
        <v/>
      </c>
      <c r="O385" s="14">
        <f>IF($C385="","",ROUND($M385*$N385,2))</f>
        <v/>
      </c>
      <c r="P385" s="16">
        <f>IF($A385="","",DATE(YEAR($A385),MONTH($A385),1))</f>
        <v/>
      </c>
      <c r="Q385" s="14">
        <f>IF($C385="","",$K385-$O385)</f>
        <v/>
      </c>
    </row>
    <row r="386">
      <c r="A386" s="13" t="n">
        <v>46289</v>
      </c>
      <c r="B386" s="4" t="inlineStr">
        <is>
          <t>P-1356</t>
        </is>
      </c>
      <c r="C386" s="4" t="inlineStr">
        <is>
          <t>Dr Sara Al Harbi</t>
        </is>
      </c>
      <c r="D386" s="4" t="inlineStr">
        <is>
          <t>Sunscreen cream</t>
        </is>
      </c>
      <c r="E386" s="6">
        <f>IF($D386="","",IFERROR(INDEX('Settings'!$L$17:$L$56,MATCH($D386,'Settings'!$K$17:$K$56,0)),""))</f>
        <v/>
      </c>
      <c r="F386" s="8" t="n">
        <v>120</v>
      </c>
      <c r="G386" s="8" t="n">
        <v>10</v>
      </c>
      <c r="H386" s="4" t="inlineStr">
        <is>
          <t>Clinic</t>
        </is>
      </c>
      <c r="I386" s="8" t="n"/>
      <c r="J386" s="8" t="n"/>
      <c r="K386" s="14">
        <f>IF($C386="","",$F386-$G386-$I386-$J386)</f>
        <v/>
      </c>
      <c r="L386" s="14">
        <f>IF($C386="","",$G386*IF($H386="Doctor",1,IF($H386="Shared",0.5,0)))</f>
        <v/>
      </c>
      <c r="M386" s="14">
        <f>IF($C386="","",IF(IFERROR(INDEX('Settings'!$C$17:$C$36,MATCH($C386,'Settings'!$A$17:$A$36,0)),"")="% of gross",$F386,$F386-$L386-IF('Settings'!$B$5="Yes",$I386,0)-IF('Settings'!$B$6="Yes",$J386,0)))</f>
        <v/>
      </c>
      <c r="N386" s="15">
        <f>IF($C386="","",IFERROR(IF(INDEX('Settings'!$E$17:$H$36,MATCH($C386,'Settings'!$A$17:$A$36,0),MATCH($E386,Groups,0))="",INDEX('Settings'!$D$17:$D$36,MATCH($C386,'Settings'!$A$17:$A$36,0)),INDEX('Settings'!$E$17:$H$36,MATCH($C386,'Settings'!$A$17:$A$36,0),MATCH($E386,Groups,0))),0))</f>
        <v/>
      </c>
      <c r="O386" s="14">
        <f>IF($C386="","",ROUND($M386*$N386,2))</f>
        <v/>
      </c>
      <c r="P386" s="16">
        <f>IF($A386="","",DATE(YEAR($A386),MONTH($A386),1))</f>
        <v/>
      </c>
      <c r="Q386" s="14">
        <f>IF($C386="","",$K386-$O386)</f>
        <v/>
      </c>
    </row>
    <row r="387">
      <c r="A387" s="13" t="n">
        <v>46289</v>
      </c>
      <c r="B387" s="4" t="inlineStr">
        <is>
          <t>P-1466</t>
        </is>
      </c>
      <c r="C387" s="4" t="inlineStr">
        <is>
          <t>Dr Ahmed Mansour</t>
        </is>
      </c>
      <c r="D387" s="4" t="inlineStr">
        <is>
          <t>Laser session, face</t>
        </is>
      </c>
      <c r="E387" s="6">
        <f>IF($D387="","",IFERROR(INDEX('Settings'!$L$17:$L$56,MATCH($D387,'Settings'!$K$17:$K$56,0)),""))</f>
        <v/>
      </c>
      <c r="F387" s="8" t="n">
        <v>600</v>
      </c>
      <c r="G387" s="8" t="n"/>
      <c r="H387" s="4" t="n"/>
      <c r="I387" s="8" t="n"/>
      <c r="J387" s="8" t="n"/>
      <c r="K387" s="14">
        <f>IF($C387="","",$F387-$G387-$I387-$J387)</f>
        <v/>
      </c>
      <c r="L387" s="14">
        <f>IF($C387="","",$G387*IF($H387="Doctor",1,IF($H387="Shared",0.5,0)))</f>
        <v/>
      </c>
      <c r="M387" s="14">
        <f>IF($C387="","",IF(IFERROR(INDEX('Settings'!$C$17:$C$36,MATCH($C387,'Settings'!$A$17:$A$36,0)),"")="% of gross",$F387,$F387-$L387-IF('Settings'!$B$5="Yes",$I387,0)-IF('Settings'!$B$6="Yes",$J387,0)))</f>
        <v/>
      </c>
      <c r="N387" s="15">
        <f>IF($C387="","",IFERROR(IF(INDEX('Settings'!$E$17:$H$36,MATCH($C387,'Settings'!$A$17:$A$36,0),MATCH($E387,Groups,0))="",INDEX('Settings'!$D$17:$D$36,MATCH($C387,'Settings'!$A$17:$A$36,0)),INDEX('Settings'!$E$17:$H$36,MATCH($C387,'Settings'!$A$17:$A$36,0),MATCH($E387,Groups,0))),0))</f>
        <v/>
      </c>
      <c r="O387" s="14">
        <f>IF($C387="","",ROUND($M387*$N387,2))</f>
        <v/>
      </c>
      <c r="P387" s="16">
        <f>IF($A387="","",DATE(YEAR($A387),MONTH($A387),1))</f>
        <v/>
      </c>
      <c r="Q387" s="14">
        <f>IF($C387="","",$K387-$O387)</f>
        <v/>
      </c>
    </row>
    <row r="388">
      <c r="A388" s="13" t="n">
        <v>46291</v>
      </c>
      <c r="B388" s="4" t="inlineStr">
        <is>
          <t>P-1779</t>
        </is>
      </c>
      <c r="C388" s="4" t="inlineStr">
        <is>
          <t>Dr Sara Al Harbi</t>
        </is>
      </c>
      <c r="D388" s="4" t="inlineStr">
        <is>
          <t>Skin tag removal</t>
        </is>
      </c>
      <c r="E388" s="6">
        <f>IF($D388="","",IFERROR(INDEX('Settings'!$L$17:$L$56,MATCH($D388,'Settings'!$K$17:$K$56,0)),""))</f>
        <v/>
      </c>
      <c r="F388" s="8" t="n">
        <v>500</v>
      </c>
      <c r="G388" s="8" t="n"/>
      <c r="H388" s="4" t="n"/>
      <c r="I388" s="8" t="n"/>
      <c r="J388" s="8" t="n"/>
      <c r="K388" s="14">
        <f>IF($C388="","",$F388-$G388-$I388-$J388)</f>
        <v/>
      </c>
      <c r="L388" s="14">
        <f>IF($C388="","",$G388*IF($H388="Doctor",1,IF($H388="Shared",0.5,0)))</f>
        <v/>
      </c>
      <c r="M388" s="14">
        <f>IF($C388="","",IF(IFERROR(INDEX('Settings'!$C$17:$C$36,MATCH($C388,'Settings'!$A$17:$A$36,0)),"")="% of gross",$F388,$F388-$L388-IF('Settings'!$B$5="Yes",$I388,0)-IF('Settings'!$B$6="Yes",$J388,0)))</f>
        <v/>
      </c>
      <c r="N388" s="15">
        <f>IF($C388="","",IFERROR(IF(INDEX('Settings'!$E$17:$H$36,MATCH($C388,'Settings'!$A$17:$A$36,0),MATCH($E388,Groups,0))="",INDEX('Settings'!$D$17:$D$36,MATCH($C388,'Settings'!$A$17:$A$36,0)),INDEX('Settings'!$E$17:$H$36,MATCH($C388,'Settings'!$A$17:$A$36,0),MATCH($E388,Groups,0))),0))</f>
        <v/>
      </c>
      <c r="O388" s="14">
        <f>IF($C388="","",ROUND($M388*$N388,2))</f>
        <v/>
      </c>
      <c r="P388" s="16">
        <f>IF($A388="","",DATE(YEAR($A388),MONTH($A388),1))</f>
        <v/>
      </c>
      <c r="Q388" s="14">
        <f>IF($C388="","",$K388-$O388)</f>
        <v/>
      </c>
    </row>
    <row r="389">
      <c r="A389" s="13" t="n">
        <v>46291</v>
      </c>
      <c r="B389" s="4" t="inlineStr">
        <is>
          <t>P-1597</t>
        </is>
      </c>
      <c r="C389" s="4" t="inlineStr">
        <is>
          <t>Dr Layla Al Qahtani</t>
        </is>
      </c>
      <c r="D389" s="4" t="inlineStr">
        <is>
          <t>Skin tag removal</t>
        </is>
      </c>
      <c r="E389" s="6">
        <f>IF($D389="","",IFERROR(INDEX('Settings'!$L$17:$L$56,MATCH($D389,'Settings'!$K$17:$K$56,0)),""))</f>
        <v/>
      </c>
      <c r="F389" s="8" t="n">
        <v>500</v>
      </c>
      <c r="G389" s="8" t="n"/>
      <c r="H389" s="4" t="n"/>
      <c r="I389" s="8" t="n"/>
      <c r="J389" s="8" t="n"/>
      <c r="K389" s="14">
        <f>IF($C389="","",$F389-$G389-$I389-$J389)</f>
        <v/>
      </c>
      <c r="L389" s="14">
        <f>IF($C389="","",$G389*IF($H389="Doctor",1,IF($H389="Shared",0.5,0)))</f>
        <v/>
      </c>
      <c r="M389" s="14">
        <f>IF($C389="","",IF(IFERROR(INDEX('Settings'!$C$17:$C$36,MATCH($C389,'Settings'!$A$17:$A$36,0)),"")="% of gross",$F389,$F389-$L389-IF('Settings'!$B$5="Yes",$I389,0)-IF('Settings'!$B$6="Yes",$J389,0)))</f>
        <v/>
      </c>
      <c r="N389" s="15">
        <f>IF($C389="","",IFERROR(IF(INDEX('Settings'!$E$17:$H$36,MATCH($C389,'Settings'!$A$17:$A$36,0),MATCH($E389,Groups,0))="",INDEX('Settings'!$D$17:$D$36,MATCH($C389,'Settings'!$A$17:$A$36,0)),INDEX('Settings'!$E$17:$H$36,MATCH($C389,'Settings'!$A$17:$A$36,0),MATCH($E389,Groups,0))),0))</f>
        <v/>
      </c>
      <c r="O389" s="14">
        <f>IF($C389="","",ROUND($M389*$N389,2))</f>
        <v/>
      </c>
      <c r="P389" s="16">
        <f>IF($A389="","",DATE(YEAR($A389),MONTH($A389),1))</f>
        <v/>
      </c>
      <c r="Q389" s="14">
        <f>IF($C389="","",$K389-$O389)</f>
        <v/>
      </c>
    </row>
    <row r="390">
      <c r="A390" s="13" t="n">
        <v>46291</v>
      </c>
      <c r="B390" s="4" t="inlineStr">
        <is>
          <t>P-1866</t>
        </is>
      </c>
      <c r="C390" s="4" t="inlineStr">
        <is>
          <t>Dr Khaled Youssef</t>
        </is>
      </c>
      <c r="D390" s="4" t="inlineStr">
        <is>
          <t>Laser session, face</t>
        </is>
      </c>
      <c r="E390" s="6">
        <f>IF($D390="","",IFERROR(INDEX('Settings'!$L$17:$L$56,MATCH($D390,'Settings'!$K$17:$K$56,0)),""))</f>
        <v/>
      </c>
      <c r="F390" s="8" t="n">
        <v>600</v>
      </c>
      <c r="G390" s="8" t="n"/>
      <c r="H390" s="4" t="n"/>
      <c r="I390" s="8" t="n"/>
      <c r="J390" s="8" t="n"/>
      <c r="K390" s="14">
        <f>IF($C390="","",$F390-$G390-$I390-$J390)</f>
        <v/>
      </c>
      <c r="L390" s="14">
        <f>IF($C390="","",$G390*IF($H390="Doctor",1,IF($H390="Shared",0.5,0)))</f>
        <v/>
      </c>
      <c r="M390" s="14">
        <f>IF($C390="","",IF(IFERROR(INDEX('Settings'!$C$17:$C$36,MATCH($C390,'Settings'!$A$17:$A$36,0)),"")="% of gross",$F390,$F390-$L390-IF('Settings'!$B$5="Yes",$I390,0)-IF('Settings'!$B$6="Yes",$J390,0)))</f>
        <v/>
      </c>
      <c r="N390" s="15">
        <f>IF($C390="","",IFERROR(IF(INDEX('Settings'!$E$17:$H$36,MATCH($C390,'Settings'!$A$17:$A$36,0),MATCH($E390,Groups,0))="",INDEX('Settings'!$D$17:$D$36,MATCH($C390,'Settings'!$A$17:$A$36,0)),INDEX('Settings'!$E$17:$H$36,MATCH($C390,'Settings'!$A$17:$A$36,0),MATCH($E390,Groups,0))),0))</f>
        <v/>
      </c>
      <c r="O390" s="14">
        <f>IF($C390="","",ROUND($M390*$N390,2))</f>
        <v/>
      </c>
      <c r="P390" s="16">
        <f>IF($A390="","",DATE(YEAR($A390),MONTH($A390),1))</f>
        <v/>
      </c>
      <c r="Q390" s="14">
        <f>IF($C390="","",$K390-$O390)</f>
        <v/>
      </c>
    </row>
    <row r="391">
      <c r="A391" s="13" t="n">
        <v>46291</v>
      </c>
      <c r="B391" s="4" t="inlineStr">
        <is>
          <t>P-1461</t>
        </is>
      </c>
      <c r="C391" s="4" t="inlineStr">
        <is>
          <t>Dr Mohamed Adel</t>
        </is>
      </c>
      <c r="D391" s="4" t="inlineStr">
        <is>
          <t>Filler injection</t>
        </is>
      </c>
      <c r="E391" s="6">
        <f>IF($D391="","",IFERROR(INDEX('Settings'!$L$17:$L$56,MATCH($D391,'Settings'!$K$17:$K$56,0)),""))</f>
        <v/>
      </c>
      <c r="F391" s="8" t="n">
        <v>1800</v>
      </c>
      <c r="G391" s="8" t="n">
        <v>360</v>
      </c>
      <c r="H391" s="4" t="inlineStr">
        <is>
          <t>Clinic</t>
        </is>
      </c>
      <c r="I391" s="8" t="n"/>
      <c r="J391" s="8" t="n"/>
      <c r="K391" s="14">
        <f>IF($C391="","",$F391-$G391-$I391-$J391)</f>
        <v/>
      </c>
      <c r="L391" s="14">
        <f>IF($C391="","",$G391*IF($H391="Doctor",1,IF($H391="Shared",0.5,0)))</f>
        <v/>
      </c>
      <c r="M391" s="14">
        <f>IF($C391="","",IF(IFERROR(INDEX('Settings'!$C$17:$C$36,MATCH($C391,'Settings'!$A$17:$A$36,0)),"")="% of gross",$F391,$F391-$L391-IF('Settings'!$B$5="Yes",$I391,0)-IF('Settings'!$B$6="Yes",$J391,0)))</f>
        <v/>
      </c>
      <c r="N391" s="15">
        <f>IF($C391="","",IFERROR(IF(INDEX('Settings'!$E$17:$H$36,MATCH($C391,'Settings'!$A$17:$A$36,0),MATCH($E391,Groups,0))="",INDEX('Settings'!$D$17:$D$36,MATCH($C391,'Settings'!$A$17:$A$36,0)),INDEX('Settings'!$E$17:$H$36,MATCH($C391,'Settings'!$A$17:$A$36,0),MATCH($E391,Groups,0))),0))</f>
        <v/>
      </c>
      <c r="O391" s="14">
        <f>IF($C391="","",ROUND($M391*$N391,2))</f>
        <v/>
      </c>
      <c r="P391" s="16">
        <f>IF($A391="","",DATE(YEAR($A391),MONTH($A391),1))</f>
        <v/>
      </c>
      <c r="Q391" s="14">
        <f>IF($C391="","",$K391-$O391)</f>
        <v/>
      </c>
    </row>
    <row r="392">
      <c r="A392" s="13" t="n">
        <v>46291</v>
      </c>
      <c r="B392" s="4" t="inlineStr">
        <is>
          <t>P-1849</t>
        </is>
      </c>
      <c r="C392" s="4" t="inlineStr">
        <is>
          <t>Dr Sara Al Harbi</t>
        </is>
      </c>
      <c r="D392" s="4" t="inlineStr">
        <is>
          <t>Follow-up visit</t>
        </is>
      </c>
      <c r="E392" s="6">
        <f>IF($D392="","",IFERROR(INDEX('Settings'!$L$17:$L$56,MATCH($D392,'Settings'!$K$17:$K$56,0)),""))</f>
        <v/>
      </c>
      <c r="F392" s="8" t="n">
        <v>150</v>
      </c>
      <c r="G392" s="8" t="n"/>
      <c r="H392" s="4" t="n"/>
      <c r="I392" s="8" t="n"/>
      <c r="J392" s="8" t="n"/>
      <c r="K392" s="14">
        <f>IF($C392="","",$F392-$G392-$I392-$J392)</f>
        <v/>
      </c>
      <c r="L392" s="14">
        <f>IF($C392="","",$G392*IF($H392="Doctor",1,IF($H392="Shared",0.5,0)))</f>
        <v/>
      </c>
      <c r="M392" s="14">
        <f>IF($C392="","",IF(IFERROR(INDEX('Settings'!$C$17:$C$36,MATCH($C392,'Settings'!$A$17:$A$36,0)),"")="% of gross",$F392,$F392-$L392-IF('Settings'!$B$5="Yes",$I392,0)-IF('Settings'!$B$6="Yes",$J392,0)))</f>
        <v/>
      </c>
      <c r="N392" s="15">
        <f>IF($C392="","",IFERROR(IF(INDEX('Settings'!$E$17:$H$36,MATCH($C392,'Settings'!$A$17:$A$36,0),MATCH($E392,Groups,0))="",INDEX('Settings'!$D$17:$D$36,MATCH($C392,'Settings'!$A$17:$A$36,0)),INDEX('Settings'!$E$17:$H$36,MATCH($C392,'Settings'!$A$17:$A$36,0),MATCH($E392,Groups,0))),0))</f>
        <v/>
      </c>
      <c r="O392" s="14">
        <f>IF($C392="","",ROUND($M392*$N392,2))</f>
        <v/>
      </c>
      <c r="P392" s="16">
        <f>IF($A392="","",DATE(YEAR($A392),MONTH($A392),1))</f>
        <v/>
      </c>
      <c r="Q392" s="14">
        <f>IF($C392="","",$K392-$O392)</f>
        <v/>
      </c>
    </row>
    <row r="393">
      <c r="A393" s="13" t="n">
        <v>46291</v>
      </c>
      <c r="B393" s="4" t="inlineStr">
        <is>
          <t>P-1080</t>
        </is>
      </c>
      <c r="C393" s="4" t="inlineStr">
        <is>
          <t>Dr Noura Al Subaie</t>
        </is>
      </c>
      <c r="D393" s="4" t="inlineStr">
        <is>
          <t>Vitamin C serum</t>
        </is>
      </c>
      <c r="E393" s="6">
        <f>IF($D393="","",IFERROR(INDEX('Settings'!$L$17:$L$56,MATCH($D393,'Settings'!$K$17:$K$56,0)),""))</f>
        <v/>
      </c>
      <c r="F393" s="8" t="n">
        <v>220</v>
      </c>
      <c r="G393" s="8" t="n">
        <v>20</v>
      </c>
      <c r="H393" s="4" t="inlineStr">
        <is>
          <t>Shared</t>
        </is>
      </c>
      <c r="I393" s="8" t="n"/>
      <c r="J393" s="8" t="n"/>
      <c r="K393" s="14">
        <f>IF($C393="","",$F393-$G393-$I393-$J393)</f>
        <v/>
      </c>
      <c r="L393" s="14">
        <f>IF($C393="","",$G393*IF($H393="Doctor",1,IF($H393="Shared",0.5,0)))</f>
        <v/>
      </c>
      <c r="M393" s="14">
        <f>IF($C393="","",IF(IFERROR(INDEX('Settings'!$C$17:$C$36,MATCH($C393,'Settings'!$A$17:$A$36,0)),"")="% of gross",$F393,$F393-$L393-IF('Settings'!$B$5="Yes",$I393,0)-IF('Settings'!$B$6="Yes",$J393,0)))</f>
        <v/>
      </c>
      <c r="N393" s="15">
        <f>IF($C393="","",IFERROR(IF(INDEX('Settings'!$E$17:$H$36,MATCH($C393,'Settings'!$A$17:$A$36,0),MATCH($E393,Groups,0))="",INDEX('Settings'!$D$17:$D$36,MATCH($C393,'Settings'!$A$17:$A$36,0)),INDEX('Settings'!$E$17:$H$36,MATCH($C393,'Settings'!$A$17:$A$36,0),MATCH($E393,Groups,0))),0))</f>
        <v/>
      </c>
      <c r="O393" s="14">
        <f>IF($C393="","",ROUND($M393*$N393,2))</f>
        <v/>
      </c>
      <c r="P393" s="16">
        <f>IF($A393="","",DATE(YEAR($A393),MONTH($A393),1))</f>
        <v/>
      </c>
      <c r="Q393" s="14">
        <f>IF($C393="","",$K393-$O393)</f>
        <v/>
      </c>
    </row>
    <row r="394">
      <c r="A394" s="13" t="n">
        <v>46291</v>
      </c>
      <c r="B394" s="4" t="inlineStr">
        <is>
          <t>P-1261</t>
        </is>
      </c>
      <c r="C394" s="4" t="inlineStr">
        <is>
          <t>Dr Khaled Youssef</t>
        </is>
      </c>
      <c r="D394" s="4" t="inlineStr">
        <is>
          <t>Follow-up visit</t>
        </is>
      </c>
      <c r="E394" s="6">
        <f>IF($D394="","",IFERROR(INDEX('Settings'!$L$17:$L$56,MATCH($D394,'Settings'!$K$17:$K$56,0)),""))</f>
        <v/>
      </c>
      <c r="F394" s="8" t="n">
        <v>150</v>
      </c>
      <c r="G394" s="8" t="n"/>
      <c r="H394" s="4" t="n"/>
      <c r="I394" s="8" t="n"/>
      <c r="J394" s="8" t="n"/>
      <c r="K394" s="14">
        <f>IF($C394="","",$F394-$G394-$I394-$J394)</f>
        <v/>
      </c>
      <c r="L394" s="14">
        <f>IF($C394="","",$G394*IF($H394="Doctor",1,IF($H394="Shared",0.5,0)))</f>
        <v/>
      </c>
      <c r="M394" s="14">
        <f>IF($C394="","",IF(IFERROR(INDEX('Settings'!$C$17:$C$36,MATCH($C394,'Settings'!$A$17:$A$36,0)),"")="% of gross",$F394,$F394-$L394-IF('Settings'!$B$5="Yes",$I394,0)-IF('Settings'!$B$6="Yes",$J394,0)))</f>
        <v/>
      </c>
      <c r="N394" s="15">
        <f>IF($C394="","",IFERROR(IF(INDEX('Settings'!$E$17:$H$36,MATCH($C394,'Settings'!$A$17:$A$36,0),MATCH($E394,Groups,0))="",INDEX('Settings'!$D$17:$D$36,MATCH($C394,'Settings'!$A$17:$A$36,0)),INDEX('Settings'!$E$17:$H$36,MATCH($C394,'Settings'!$A$17:$A$36,0),MATCH($E394,Groups,0))),0))</f>
        <v/>
      </c>
      <c r="O394" s="14">
        <f>IF($C394="","",ROUND($M394*$N394,2))</f>
        <v/>
      </c>
      <c r="P394" s="16">
        <f>IF($A394="","",DATE(YEAR($A394),MONTH($A394),1))</f>
        <v/>
      </c>
      <c r="Q394" s="14">
        <f>IF($C394="","",$K394-$O394)</f>
        <v/>
      </c>
    </row>
    <row r="395">
      <c r="A395" s="13" t="n">
        <v>46291</v>
      </c>
      <c r="B395" s="4" t="inlineStr">
        <is>
          <t>P-1794</t>
        </is>
      </c>
      <c r="C395" s="4" t="inlineStr">
        <is>
          <t>Dr Mohamed Adel</t>
        </is>
      </c>
      <c r="D395" s="4" t="inlineStr">
        <is>
          <t>Physiotherapy session</t>
        </is>
      </c>
      <c r="E395" s="6">
        <f>IF($D395="","",IFERROR(INDEX('Settings'!$L$17:$L$56,MATCH($D395,'Settings'!$K$17:$K$56,0)),""))</f>
        <v/>
      </c>
      <c r="F395" s="8" t="n">
        <v>300</v>
      </c>
      <c r="G395" s="8" t="n">
        <v>30</v>
      </c>
      <c r="H395" s="4" t="inlineStr">
        <is>
          <t>Clinic</t>
        </is>
      </c>
      <c r="I395" s="8" t="n"/>
      <c r="J395" s="8" t="n"/>
      <c r="K395" s="14">
        <f>IF($C395="","",$F395-$G395-$I395-$J395)</f>
        <v/>
      </c>
      <c r="L395" s="14">
        <f>IF($C395="","",$G395*IF($H395="Doctor",1,IF($H395="Shared",0.5,0)))</f>
        <v/>
      </c>
      <c r="M395" s="14">
        <f>IF($C395="","",IF(IFERROR(INDEX('Settings'!$C$17:$C$36,MATCH($C395,'Settings'!$A$17:$A$36,0)),"")="% of gross",$F395,$F395-$L395-IF('Settings'!$B$5="Yes",$I395,0)-IF('Settings'!$B$6="Yes",$J395,0)))</f>
        <v/>
      </c>
      <c r="N395" s="15">
        <f>IF($C395="","",IFERROR(IF(INDEX('Settings'!$E$17:$H$36,MATCH($C395,'Settings'!$A$17:$A$36,0),MATCH($E395,Groups,0))="",INDEX('Settings'!$D$17:$D$36,MATCH($C395,'Settings'!$A$17:$A$36,0)),INDEX('Settings'!$E$17:$H$36,MATCH($C395,'Settings'!$A$17:$A$36,0),MATCH($E395,Groups,0))),0))</f>
        <v/>
      </c>
      <c r="O395" s="14">
        <f>IF($C395="","",ROUND($M395*$N395,2))</f>
        <v/>
      </c>
      <c r="P395" s="16">
        <f>IF($A395="","",DATE(YEAR($A395),MONTH($A395),1))</f>
        <v/>
      </c>
      <c r="Q395" s="14">
        <f>IF($C395="","",$K395-$O395)</f>
        <v/>
      </c>
    </row>
    <row r="396">
      <c r="A396" s="13" t="n">
        <v>46292</v>
      </c>
      <c r="B396" s="4" t="inlineStr">
        <is>
          <t>P-1369</t>
        </is>
      </c>
      <c r="C396" s="4" t="inlineStr">
        <is>
          <t>Dr Ahmed Mansour</t>
        </is>
      </c>
      <c r="D396" s="4" t="inlineStr">
        <is>
          <t>Botulinum toxin</t>
        </is>
      </c>
      <c r="E396" s="6">
        <f>IF($D396="","",IFERROR(INDEX('Settings'!$L$17:$L$56,MATCH($D396,'Settings'!$K$17:$K$56,0)),""))</f>
        <v/>
      </c>
      <c r="F396" s="8" t="n">
        <v>1500</v>
      </c>
      <c r="G396" s="8" t="n"/>
      <c r="H396" s="4" t="n"/>
      <c r="I396" s="8" t="n"/>
      <c r="J396" s="8" t="n"/>
      <c r="K396" s="14">
        <f>IF($C396="","",$F396-$G396-$I396-$J396)</f>
        <v/>
      </c>
      <c r="L396" s="14">
        <f>IF($C396="","",$G396*IF($H396="Doctor",1,IF($H396="Shared",0.5,0)))</f>
        <v/>
      </c>
      <c r="M396" s="14">
        <f>IF($C396="","",IF(IFERROR(INDEX('Settings'!$C$17:$C$36,MATCH($C396,'Settings'!$A$17:$A$36,0)),"")="% of gross",$F396,$F396-$L396-IF('Settings'!$B$5="Yes",$I396,0)-IF('Settings'!$B$6="Yes",$J396,0)))</f>
        <v/>
      </c>
      <c r="N396" s="15">
        <f>IF($C396="","",IFERROR(IF(INDEX('Settings'!$E$17:$H$36,MATCH($C396,'Settings'!$A$17:$A$36,0),MATCH($E396,Groups,0))="",INDEX('Settings'!$D$17:$D$36,MATCH($C396,'Settings'!$A$17:$A$36,0)),INDEX('Settings'!$E$17:$H$36,MATCH($C396,'Settings'!$A$17:$A$36,0),MATCH($E396,Groups,0))),0))</f>
        <v/>
      </c>
      <c r="O396" s="14">
        <f>IF($C396="","",ROUND($M396*$N396,2))</f>
        <v/>
      </c>
      <c r="P396" s="16">
        <f>IF($A396="","",DATE(YEAR($A396),MONTH($A396),1))</f>
        <v/>
      </c>
      <c r="Q396" s="14">
        <f>IF($C396="","",$K396-$O396)</f>
        <v/>
      </c>
    </row>
    <row r="397">
      <c r="A397" s="13" t="n">
        <v>46292</v>
      </c>
      <c r="B397" s="4" t="inlineStr">
        <is>
          <t>P-1469</t>
        </is>
      </c>
      <c r="C397" s="4" t="inlineStr">
        <is>
          <t>Dr Sara Al Harbi</t>
        </is>
      </c>
      <c r="D397" s="4" t="inlineStr">
        <is>
          <t>Laser session, face</t>
        </is>
      </c>
      <c r="E397" s="6">
        <f>IF($D397="","",IFERROR(INDEX('Settings'!$L$17:$L$56,MATCH($D397,'Settings'!$K$17:$K$56,0)),""))</f>
        <v/>
      </c>
      <c r="F397" s="8" t="n">
        <v>600</v>
      </c>
      <c r="G397" s="8" t="n">
        <v>60</v>
      </c>
      <c r="H397" s="4" t="inlineStr">
        <is>
          <t>Shared</t>
        </is>
      </c>
      <c r="I397" s="8" t="n"/>
      <c r="J397" s="8" t="n"/>
      <c r="K397" s="14">
        <f>IF($C397="","",$F397-$G397-$I397-$J397)</f>
        <v/>
      </c>
      <c r="L397" s="14">
        <f>IF($C397="","",$G397*IF($H397="Doctor",1,IF($H397="Shared",0.5,0)))</f>
        <v/>
      </c>
      <c r="M397" s="14">
        <f>IF($C397="","",IF(IFERROR(INDEX('Settings'!$C$17:$C$36,MATCH($C397,'Settings'!$A$17:$A$36,0)),"")="% of gross",$F397,$F397-$L397-IF('Settings'!$B$5="Yes",$I397,0)-IF('Settings'!$B$6="Yes",$J397,0)))</f>
        <v/>
      </c>
      <c r="N397" s="15">
        <f>IF($C397="","",IFERROR(IF(INDEX('Settings'!$E$17:$H$36,MATCH($C397,'Settings'!$A$17:$A$36,0),MATCH($E397,Groups,0))="",INDEX('Settings'!$D$17:$D$36,MATCH($C397,'Settings'!$A$17:$A$36,0)),INDEX('Settings'!$E$17:$H$36,MATCH($C397,'Settings'!$A$17:$A$36,0),MATCH($E397,Groups,0))),0))</f>
        <v/>
      </c>
      <c r="O397" s="14">
        <f>IF($C397="","",ROUND($M397*$N397,2))</f>
        <v/>
      </c>
      <c r="P397" s="16">
        <f>IF($A397="","",DATE(YEAR($A397),MONTH($A397),1))</f>
        <v/>
      </c>
      <c r="Q397" s="14">
        <f>IF($C397="","",$K397-$O397)</f>
        <v/>
      </c>
    </row>
    <row r="398">
      <c r="A398" s="13" t="n">
        <v>46293</v>
      </c>
      <c r="B398" s="4" t="inlineStr">
        <is>
          <t>P-1420</t>
        </is>
      </c>
      <c r="C398" s="4" t="inlineStr">
        <is>
          <t>Dr Khaled Youssef</t>
        </is>
      </c>
      <c r="D398" s="4" t="inlineStr">
        <is>
          <t>Chemical peel</t>
        </is>
      </c>
      <c r="E398" s="6">
        <f>IF($D398="","",IFERROR(INDEX('Settings'!$L$17:$L$56,MATCH($D398,'Settings'!$K$17:$K$56,0)),""))</f>
        <v/>
      </c>
      <c r="F398" s="8" t="n">
        <v>800</v>
      </c>
      <c r="G398" s="8" t="n"/>
      <c r="H398" s="4" t="n"/>
      <c r="I398" s="8" t="n"/>
      <c r="J398" s="8" t="n"/>
      <c r="K398" s="14">
        <f>IF($C398="","",$F398-$G398-$I398-$J398)</f>
        <v/>
      </c>
      <c r="L398" s="14">
        <f>IF($C398="","",$G398*IF($H398="Doctor",1,IF($H398="Shared",0.5,0)))</f>
        <v/>
      </c>
      <c r="M398" s="14">
        <f>IF($C398="","",IF(IFERROR(INDEX('Settings'!$C$17:$C$36,MATCH($C398,'Settings'!$A$17:$A$36,0)),"")="% of gross",$F398,$F398-$L398-IF('Settings'!$B$5="Yes",$I398,0)-IF('Settings'!$B$6="Yes",$J398,0)))</f>
        <v/>
      </c>
      <c r="N398" s="15">
        <f>IF($C398="","",IFERROR(IF(INDEX('Settings'!$E$17:$H$36,MATCH($C398,'Settings'!$A$17:$A$36,0),MATCH($E398,Groups,0))="",INDEX('Settings'!$D$17:$D$36,MATCH($C398,'Settings'!$A$17:$A$36,0)),INDEX('Settings'!$E$17:$H$36,MATCH($C398,'Settings'!$A$17:$A$36,0),MATCH($E398,Groups,0))),0))</f>
        <v/>
      </c>
      <c r="O398" s="14">
        <f>IF($C398="","",ROUND($M398*$N398,2))</f>
        <v/>
      </c>
      <c r="P398" s="16">
        <f>IF($A398="","",DATE(YEAR($A398),MONTH($A398),1))</f>
        <v/>
      </c>
      <c r="Q398" s="14">
        <f>IF($C398="","",$K398-$O398)</f>
        <v/>
      </c>
    </row>
    <row r="399">
      <c r="A399" s="13" t="n">
        <v>46293</v>
      </c>
      <c r="B399" s="4" t="inlineStr">
        <is>
          <t>P-1274</t>
        </is>
      </c>
      <c r="C399" s="4" t="inlineStr">
        <is>
          <t>Dr Ahmed Mansour</t>
        </is>
      </c>
      <c r="D399" s="4" t="inlineStr">
        <is>
          <t>Botulinum toxin</t>
        </is>
      </c>
      <c r="E399" s="6">
        <f>IF($D399="","",IFERROR(INDEX('Settings'!$L$17:$L$56,MATCH($D399,'Settings'!$K$17:$K$56,0)),""))</f>
        <v/>
      </c>
      <c r="F399" s="8" t="n">
        <v>1500</v>
      </c>
      <c r="G399" s="8" t="n"/>
      <c r="H399" s="4" t="n"/>
      <c r="I399" s="8" t="n"/>
      <c r="J399" s="8" t="n"/>
      <c r="K399" s="14">
        <f>IF($C399="","",$F399-$G399-$I399-$J399)</f>
        <v/>
      </c>
      <c r="L399" s="14">
        <f>IF($C399="","",$G399*IF($H399="Doctor",1,IF($H399="Shared",0.5,0)))</f>
        <v/>
      </c>
      <c r="M399" s="14">
        <f>IF($C399="","",IF(IFERROR(INDEX('Settings'!$C$17:$C$36,MATCH($C399,'Settings'!$A$17:$A$36,0)),"")="% of gross",$F399,$F399-$L399-IF('Settings'!$B$5="Yes",$I399,0)-IF('Settings'!$B$6="Yes",$J399,0)))</f>
        <v/>
      </c>
      <c r="N399" s="15">
        <f>IF($C399="","",IFERROR(IF(INDEX('Settings'!$E$17:$H$36,MATCH($C399,'Settings'!$A$17:$A$36,0),MATCH($E399,Groups,0))="",INDEX('Settings'!$D$17:$D$36,MATCH($C399,'Settings'!$A$17:$A$36,0)),INDEX('Settings'!$E$17:$H$36,MATCH($C399,'Settings'!$A$17:$A$36,0),MATCH($E399,Groups,0))),0))</f>
        <v/>
      </c>
      <c r="O399" s="14">
        <f>IF($C399="","",ROUND($M399*$N399,2))</f>
        <v/>
      </c>
      <c r="P399" s="16">
        <f>IF($A399="","",DATE(YEAR($A399),MONTH($A399),1))</f>
        <v/>
      </c>
      <c r="Q399" s="14">
        <f>IF($C399="","",$K399-$O399)</f>
        <v/>
      </c>
    </row>
    <row r="400">
      <c r="A400" s="13" t="n">
        <v>46293</v>
      </c>
      <c r="B400" s="4" t="inlineStr">
        <is>
          <t>P-1796</t>
        </is>
      </c>
      <c r="C400" s="4" t="inlineStr">
        <is>
          <t>Dr Noura Al Subaie</t>
        </is>
      </c>
      <c r="D400" s="4" t="inlineStr">
        <is>
          <t>Chemical peel</t>
        </is>
      </c>
      <c r="E400" s="6">
        <f>IF($D400="","",IFERROR(INDEX('Settings'!$L$17:$L$56,MATCH($D400,'Settings'!$K$17:$K$56,0)),""))</f>
        <v/>
      </c>
      <c r="F400" s="8" t="n">
        <v>800</v>
      </c>
      <c r="G400" s="8" t="n">
        <v>80</v>
      </c>
      <c r="H400" s="4" t="inlineStr">
        <is>
          <t>Clinic</t>
        </is>
      </c>
      <c r="I400" s="8" t="n"/>
      <c r="J400" s="8" t="n"/>
      <c r="K400" s="14">
        <f>IF($C400="","",$F400-$G400-$I400-$J400)</f>
        <v/>
      </c>
      <c r="L400" s="14">
        <f>IF($C400="","",$G400*IF($H400="Doctor",1,IF($H400="Shared",0.5,0)))</f>
        <v/>
      </c>
      <c r="M400" s="14">
        <f>IF($C400="","",IF(IFERROR(INDEX('Settings'!$C$17:$C$36,MATCH($C400,'Settings'!$A$17:$A$36,0)),"")="% of gross",$F400,$F400-$L400-IF('Settings'!$B$5="Yes",$I400,0)-IF('Settings'!$B$6="Yes",$J400,0)))</f>
        <v/>
      </c>
      <c r="N400" s="15">
        <f>IF($C400="","",IFERROR(IF(INDEX('Settings'!$E$17:$H$36,MATCH($C400,'Settings'!$A$17:$A$36,0),MATCH($E400,Groups,0))="",INDEX('Settings'!$D$17:$D$36,MATCH($C400,'Settings'!$A$17:$A$36,0)),INDEX('Settings'!$E$17:$H$36,MATCH($C400,'Settings'!$A$17:$A$36,0),MATCH($E400,Groups,0))),0))</f>
        <v/>
      </c>
      <c r="O400" s="14">
        <f>IF($C400="","",ROUND($M400*$N400,2))</f>
        <v/>
      </c>
      <c r="P400" s="16">
        <f>IF($A400="","",DATE(YEAR($A400),MONTH($A400),1))</f>
        <v/>
      </c>
      <c r="Q400" s="14">
        <f>IF($C400="","",$K400-$O400)</f>
        <v/>
      </c>
    </row>
    <row r="401">
      <c r="A401" s="13" t="n">
        <v>46293</v>
      </c>
      <c r="B401" s="4" t="inlineStr">
        <is>
          <t>P-1686</t>
        </is>
      </c>
      <c r="C401" s="4" t="inlineStr">
        <is>
          <t>Dr Khaled Youssef</t>
        </is>
      </c>
      <c r="D401" s="4" t="inlineStr">
        <is>
          <t>Specialist consultation</t>
        </is>
      </c>
      <c r="E401" s="6">
        <f>IF($D401="","",IFERROR(INDEX('Settings'!$L$17:$L$56,MATCH($D401,'Settings'!$K$17:$K$56,0)),""))</f>
        <v/>
      </c>
      <c r="F401" s="8" t="n">
        <v>350</v>
      </c>
      <c r="G401" s="8" t="n"/>
      <c r="H401" s="4" t="n"/>
      <c r="I401" s="8" t="n"/>
      <c r="J401" s="8" t="n"/>
      <c r="K401" s="14">
        <f>IF($C401="","",$F401-$G401-$I401-$J401)</f>
        <v/>
      </c>
      <c r="L401" s="14">
        <f>IF($C401="","",$G401*IF($H401="Doctor",1,IF($H401="Shared",0.5,0)))</f>
        <v/>
      </c>
      <c r="M401" s="14">
        <f>IF($C401="","",IF(IFERROR(INDEX('Settings'!$C$17:$C$36,MATCH($C401,'Settings'!$A$17:$A$36,0)),"")="% of gross",$F401,$F401-$L401-IF('Settings'!$B$5="Yes",$I401,0)-IF('Settings'!$B$6="Yes",$J401,0)))</f>
        <v/>
      </c>
      <c r="N401" s="15">
        <f>IF($C401="","",IFERROR(IF(INDEX('Settings'!$E$17:$H$36,MATCH($C401,'Settings'!$A$17:$A$36,0),MATCH($E401,Groups,0))="",INDEX('Settings'!$D$17:$D$36,MATCH($C401,'Settings'!$A$17:$A$36,0)),INDEX('Settings'!$E$17:$H$36,MATCH($C401,'Settings'!$A$17:$A$36,0),MATCH($E401,Groups,0))),0))</f>
        <v/>
      </c>
      <c r="O401" s="14">
        <f>IF($C401="","",ROUND($M401*$N401,2))</f>
        <v/>
      </c>
      <c r="P401" s="16">
        <f>IF($A401="","",DATE(YEAR($A401),MONTH($A401),1))</f>
        <v/>
      </c>
      <c r="Q401" s="14">
        <f>IF($C401="","",$K401-$O401)</f>
        <v/>
      </c>
    </row>
    <row r="402">
      <c r="A402" s="13" t="n">
        <v>46293</v>
      </c>
      <c r="B402" s="4" t="inlineStr">
        <is>
          <t>P-1394</t>
        </is>
      </c>
      <c r="C402" s="4" t="inlineStr">
        <is>
          <t>Dr Khaled Youssef</t>
        </is>
      </c>
      <c r="D402" s="4" t="inlineStr">
        <is>
          <t>Botulinum toxin</t>
        </is>
      </c>
      <c r="E402" s="6">
        <f>IF($D402="","",IFERROR(INDEX('Settings'!$L$17:$L$56,MATCH($D402,'Settings'!$K$17:$K$56,0)),""))</f>
        <v/>
      </c>
      <c r="F402" s="8" t="n">
        <v>1500</v>
      </c>
      <c r="G402" s="8" t="n"/>
      <c r="H402" s="4" t="n"/>
      <c r="I402" s="8" t="n"/>
      <c r="J402" s="8" t="n"/>
      <c r="K402" s="14">
        <f>IF($C402="","",$F402-$G402-$I402-$J402)</f>
        <v/>
      </c>
      <c r="L402" s="14">
        <f>IF($C402="","",$G402*IF($H402="Doctor",1,IF($H402="Shared",0.5,0)))</f>
        <v/>
      </c>
      <c r="M402" s="14">
        <f>IF($C402="","",IF(IFERROR(INDEX('Settings'!$C$17:$C$36,MATCH($C402,'Settings'!$A$17:$A$36,0)),"")="% of gross",$F402,$F402-$L402-IF('Settings'!$B$5="Yes",$I402,0)-IF('Settings'!$B$6="Yes",$J402,0)))</f>
        <v/>
      </c>
      <c r="N402" s="15">
        <f>IF($C402="","",IFERROR(IF(INDEX('Settings'!$E$17:$H$36,MATCH($C402,'Settings'!$A$17:$A$36,0),MATCH($E402,Groups,0))="",INDEX('Settings'!$D$17:$D$36,MATCH($C402,'Settings'!$A$17:$A$36,0)),INDEX('Settings'!$E$17:$H$36,MATCH($C402,'Settings'!$A$17:$A$36,0),MATCH($E402,Groups,0))),0))</f>
        <v/>
      </c>
      <c r="O402" s="14">
        <f>IF($C402="","",ROUND($M402*$N402,2))</f>
        <v/>
      </c>
      <c r="P402" s="16">
        <f>IF($A402="","",DATE(YEAR($A402),MONTH($A402),1))</f>
        <v/>
      </c>
      <c r="Q402" s="14">
        <f>IF($C402="","",$K402-$O402)</f>
        <v/>
      </c>
    </row>
    <row r="403">
      <c r="A403" s="13" t="n">
        <v>46293</v>
      </c>
      <c r="B403" s="4" t="inlineStr">
        <is>
          <t>P-1834</t>
        </is>
      </c>
      <c r="C403" s="4" t="inlineStr">
        <is>
          <t>Dr Noura Al Subaie</t>
        </is>
      </c>
      <c r="D403" s="4" t="inlineStr">
        <is>
          <t>Follow-up visit</t>
        </is>
      </c>
      <c r="E403" s="6">
        <f>IF($D403="","",IFERROR(INDEX('Settings'!$L$17:$L$56,MATCH($D403,'Settings'!$K$17:$K$56,0)),""))</f>
        <v/>
      </c>
      <c r="F403" s="8" t="n">
        <v>150</v>
      </c>
      <c r="G403" s="8" t="n"/>
      <c r="H403" s="4" t="n"/>
      <c r="I403" s="8" t="n"/>
      <c r="J403" s="8" t="n"/>
      <c r="K403" s="14">
        <f>IF($C403="","",$F403-$G403-$I403-$J403)</f>
        <v/>
      </c>
      <c r="L403" s="14">
        <f>IF($C403="","",$G403*IF($H403="Doctor",1,IF($H403="Shared",0.5,0)))</f>
        <v/>
      </c>
      <c r="M403" s="14">
        <f>IF($C403="","",IF(IFERROR(INDEX('Settings'!$C$17:$C$36,MATCH($C403,'Settings'!$A$17:$A$36,0)),"")="% of gross",$F403,$F403-$L403-IF('Settings'!$B$5="Yes",$I403,0)-IF('Settings'!$B$6="Yes",$J403,0)))</f>
        <v/>
      </c>
      <c r="N403" s="15">
        <f>IF($C403="","",IFERROR(IF(INDEX('Settings'!$E$17:$H$36,MATCH($C403,'Settings'!$A$17:$A$36,0),MATCH($E403,Groups,0))="",INDEX('Settings'!$D$17:$D$36,MATCH($C403,'Settings'!$A$17:$A$36,0)),INDEX('Settings'!$E$17:$H$36,MATCH($C403,'Settings'!$A$17:$A$36,0),MATCH($E403,Groups,0))),0))</f>
        <v/>
      </c>
      <c r="O403" s="14">
        <f>IF($C403="","",ROUND($M403*$N403,2))</f>
        <v/>
      </c>
      <c r="P403" s="16">
        <f>IF($A403="","",DATE(YEAR($A403),MONTH($A403),1))</f>
        <v/>
      </c>
      <c r="Q403" s="14">
        <f>IF($C403="","",$K403-$O403)</f>
        <v/>
      </c>
    </row>
    <row r="404">
      <c r="A404" s="13" t="n">
        <v>46293</v>
      </c>
      <c r="B404" s="4" t="inlineStr">
        <is>
          <t>P-1283</t>
        </is>
      </c>
      <c r="C404" s="4" t="inlineStr">
        <is>
          <t>Dr Sara Al Harbi</t>
        </is>
      </c>
      <c r="D404" s="4" t="inlineStr">
        <is>
          <t>Vitamin C serum</t>
        </is>
      </c>
      <c r="E404" s="6">
        <f>IF($D404="","",IFERROR(INDEX('Settings'!$L$17:$L$56,MATCH($D404,'Settings'!$K$17:$K$56,0)),""))</f>
        <v/>
      </c>
      <c r="F404" s="8" t="n">
        <v>220</v>
      </c>
      <c r="G404" s="8" t="n"/>
      <c r="H404" s="4" t="n"/>
      <c r="I404" s="8" t="n"/>
      <c r="J404" s="8" t="n"/>
      <c r="K404" s="14">
        <f>IF($C404="","",$F404-$G404-$I404-$J404)</f>
        <v/>
      </c>
      <c r="L404" s="14">
        <f>IF($C404="","",$G404*IF($H404="Doctor",1,IF($H404="Shared",0.5,0)))</f>
        <v/>
      </c>
      <c r="M404" s="14">
        <f>IF($C404="","",IF(IFERROR(INDEX('Settings'!$C$17:$C$36,MATCH($C404,'Settings'!$A$17:$A$36,0)),"")="% of gross",$F404,$F404-$L404-IF('Settings'!$B$5="Yes",$I404,0)-IF('Settings'!$B$6="Yes",$J404,0)))</f>
        <v/>
      </c>
      <c r="N404" s="15">
        <f>IF($C404="","",IFERROR(IF(INDEX('Settings'!$E$17:$H$36,MATCH($C404,'Settings'!$A$17:$A$36,0),MATCH($E404,Groups,0))="",INDEX('Settings'!$D$17:$D$36,MATCH($C404,'Settings'!$A$17:$A$36,0)),INDEX('Settings'!$E$17:$H$36,MATCH($C404,'Settings'!$A$17:$A$36,0),MATCH($E404,Groups,0))),0))</f>
        <v/>
      </c>
      <c r="O404" s="14">
        <f>IF($C404="","",ROUND($M404*$N404,2))</f>
        <v/>
      </c>
      <c r="P404" s="16">
        <f>IF($A404="","",DATE(YEAR($A404),MONTH($A404),1))</f>
        <v/>
      </c>
      <c r="Q404" s="14">
        <f>IF($C404="","",$K404-$O404)</f>
        <v/>
      </c>
    </row>
    <row r="405">
      <c r="A405" s="13" t="n">
        <v>46293</v>
      </c>
      <c r="B405" s="4" t="inlineStr">
        <is>
          <t>P-1540</t>
        </is>
      </c>
      <c r="C405" s="4" t="inlineStr">
        <is>
          <t>Dr Khaled Youssef</t>
        </is>
      </c>
      <c r="D405" s="4" t="inlineStr">
        <is>
          <t>Physiotherapy session</t>
        </is>
      </c>
      <c r="E405" s="6">
        <f>IF($D405="","",IFERROR(INDEX('Settings'!$L$17:$L$56,MATCH($D405,'Settings'!$K$17:$K$56,0)),""))</f>
        <v/>
      </c>
      <c r="F405" s="8" t="n">
        <v>300</v>
      </c>
      <c r="G405" s="8" t="n"/>
      <c r="H405" s="4" t="n"/>
      <c r="I405" s="8" t="n"/>
      <c r="J405" s="8" t="n"/>
      <c r="K405" s="14">
        <f>IF($C405="","",$F405-$G405-$I405-$J405)</f>
        <v/>
      </c>
      <c r="L405" s="14">
        <f>IF($C405="","",$G405*IF($H405="Doctor",1,IF($H405="Shared",0.5,0)))</f>
        <v/>
      </c>
      <c r="M405" s="14">
        <f>IF($C405="","",IF(IFERROR(INDEX('Settings'!$C$17:$C$36,MATCH($C405,'Settings'!$A$17:$A$36,0)),"")="% of gross",$F405,$F405-$L405-IF('Settings'!$B$5="Yes",$I405,0)-IF('Settings'!$B$6="Yes",$J405,0)))</f>
        <v/>
      </c>
      <c r="N405" s="15">
        <f>IF($C405="","",IFERROR(IF(INDEX('Settings'!$E$17:$H$36,MATCH($C405,'Settings'!$A$17:$A$36,0),MATCH($E405,Groups,0))="",INDEX('Settings'!$D$17:$D$36,MATCH($C405,'Settings'!$A$17:$A$36,0)),INDEX('Settings'!$E$17:$H$36,MATCH($C405,'Settings'!$A$17:$A$36,0),MATCH($E405,Groups,0))),0))</f>
        <v/>
      </c>
      <c r="O405" s="14">
        <f>IF($C405="","",ROUND($M405*$N405,2))</f>
        <v/>
      </c>
      <c r="P405" s="16">
        <f>IF($A405="","",DATE(YEAR($A405),MONTH($A405),1))</f>
        <v/>
      </c>
      <c r="Q405" s="14">
        <f>IF($C405="","",$K405-$O405)</f>
        <v/>
      </c>
    </row>
    <row r="406">
      <c r="A406" s="13" t="n">
        <v>46294</v>
      </c>
      <c r="B406" s="4" t="inlineStr">
        <is>
          <t>P-1914</t>
        </is>
      </c>
      <c r="C406" s="4" t="inlineStr">
        <is>
          <t>Dr Mohamed Adel</t>
        </is>
      </c>
      <c r="D406" s="4" t="inlineStr">
        <is>
          <t>Vitamin C serum</t>
        </is>
      </c>
      <c r="E406" s="6">
        <f>IF($D406="","",IFERROR(INDEX('Settings'!$L$17:$L$56,MATCH($D406,'Settings'!$K$17:$K$56,0)),""))</f>
        <v/>
      </c>
      <c r="F406" s="8" t="n">
        <v>220</v>
      </c>
      <c r="G406" s="8" t="n">
        <v>20</v>
      </c>
      <c r="H406" s="4" t="inlineStr">
        <is>
          <t>Clinic</t>
        </is>
      </c>
      <c r="I406" s="8" t="n"/>
      <c r="J406" s="8" t="n"/>
      <c r="K406" s="14">
        <f>IF($C406="","",$F406-$G406-$I406-$J406)</f>
        <v/>
      </c>
      <c r="L406" s="14">
        <f>IF($C406="","",$G406*IF($H406="Doctor",1,IF($H406="Shared",0.5,0)))</f>
        <v/>
      </c>
      <c r="M406" s="14">
        <f>IF($C406="","",IF(IFERROR(INDEX('Settings'!$C$17:$C$36,MATCH($C406,'Settings'!$A$17:$A$36,0)),"")="% of gross",$F406,$F406-$L406-IF('Settings'!$B$5="Yes",$I406,0)-IF('Settings'!$B$6="Yes",$J406,0)))</f>
        <v/>
      </c>
      <c r="N406" s="15">
        <f>IF($C406="","",IFERROR(IF(INDEX('Settings'!$E$17:$H$36,MATCH($C406,'Settings'!$A$17:$A$36,0),MATCH($E406,Groups,0))="",INDEX('Settings'!$D$17:$D$36,MATCH($C406,'Settings'!$A$17:$A$36,0)),INDEX('Settings'!$E$17:$H$36,MATCH($C406,'Settings'!$A$17:$A$36,0),MATCH($E406,Groups,0))),0))</f>
        <v/>
      </c>
      <c r="O406" s="14">
        <f>IF($C406="","",ROUND($M406*$N406,2))</f>
        <v/>
      </c>
      <c r="P406" s="16">
        <f>IF($A406="","",DATE(YEAR($A406),MONTH($A406),1))</f>
        <v/>
      </c>
      <c r="Q406" s="14">
        <f>IF($C406="","",$K406-$O406)</f>
        <v/>
      </c>
    </row>
    <row r="407">
      <c r="A407" s="13" t="n">
        <v>46294</v>
      </c>
      <c r="B407" s="4" t="inlineStr">
        <is>
          <t>P-1509</t>
        </is>
      </c>
      <c r="C407" s="4" t="inlineStr">
        <is>
          <t>Dr Khaled Youssef</t>
        </is>
      </c>
      <c r="D407" s="4" t="inlineStr">
        <is>
          <t>Specialist consultation</t>
        </is>
      </c>
      <c r="E407" s="6">
        <f>IF($D407="","",IFERROR(INDEX('Settings'!$L$17:$L$56,MATCH($D407,'Settings'!$K$17:$K$56,0)),""))</f>
        <v/>
      </c>
      <c r="F407" s="8" t="n">
        <v>350</v>
      </c>
      <c r="G407" s="8" t="n">
        <v>20</v>
      </c>
      <c r="H407" s="4" t="inlineStr">
        <is>
          <t>Clinic</t>
        </is>
      </c>
      <c r="I407" s="8" t="n"/>
      <c r="J407" s="8" t="n"/>
      <c r="K407" s="14">
        <f>IF($C407="","",$F407-$G407-$I407-$J407)</f>
        <v/>
      </c>
      <c r="L407" s="14">
        <f>IF($C407="","",$G407*IF($H407="Doctor",1,IF($H407="Shared",0.5,0)))</f>
        <v/>
      </c>
      <c r="M407" s="14">
        <f>IF($C407="","",IF(IFERROR(INDEX('Settings'!$C$17:$C$36,MATCH($C407,'Settings'!$A$17:$A$36,0)),"")="% of gross",$F407,$F407-$L407-IF('Settings'!$B$5="Yes",$I407,0)-IF('Settings'!$B$6="Yes",$J407,0)))</f>
        <v/>
      </c>
      <c r="N407" s="15">
        <f>IF($C407="","",IFERROR(IF(INDEX('Settings'!$E$17:$H$36,MATCH($C407,'Settings'!$A$17:$A$36,0),MATCH($E407,Groups,0))="",INDEX('Settings'!$D$17:$D$36,MATCH($C407,'Settings'!$A$17:$A$36,0)),INDEX('Settings'!$E$17:$H$36,MATCH($C407,'Settings'!$A$17:$A$36,0),MATCH($E407,Groups,0))),0))</f>
        <v/>
      </c>
      <c r="O407" s="14">
        <f>IF($C407="","",ROUND($M407*$N407,2))</f>
        <v/>
      </c>
      <c r="P407" s="16">
        <f>IF($A407="","",DATE(YEAR($A407),MONTH($A407),1))</f>
        <v/>
      </c>
      <c r="Q407" s="14">
        <f>IF($C407="","",$K407-$O407)</f>
        <v/>
      </c>
    </row>
    <row r="408">
      <c r="A408" s="13" t="n">
        <v>46294</v>
      </c>
      <c r="B408" s="4" t="inlineStr">
        <is>
          <t>P-1203</t>
        </is>
      </c>
      <c r="C408" s="4" t="inlineStr">
        <is>
          <t>Dr Mohamed Adel</t>
        </is>
      </c>
      <c r="D408" s="4" t="inlineStr">
        <is>
          <t>Physiotherapy session</t>
        </is>
      </c>
      <c r="E408" s="6">
        <f>IF($D408="","",IFERROR(INDEX('Settings'!$L$17:$L$56,MATCH($D408,'Settings'!$K$17:$K$56,0)),""))</f>
        <v/>
      </c>
      <c r="F408" s="8" t="n">
        <v>300</v>
      </c>
      <c r="G408" s="8" t="n"/>
      <c r="H408" s="4" t="n"/>
      <c r="I408" s="8" t="n"/>
      <c r="J408" s="8" t="n"/>
      <c r="K408" s="14">
        <f>IF($C408="","",$F408-$G408-$I408-$J408)</f>
        <v/>
      </c>
      <c r="L408" s="14">
        <f>IF($C408="","",$G408*IF($H408="Doctor",1,IF($H408="Shared",0.5,0)))</f>
        <v/>
      </c>
      <c r="M408" s="14">
        <f>IF($C408="","",IF(IFERROR(INDEX('Settings'!$C$17:$C$36,MATCH($C408,'Settings'!$A$17:$A$36,0)),"")="% of gross",$F408,$F408-$L408-IF('Settings'!$B$5="Yes",$I408,0)-IF('Settings'!$B$6="Yes",$J408,0)))</f>
        <v/>
      </c>
      <c r="N408" s="15">
        <f>IF($C408="","",IFERROR(IF(INDEX('Settings'!$E$17:$H$36,MATCH($C408,'Settings'!$A$17:$A$36,0),MATCH($E408,Groups,0))="",INDEX('Settings'!$D$17:$D$36,MATCH($C408,'Settings'!$A$17:$A$36,0)),INDEX('Settings'!$E$17:$H$36,MATCH($C408,'Settings'!$A$17:$A$36,0),MATCH($E408,Groups,0))),0))</f>
        <v/>
      </c>
      <c r="O408" s="14">
        <f>IF($C408="","",ROUND($M408*$N408,2))</f>
        <v/>
      </c>
      <c r="P408" s="16">
        <f>IF($A408="","",DATE(YEAR($A408),MONTH($A408),1))</f>
        <v/>
      </c>
      <c r="Q408" s="14">
        <f>IF($C408="","",$K408-$O408)</f>
        <v/>
      </c>
    </row>
    <row r="409">
      <c r="A409" s="13" t="n">
        <v>46294</v>
      </c>
      <c r="B409" s="4" t="inlineStr">
        <is>
          <t>P-1131</t>
        </is>
      </c>
      <c r="C409" s="4" t="inlineStr">
        <is>
          <t>Dr Layla Al Qahtani</t>
        </is>
      </c>
      <c r="D409" s="4" t="inlineStr">
        <is>
          <t>Specialist consultation</t>
        </is>
      </c>
      <c r="E409" s="6">
        <f>IF($D409="","",IFERROR(INDEX('Settings'!$L$17:$L$56,MATCH($D409,'Settings'!$K$17:$K$56,0)),""))</f>
        <v/>
      </c>
      <c r="F409" s="8" t="n">
        <v>350</v>
      </c>
      <c r="G409" s="8" t="n"/>
      <c r="H409" s="4" t="n"/>
      <c r="I409" s="8" t="n"/>
      <c r="J409" s="8" t="n"/>
      <c r="K409" s="14">
        <f>IF($C409="","",$F409-$G409-$I409-$J409)</f>
        <v/>
      </c>
      <c r="L409" s="14">
        <f>IF($C409="","",$G409*IF($H409="Doctor",1,IF($H409="Shared",0.5,0)))</f>
        <v/>
      </c>
      <c r="M409" s="14">
        <f>IF($C409="","",IF(IFERROR(INDEX('Settings'!$C$17:$C$36,MATCH($C409,'Settings'!$A$17:$A$36,0)),"")="% of gross",$F409,$F409-$L409-IF('Settings'!$B$5="Yes",$I409,0)-IF('Settings'!$B$6="Yes",$J409,0)))</f>
        <v/>
      </c>
      <c r="N409" s="15">
        <f>IF($C409="","",IFERROR(IF(INDEX('Settings'!$E$17:$H$36,MATCH($C409,'Settings'!$A$17:$A$36,0),MATCH($E409,Groups,0))="",INDEX('Settings'!$D$17:$D$36,MATCH($C409,'Settings'!$A$17:$A$36,0)),INDEX('Settings'!$E$17:$H$36,MATCH($C409,'Settings'!$A$17:$A$36,0),MATCH($E409,Groups,0))),0))</f>
        <v/>
      </c>
      <c r="O409" s="14">
        <f>IF($C409="","",ROUND($M409*$N409,2))</f>
        <v/>
      </c>
      <c r="P409" s="16">
        <f>IF($A409="","",DATE(YEAR($A409),MONTH($A409),1))</f>
        <v/>
      </c>
      <c r="Q409" s="14">
        <f>IF($C409="","",$K409-$O409)</f>
        <v/>
      </c>
    </row>
    <row r="410">
      <c r="A410" s="13" t="n">
        <v>46294</v>
      </c>
      <c r="B410" s="4" t="inlineStr">
        <is>
          <t>P-1203</t>
        </is>
      </c>
      <c r="C410" s="4" t="inlineStr">
        <is>
          <t>Dr Noura Al Subaie</t>
        </is>
      </c>
      <c r="D410" s="4" t="inlineStr">
        <is>
          <t>Filler injection</t>
        </is>
      </c>
      <c r="E410" s="6">
        <f>IF($D410="","",IFERROR(INDEX('Settings'!$L$17:$L$56,MATCH($D410,'Settings'!$K$17:$K$56,0)),""))</f>
        <v/>
      </c>
      <c r="F410" s="8" t="n">
        <v>1800</v>
      </c>
      <c r="G410" s="8" t="n"/>
      <c r="H410" s="4" t="n"/>
      <c r="I410" s="8" t="n"/>
      <c r="J410" s="8" t="n"/>
      <c r="K410" s="14">
        <f>IF($C410="","",$F410-$G410-$I410-$J410)</f>
        <v/>
      </c>
      <c r="L410" s="14">
        <f>IF($C410="","",$G410*IF($H410="Doctor",1,IF($H410="Shared",0.5,0)))</f>
        <v/>
      </c>
      <c r="M410" s="14">
        <f>IF($C410="","",IF(IFERROR(INDEX('Settings'!$C$17:$C$36,MATCH($C410,'Settings'!$A$17:$A$36,0)),"")="% of gross",$F410,$F410-$L410-IF('Settings'!$B$5="Yes",$I410,0)-IF('Settings'!$B$6="Yes",$J410,0)))</f>
        <v/>
      </c>
      <c r="N410" s="15">
        <f>IF($C410="","",IFERROR(IF(INDEX('Settings'!$E$17:$H$36,MATCH($C410,'Settings'!$A$17:$A$36,0),MATCH($E410,Groups,0))="",INDEX('Settings'!$D$17:$D$36,MATCH($C410,'Settings'!$A$17:$A$36,0)),INDEX('Settings'!$E$17:$H$36,MATCH($C410,'Settings'!$A$17:$A$36,0),MATCH($E410,Groups,0))),0))</f>
        <v/>
      </c>
      <c r="O410" s="14">
        <f>IF($C410="","",ROUND($M410*$N410,2))</f>
        <v/>
      </c>
      <c r="P410" s="16">
        <f>IF($A410="","",DATE(YEAR($A410),MONTH($A410),1))</f>
        <v/>
      </c>
      <c r="Q410" s="14">
        <f>IF($C410="","",$K410-$O410)</f>
        <v/>
      </c>
    </row>
    <row r="411">
      <c r="A411" s="13" t="n">
        <v>46294</v>
      </c>
      <c r="B411" s="4" t="inlineStr">
        <is>
          <t>P-1699</t>
        </is>
      </c>
      <c r="C411" s="4" t="inlineStr">
        <is>
          <t>Dr Ahmed Mansour</t>
        </is>
      </c>
      <c r="D411" s="4" t="inlineStr">
        <is>
          <t>Follow-up visit</t>
        </is>
      </c>
      <c r="E411" s="6">
        <f>IF($D411="","",IFERROR(INDEX('Settings'!$L$17:$L$56,MATCH($D411,'Settings'!$K$17:$K$56,0)),""))</f>
        <v/>
      </c>
      <c r="F411" s="8" t="n">
        <v>150</v>
      </c>
      <c r="G411" s="8" t="n">
        <v>20</v>
      </c>
      <c r="H411" s="4" t="inlineStr">
        <is>
          <t>Clinic</t>
        </is>
      </c>
      <c r="I411" s="8" t="n"/>
      <c r="J411" s="8" t="n"/>
      <c r="K411" s="14">
        <f>IF($C411="","",$F411-$G411-$I411-$J411)</f>
        <v/>
      </c>
      <c r="L411" s="14">
        <f>IF($C411="","",$G411*IF($H411="Doctor",1,IF($H411="Shared",0.5,0)))</f>
        <v/>
      </c>
      <c r="M411" s="14">
        <f>IF($C411="","",IF(IFERROR(INDEX('Settings'!$C$17:$C$36,MATCH($C411,'Settings'!$A$17:$A$36,0)),"")="% of gross",$F411,$F411-$L411-IF('Settings'!$B$5="Yes",$I411,0)-IF('Settings'!$B$6="Yes",$J411,0)))</f>
        <v/>
      </c>
      <c r="N411" s="15">
        <f>IF($C411="","",IFERROR(IF(INDEX('Settings'!$E$17:$H$36,MATCH($C411,'Settings'!$A$17:$A$36,0),MATCH($E411,Groups,0))="",INDEX('Settings'!$D$17:$D$36,MATCH($C411,'Settings'!$A$17:$A$36,0)),INDEX('Settings'!$E$17:$H$36,MATCH($C411,'Settings'!$A$17:$A$36,0),MATCH($E411,Groups,0))),0))</f>
        <v/>
      </c>
      <c r="O411" s="14">
        <f>IF($C411="","",ROUND($M411*$N411,2))</f>
        <v/>
      </c>
      <c r="P411" s="16">
        <f>IF($A411="","",DATE(YEAR($A411),MONTH($A411),1))</f>
        <v/>
      </c>
      <c r="Q411" s="14">
        <f>IF($C411="","",$K411-$O411)</f>
        <v/>
      </c>
    </row>
    <row r="412">
      <c r="A412" s="13" t="n">
        <v>46294</v>
      </c>
      <c r="B412" s="4" t="inlineStr">
        <is>
          <t>P-1921</t>
        </is>
      </c>
      <c r="C412" s="4" t="inlineStr">
        <is>
          <t>Dr Ahmed Mansour</t>
        </is>
      </c>
      <c r="D412" s="4" t="inlineStr">
        <is>
          <t>Follow-up visit</t>
        </is>
      </c>
      <c r="E412" s="6">
        <f>IF($D412="","",IFERROR(INDEX('Settings'!$L$17:$L$56,MATCH($D412,'Settings'!$K$17:$K$56,0)),""))</f>
        <v/>
      </c>
      <c r="F412" s="8" t="n">
        <v>150</v>
      </c>
      <c r="G412" s="8" t="n"/>
      <c r="H412" s="4" t="n"/>
      <c r="I412" s="8" t="n"/>
      <c r="J412" s="8" t="n"/>
      <c r="K412" s="14">
        <f>IF($C412="","",$F412-$G412-$I412-$J412)</f>
        <v/>
      </c>
      <c r="L412" s="14">
        <f>IF($C412="","",$G412*IF($H412="Doctor",1,IF($H412="Shared",0.5,0)))</f>
        <v/>
      </c>
      <c r="M412" s="14">
        <f>IF($C412="","",IF(IFERROR(INDEX('Settings'!$C$17:$C$36,MATCH($C412,'Settings'!$A$17:$A$36,0)),"")="% of gross",$F412,$F412-$L412-IF('Settings'!$B$5="Yes",$I412,0)-IF('Settings'!$B$6="Yes",$J412,0)))</f>
        <v/>
      </c>
      <c r="N412" s="15">
        <f>IF($C412="","",IFERROR(IF(INDEX('Settings'!$E$17:$H$36,MATCH($C412,'Settings'!$A$17:$A$36,0),MATCH($E412,Groups,0))="",INDEX('Settings'!$D$17:$D$36,MATCH($C412,'Settings'!$A$17:$A$36,0)),INDEX('Settings'!$E$17:$H$36,MATCH($C412,'Settings'!$A$17:$A$36,0),MATCH($E412,Groups,0))),0))</f>
        <v/>
      </c>
      <c r="O412" s="14">
        <f>IF($C412="","",ROUND($M412*$N412,2))</f>
        <v/>
      </c>
      <c r="P412" s="16">
        <f>IF($A412="","",DATE(YEAR($A412),MONTH($A412),1))</f>
        <v/>
      </c>
      <c r="Q412" s="14">
        <f>IF($C412="","",$K412-$O412)</f>
        <v/>
      </c>
    </row>
    <row r="413">
      <c r="A413" s="13" t="n">
        <v>46294</v>
      </c>
      <c r="B413" s="4" t="inlineStr">
        <is>
          <t>P-1444</t>
        </is>
      </c>
      <c r="C413" s="4" t="inlineStr">
        <is>
          <t>Dr Sara Al Harbi</t>
        </is>
      </c>
      <c r="D413" s="4" t="inlineStr">
        <is>
          <t>Laser session, face</t>
        </is>
      </c>
      <c r="E413" s="6">
        <f>IF($D413="","",IFERROR(INDEX('Settings'!$L$17:$L$56,MATCH($D413,'Settings'!$K$17:$K$56,0)),""))</f>
        <v/>
      </c>
      <c r="F413" s="8" t="n">
        <v>600</v>
      </c>
      <c r="G413" s="8" t="n"/>
      <c r="H413" s="4" t="n"/>
      <c r="I413" s="8" t="n"/>
      <c r="J413" s="8" t="n"/>
      <c r="K413" s="14">
        <f>IF($C413="","",$F413-$G413-$I413-$J413)</f>
        <v/>
      </c>
      <c r="L413" s="14">
        <f>IF($C413="","",$G413*IF($H413="Doctor",1,IF($H413="Shared",0.5,0)))</f>
        <v/>
      </c>
      <c r="M413" s="14">
        <f>IF($C413="","",IF(IFERROR(INDEX('Settings'!$C$17:$C$36,MATCH($C413,'Settings'!$A$17:$A$36,0)),"")="% of gross",$F413,$F413-$L413-IF('Settings'!$B$5="Yes",$I413,0)-IF('Settings'!$B$6="Yes",$J413,0)))</f>
        <v/>
      </c>
      <c r="N413" s="15">
        <f>IF($C413="","",IFERROR(IF(INDEX('Settings'!$E$17:$H$36,MATCH($C413,'Settings'!$A$17:$A$36,0),MATCH($E413,Groups,0))="",INDEX('Settings'!$D$17:$D$36,MATCH($C413,'Settings'!$A$17:$A$36,0)),INDEX('Settings'!$E$17:$H$36,MATCH($C413,'Settings'!$A$17:$A$36,0),MATCH($E413,Groups,0))),0))</f>
        <v/>
      </c>
      <c r="O413" s="14">
        <f>IF($C413="","",ROUND($M413*$N413,2))</f>
        <v/>
      </c>
      <c r="P413" s="16">
        <f>IF($A413="","",DATE(YEAR($A413),MONTH($A413),1))</f>
        <v/>
      </c>
      <c r="Q413" s="14">
        <f>IF($C413="","",$K413-$O413)</f>
        <v/>
      </c>
    </row>
    <row r="414">
      <c r="A414" s="13" t="n">
        <v>46294</v>
      </c>
      <c r="B414" s="4" t="inlineStr">
        <is>
          <t>P-1627</t>
        </is>
      </c>
      <c r="C414" s="4" t="inlineStr">
        <is>
          <t>Dr Layla Al Qahtani</t>
        </is>
      </c>
      <c r="D414" s="4" t="inlineStr">
        <is>
          <t>Laser session, face</t>
        </is>
      </c>
      <c r="E414" s="6">
        <f>IF($D414="","",IFERROR(INDEX('Settings'!$L$17:$L$56,MATCH($D414,'Settings'!$K$17:$K$56,0)),""))</f>
        <v/>
      </c>
      <c r="F414" s="8" t="n">
        <v>600</v>
      </c>
      <c r="G414" s="8" t="n">
        <v>60</v>
      </c>
      <c r="H414" s="4" t="inlineStr">
        <is>
          <t>Doctor</t>
        </is>
      </c>
      <c r="I414" s="8" t="n"/>
      <c r="J414" s="8" t="n"/>
      <c r="K414" s="14">
        <f>IF($C414="","",$F414-$G414-$I414-$J414)</f>
        <v/>
      </c>
      <c r="L414" s="14">
        <f>IF($C414="","",$G414*IF($H414="Doctor",1,IF($H414="Shared",0.5,0)))</f>
        <v/>
      </c>
      <c r="M414" s="14">
        <f>IF($C414="","",IF(IFERROR(INDEX('Settings'!$C$17:$C$36,MATCH($C414,'Settings'!$A$17:$A$36,0)),"")="% of gross",$F414,$F414-$L414-IF('Settings'!$B$5="Yes",$I414,0)-IF('Settings'!$B$6="Yes",$J414,0)))</f>
        <v/>
      </c>
      <c r="N414" s="15">
        <f>IF($C414="","",IFERROR(IF(INDEX('Settings'!$E$17:$H$36,MATCH($C414,'Settings'!$A$17:$A$36,0),MATCH($E414,Groups,0))="",INDEX('Settings'!$D$17:$D$36,MATCH($C414,'Settings'!$A$17:$A$36,0)),INDEX('Settings'!$E$17:$H$36,MATCH($C414,'Settings'!$A$17:$A$36,0),MATCH($E414,Groups,0))),0))</f>
        <v/>
      </c>
      <c r="O414" s="14">
        <f>IF($C414="","",ROUND($M414*$N414,2))</f>
        <v/>
      </c>
      <c r="P414" s="16">
        <f>IF($A414="","",DATE(YEAR($A414),MONTH($A414),1))</f>
        <v/>
      </c>
      <c r="Q414" s="14">
        <f>IF($C414="","",$K414-$O414)</f>
        <v/>
      </c>
    </row>
    <row r="415">
      <c r="A415" s="13" t="n">
        <v>46295</v>
      </c>
      <c r="B415" s="4" t="inlineStr">
        <is>
          <t>P-1093</t>
        </is>
      </c>
      <c r="C415" s="4" t="inlineStr">
        <is>
          <t>Dr Ahmed Mansour</t>
        </is>
      </c>
      <c r="D415" s="4" t="inlineStr">
        <is>
          <t>Filler injection</t>
        </is>
      </c>
      <c r="E415" s="6">
        <f>IF($D415="","",IFERROR(INDEX('Settings'!$L$17:$L$56,MATCH($D415,'Settings'!$K$17:$K$56,0)),""))</f>
        <v/>
      </c>
      <c r="F415" s="8" t="n">
        <v>1800</v>
      </c>
      <c r="G415" s="8" t="n">
        <v>180</v>
      </c>
      <c r="H415" s="4" t="inlineStr">
        <is>
          <t>Doctor</t>
        </is>
      </c>
      <c r="I415" s="8" t="n"/>
      <c r="J415" s="8" t="n"/>
      <c r="K415" s="14">
        <f>IF($C415="","",$F415-$G415-$I415-$J415)</f>
        <v/>
      </c>
      <c r="L415" s="14">
        <f>IF($C415="","",$G415*IF($H415="Doctor",1,IF($H415="Shared",0.5,0)))</f>
        <v/>
      </c>
      <c r="M415" s="14">
        <f>IF($C415="","",IF(IFERROR(INDEX('Settings'!$C$17:$C$36,MATCH($C415,'Settings'!$A$17:$A$36,0)),"")="% of gross",$F415,$F415-$L415-IF('Settings'!$B$5="Yes",$I415,0)-IF('Settings'!$B$6="Yes",$J415,0)))</f>
        <v/>
      </c>
      <c r="N415" s="15">
        <f>IF($C415="","",IFERROR(IF(INDEX('Settings'!$E$17:$H$36,MATCH($C415,'Settings'!$A$17:$A$36,0),MATCH($E415,Groups,0))="",INDEX('Settings'!$D$17:$D$36,MATCH($C415,'Settings'!$A$17:$A$36,0)),INDEX('Settings'!$E$17:$H$36,MATCH($C415,'Settings'!$A$17:$A$36,0),MATCH($E415,Groups,0))),0))</f>
        <v/>
      </c>
      <c r="O415" s="14">
        <f>IF($C415="","",ROUND($M415*$N415,2))</f>
        <v/>
      </c>
      <c r="P415" s="16">
        <f>IF($A415="","",DATE(YEAR($A415),MONTH($A415),1))</f>
        <v/>
      </c>
      <c r="Q415" s="14">
        <f>IF($C415="","",$K415-$O415)</f>
        <v/>
      </c>
    </row>
    <row r="416">
      <c r="A416" s="13" t="n">
        <v>46295</v>
      </c>
      <c r="B416" s="4" t="inlineStr">
        <is>
          <t>P-1936</t>
        </is>
      </c>
      <c r="C416" s="4" t="inlineStr">
        <is>
          <t>Dr Khaled Youssef</t>
        </is>
      </c>
      <c r="D416" s="4" t="inlineStr">
        <is>
          <t>Laser session, face</t>
        </is>
      </c>
      <c r="E416" s="6">
        <f>IF($D416="","",IFERROR(INDEX('Settings'!$L$17:$L$56,MATCH($D416,'Settings'!$K$17:$K$56,0)),""))</f>
        <v/>
      </c>
      <c r="F416" s="8" t="n">
        <v>600</v>
      </c>
      <c r="G416" s="8" t="n"/>
      <c r="H416" s="4" t="n"/>
      <c r="I416" s="8" t="n"/>
      <c r="J416" s="8" t="n"/>
      <c r="K416" s="14">
        <f>IF($C416="","",$F416-$G416-$I416-$J416)</f>
        <v/>
      </c>
      <c r="L416" s="14">
        <f>IF($C416="","",$G416*IF($H416="Doctor",1,IF($H416="Shared",0.5,0)))</f>
        <v/>
      </c>
      <c r="M416" s="14">
        <f>IF($C416="","",IF(IFERROR(INDEX('Settings'!$C$17:$C$36,MATCH($C416,'Settings'!$A$17:$A$36,0)),"")="% of gross",$F416,$F416-$L416-IF('Settings'!$B$5="Yes",$I416,0)-IF('Settings'!$B$6="Yes",$J416,0)))</f>
        <v/>
      </c>
      <c r="N416" s="15">
        <f>IF($C416="","",IFERROR(IF(INDEX('Settings'!$E$17:$H$36,MATCH($C416,'Settings'!$A$17:$A$36,0),MATCH($E416,Groups,0))="",INDEX('Settings'!$D$17:$D$36,MATCH($C416,'Settings'!$A$17:$A$36,0)),INDEX('Settings'!$E$17:$H$36,MATCH($C416,'Settings'!$A$17:$A$36,0),MATCH($E416,Groups,0))),0))</f>
        <v/>
      </c>
      <c r="O416" s="14">
        <f>IF($C416="","",ROUND($M416*$N416,2))</f>
        <v/>
      </c>
      <c r="P416" s="16">
        <f>IF($A416="","",DATE(YEAR($A416),MONTH($A416),1))</f>
        <v/>
      </c>
      <c r="Q416" s="14">
        <f>IF($C416="","",$K416-$O416)</f>
        <v/>
      </c>
    </row>
    <row r="417">
      <c r="A417" s="13" t="n">
        <v>46295</v>
      </c>
      <c r="B417" s="4" t="inlineStr">
        <is>
          <t>P-1601</t>
        </is>
      </c>
      <c r="C417" s="4" t="inlineStr">
        <is>
          <t>Dr Sara Al Harbi</t>
        </is>
      </c>
      <c r="D417" s="4" t="inlineStr">
        <is>
          <t>Filler injection</t>
        </is>
      </c>
      <c r="E417" s="6">
        <f>IF($D417="","",IFERROR(INDEX('Settings'!$L$17:$L$56,MATCH($D417,'Settings'!$K$17:$K$56,0)),""))</f>
        <v/>
      </c>
      <c r="F417" s="8" t="n">
        <v>1800</v>
      </c>
      <c r="G417" s="8" t="n"/>
      <c r="H417" s="4" t="n"/>
      <c r="I417" s="8" t="n">
        <v>60</v>
      </c>
      <c r="J417" s="8" t="n"/>
      <c r="K417" s="14">
        <f>IF($C417="","",$F417-$G417-$I417-$J417)</f>
        <v/>
      </c>
      <c r="L417" s="14">
        <f>IF($C417="","",$G417*IF($H417="Doctor",1,IF($H417="Shared",0.5,0)))</f>
        <v/>
      </c>
      <c r="M417" s="14">
        <f>IF($C417="","",IF(IFERROR(INDEX('Settings'!$C$17:$C$36,MATCH($C417,'Settings'!$A$17:$A$36,0)),"")="% of gross",$F417,$F417-$L417-IF('Settings'!$B$5="Yes",$I417,0)-IF('Settings'!$B$6="Yes",$J417,0)))</f>
        <v/>
      </c>
      <c r="N417" s="15">
        <f>IF($C417="","",IFERROR(IF(INDEX('Settings'!$E$17:$H$36,MATCH($C417,'Settings'!$A$17:$A$36,0),MATCH($E417,Groups,0))="",INDEX('Settings'!$D$17:$D$36,MATCH($C417,'Settings'!$A$17:$A$36,0)),INDEX('Settings'!$E$17:$H$36,MATCH($C417,'Settings'!$A$17:$A$36,0),MATCH($E417,Groups,0))),0))</f>
        <v/>
      </c>
      <c r="O417" s="14">
        <f>IF($C417="","",ROUND($M417*$N417,2))</f>
        <v/>
      </c>
      <c r="P417" s="16">
        <f>IF($A417="","",DATE(YEAR($A417),MONTH($A417),1))</f>
        <v/>
      </c>
      <c r="Q417" s="14">
        <f>IF($C417="","",$K417-$O417)</f>
        <v/>
      </c>
    </row>
    <row r="418">
      <c r="A418" s="13" t="n">
        <v>46295</v>
      </c>
      <c r="B418" s="4" t="inlineStr">
        <is>
          <t>P-1762</t>
        </is>
      </c>
      <c r="C418" s="4" t="inlineStr">
        <is>
          <t>Dr Mohamed Adel</t>
        </is>
      </c>
      <c r="D418" s="4" t="inlineStr">
        <is>
          <t>Botulinum toxin</t>
        </is>
      </c>
      <c r="E418" s="6">
        <f>IF($D418="","",IFERROR(INDEX('Settings'!$L$17:$L$56,MATCH($D418,'Settings'!$K$17:$K$56,0)),""))</f>
        <v/>
      </c>
      <c r="F418" s="8" t="n">
        <v>1500</v>
      </c>
      <c r="G418" s="8" t="n"/>
      <c r="H418" s="4" t="n"/>
      <c r="I418" s="8" t="n">
        <v>40</v>
      </c>
      <c r="J418" s="8" t="n"/>
      <c r="K418" s="14">
        <f>IF($C418="","",$F418-$G418-$I418-$J418)</f>
        <v/>
      </c>
      <c r="L418" s="14">
        <f>IF($C418="","",$G418*IF($H418="Doctor",1,IF($H418="Shared",0.5,0)))</f>
        <v/>
      </c>
      <c r="M418" s="14">
        <f>IF($C418="","",IF(IFERROR(INDEX('Settings'!$C$17:$C$36,MATCH($C418,'Settings'!$A$17:$A$36,0)),"")="% of gross",$F418,$F418-$L418-IF('Settings'!$B$5="Yes",$I418,0)-IF('Settings'!$B$6="Yes",$J418,0)))</f>
        <v/>
      </c>
      <c r="N418" s="15">
        <f>IF($C418="","",IFERROR(IF(INDEX('Settings'!$E$17:$H$36,MATCH($C418,'Settings'!$A$17:$A$36,0),MATCH($E418,Groups,0))="",INDEX('Settings'!$D$17:$D$36,MATCH($C418,'Settings'!$A$17:$A$36,0)),INDEX('Settings'!$E$17:$H$36,MATCH($C418,'Settings'!$A$17:$A$36,0),MATCH($E418,Groups,0))),0))</f>
        <v/>
      </c>
      <c r="O418" s="14">
        <f>IF($C418="","",ROUND($M418*$N418,2))</f>
        <v/>
      </c>
      <c r="P418" s="16">
        <f>IF($A418="","",DATE(YEAR($A418),MONTH($A418),1))</f>
        <v/>
      </c>
      <c r="Q418" s="14">
        <f>IF($C418="","",$K418-$O418)</f>
        <v/>
      </c>
    </row>
    <row r="419">
      <c r="A419" s="13" t="n">
        <v>46295</v>
      </c>
      <c r="B419" s="4" t="inlineStr">
        <is>
          <t>P-1069</t>
        </is>
      </c>
      <c r="C419" s="4" t="inlineStr">
        <is>
          <t>Dr Sara Al Harbi</t>
        </is>
      </c>
      <c r="D419" s="4" t="inlineStr">
        <is>
          <t>Filler injection</t>
        </is>
      </c>
      <c r="E419" s="6">
        <f>IF($D419="","",IFERROR(INDEX('Settings'!$L$17:$L$56,MATCH($D419,'Settings'!$K$17:$K$56,0)),""))</f>
        <v/>
      </c>
      <c r="F419" s="8" t="n">
        <v>1800</v>
      </c>
      <c r="G419" s="8" t="n"/>
      <c r="H419" s="4" t="n"/>
      <c r="I419" s="8" t="n"/>
      <c r="J419" s="8" t="n"/>
      <c r="K419" s="14">
        <f>IF($C419="","",$F419-$G419-$I419-$J419)</f>
        <v/>
      </c>
      <c r="L419" s="14">
        <f>IF($C419="","",$G419*IF($H419="Doctor",1,IF($H419="Shared",0.5,0)))</f>
        <v/>
      </c>
      <c r="M419" s="14">
        <f>IF($C419="","",IF(IFERROR(INDEX('Settings'!$C$17:$C$36,MATCH($C419,'Settings'!$A$17:$A$36,0)),"")="% of gross",$F419,$F419-$L419-IF('Settings'!$B$5="Yes",$I419,0)-IF('Settings'!$B$6="Yes",$J419,0)))</f>
        <v/>
      </c>
      <c r="N419" s="15">
        <f>IF($C419="","",IFERROR(IF(INDEX('Settings'!$E$17:$H$36,MATCH($C419,'Settings'!$A$17:$A$36,0),MATCH($E419,Groups,0))="",INDEX('Settings'!$D$17:$D$36,MATCH($C419,'Settings'!$A$17:$A$36,0)),INDEX('Settings'!$E$17:$H$36,MATCH($C419,'Settings'!$A$17:$A$36,0),MATCH($E419,Groups,0))),0))</f>
        <v/>
      </c>
      <c r="O419" s="14">
        <f>IF($C419="","",ROUND($M419*$N419,2))</f>
        <v/>
      </c>
      <c r="P419" s="16">
        <f>IF($A419="","",DATE(YEAR($A419),MONTH($A419),1))</f>
        <v/>
      </c>
      <c r="Q419" s="14">
        <f>IF($C419="","",$K419-$O419)</f>
        <v/>
      </c>
    </row>
    <row r="420">
      <c r="A420" s="13" t="n">
        <v>46295</v>
      </c>
      <c r="B420" s="4" t="inlineStr">
        <is>
          <t>P-1880</t>
        </is>
      </c>
      <c r="C420" s="4" t="inlineStr">
        <is>
          <t>Dr Noura Al Subaie</t>
        </is>
      </c>
      <c r="D420" s="4" t="inlineStr">
        <is>
          <t>Laser session, face</t>
        </is>
      </c>
      <c r="E420" s="6">
        <f>IF($D420="","",IFERROR(INDEX('Settings'!$L$17:$L$56,MATCH($D420,'Settings'!$K$17:$K$56,0)),""))</f>
        <v/>
      </c>
      <c r="F420" s="8" t="n">
        <v>600</v>
      </c>
      <c r="G420" s="8" t="n"/>
      <c r="H420" s="4" t="n"/>
      <c r="I420" s="8" t="n"/>
      <c r="J420" s="8" t="n"/>
      <c r="K420" s="14">
        <f>IF($C420="","",$F420-$G420-$I420-$J420)</f>
        <v/>
      </c>
      <c r="L420" s="14">
        <f>IF($C420="","",$G420*IF($H420="Doctor",1,IF($H420="Shared",0.5,0)))</f>
        <v/>
      </c>
      <c r="M420" s="14">
        <f>IF($C420="","",IF(IFERROR(INDEX('Settings'!$C$17:$C$36,MATCH($C420,'Settings'!$A$17:$A$36,0)),"")="% of gross",$F420,$F420-$L420-IF('Settings'!$B$5="Yes",$I420,0)-IF('Settings'!$B$6="Yes",$J420,0)))</f>
        <v/>
      </c>
      <c r="N420" s="15">
        <f>IF($C420="","",IFERROR(IF(INDEX('Settings'!$E$17:$H$36,MATCH($C420,'Settings'!$A$17:$A$36,0),MATCH($E420,Groups,0))="",INDEX('Settings'!$D$17:$D$36,MATCH($C420,'Settings'!$A$17:$A$36,0)),INDEX('Settings'!$E$17:$H$36,MATCH($C420,'Settings'!$A$17:$A$36,0),MATCH($E420,Groups,0))),0))</f>
        <v/>
      </c>
      <c r="O420" s="14">
        <f>IF($C420="","",ROUND($M420*$N420,2))</f>
        <v/>
      </c>
      <c r="P420" s="16">
        <f>IF($A420="","",DATE(YEAR($A420),MONTH($A420),1))</f>
        <v/>
      </c>
      <c r="Q420" s="14">
        <f>IF($C420="","",$K420-$O420)</f>
        <v/>
      </c>
    </row>
    <row r="421">
      <c r="A421" s="13" t="n">
        <v>46295</v>
      </c>
      <c r="B421" s="4" t="inlineStr">
        <is>
          <t>P-1186</t>
        </is>
      </c>
      <c r="C421" s="4" t="inlineStr">
        <is>
          <t>Dr Khaled Youssef</t>
        </is>
      </c>
      <c r="D421" s="4" t="inlineStr">
        <is>
          <t>Specialist consultation</t>
        </is>
      </c>
      <c r="E421" s="6">
        <f>IF($D421="","",IFERROR(INDEX('Settings'!$L$17:$L$56,MATCH($D421,'Settings'!$K$17:$K$56,0)),""))</f>
        <v/>
      </c>
      <c r="F421" s="8" t="n">
        <v>350</v>
      </c>
      <c r="G421" s="8" t="n">
        <v>20</v>
      </c>
      <c r="H421" s="4" t="inlineStr">
        <is>
          <t>Doctor</t>
        </is>
      </c>
      <c r="I421" s="8" t="n"/>
      <c r="J421" s="8" t="n"/>
      <c r="K421" s="14">
        <f>IF($C421="","",$F421-$G421-$I421-$J421)</f>
        <v/>
      </c>
      <c r="L421" s="14">
        <f>IF($C421="","",$G421*IF($H421="Doctor",1,IF($H421="Shared",0.5,0)))</f>
        <v/>
      </c>
      <c r="M421" s="14">
        <f>IF($C421="","",IF(IFERROR(INDEX('Settings'!$C$17:$C$36,MATCH($C421,'Settings'!$A$17:$A$36,0)),"")="% of gross",$F421,$F421-$L421-IF('Settings'!$B$5="Yes",$I421,0)-IF('Settings'!$B$6="Yes",$J421,0)))</f>
        <v/>
      </c>
      <c r="N421" s="15">
        <f>IF($C421="","",IFERROR(IF(INDEX('Settings'!$E$17:$H$36,MATCH($C421,'Settings'!$A$17:$A$36,0),MATCH($E421,Groups,0))="",INDEX('Settings'!$D$17:$D$36,MATCH($C421,'Settings'!$A$17:$A$36,0)),INDEX('Settings'!$E$17:$H$36,MATCH($C421,'Settings'!$A$17:$A$36,0),MATCH($E421,Groups,0))),0))</f>
        <v/>
      </c>
      <c r="O421" s="14">
        <f>IF($C421="","",ROUND($M421*$N421,2))</f>
        <v/>
      </c>
      <c r="P421" s="16">
        <f>IF($A421="","",DATE(YEAR($A421),MONTH($A421),1))</f>
        <v/>
      </c>
      <c r="Q421" s="14">
        <f>IF($C421="","",$K421-$O421)</f>
        <v/>
      </c>
    </row>
    <row r="422">
      <c r="A422" s="13" t="n">
        <v>46295</v>
      </c>
      <c r="B422" s="4" t="inlineStr">
        <is>
          <t>P-1551</t>
        </is>
      </c>
      <c r="C422" s="4" t="inlineStr">
        <is>
          <t>Dr Ahmed Mansour</t>
        </is>
      </c>
      <c r="D422" s="4" t="inlineStr">
        <is>
          <t>Specialist consultation</t>
        </is>
      </c>
      <c r="E422" s="6">
        <f>IF($D422="","",IFERROR(INDEX('Settings'!$L$17:$L$56,MATCH($D422,'Settings'!$K$17:$K$56,0)),""))</f>
        <v/>
      </c>
      <c r="F422" s="8" t="n">
        <v>350</v>
      </c>
      <c r="G422" s="8" t="n"/>
      <c r="H422" s="4" t="n"/>
      <c r="I422" s="8" t="n"/>
      <c r="J422" s="8" t="n"/>
      <c r="K422" s="14">
        <f>IF($C422="","",$F422-$G422-$I422-$J422)</f>
        <v/>
      </c>
      <c r="L422" s="14">
        <f>IF($C422="","",$G422*IF($H422="Doctor",1,IF($H422="Shared",0.5,0)))</f>
        <v/>
      </c>
      <c r="M422" s="14">
        <f>IF($C422="","",IF(IFERROR(INDEX('Settings'!$C$17:$C$36,MATCH($C422,'Settings'!$A$17:$A$36,0)),"")="% of gross",$F422,$F422-$L422-IF('Settings'!$B$5="Yes",$I422,0)-IF('Settings'!$B$6="Yes",$J422,0)))</f>
        <v/>
      </c>
      <c r="N422" s="15">
        <f>IF($C422="","",IFERROR(IF(INDEX('Settings'!$E$17:$H$36,MATCH($C422,'Settings'!$A$17:$A$36,0),MATCH($E422,Groups,0))="",INDEX('Settings'!$D$17:$D$36,MATCH($C422,'Settings'!$A$17:$A$36,0)),INDEX('Settings'!$E$17:$H$36,MATCH($C422,'Settings'!$A$17:$A$36,0),MATCH($E422,Groups,0))),0))</f>
        <v/>
      </c>
      <c r="O422" s="14">
        <f>IF($C422="","",ROUND($M422*$N422,2))</f>
        <v/>
      </c>
      <c r="P422" s="16">
        <f>IF($A422="","",DATE(YEAR($A422),MONTH($A422),1))</f>
        <v/>
      </c>
      <c r="Q422" s="14">
        <f>IF($C422="","",$K422-$O422)</f>
        <v/>
      </c>
    </row>
    <row r="423">
      <c r="A423" s="13" t="n"/>
      <c r="B423" s="4" t="n"/>
      <c r="C423" s="4" t="n"/>
      <c r="D423" s="4" t="n"/>
      <c r="E423" s="6">
        <f>IF($D423="","",IFERROR(INDEX('Settings'!$L$17:$L$56,MATCH($D423,'Settings'!$K$17:$K$56,0)),""))</f>
        <v/>
      </c>
      <c r="F423" s="8" t="n"/>
      <c r="G423" s="8" t="n"/>
      <c r="H423" s="4" t="n"/>
      <c r="I423" s="8" t="n"/>
      <c r="J423" s="8" t="n"/>
      <c r="K423" s="14">
        <f>IF($C423="","",$F423-$G423-$I423-$J423)</f>
        <v/>
      </c>
      <c r="L423" s="14">
        <f>IF($C423="","",$G423*IF($H423="Doctor",1,IF($H423="Shared",0.5,0)))</f>
        <v/>
      </c>
      <c r="M423" s="14">
        <f>IF($C423="","",IF(IFERROR(INDEX('Settings'!$C$17:$C$36,MATCH($C423,'Settings'!$A$17:$A$36,0)),"")="% of gross",$F423,$F423-$L423-IF('Settings'!$B$5="Yes",$I423,0)-IF('Settings'!$B$6="Yes",$J423,0)))</f>
        <v/>
      </c>
      <c r="N423" s="15">
        <f>IF($C423="","",IFERROR(IF(INDEX('Settings'!$E$17:$H$36,MATCH($C423,'Settings'!$A$17:$A$36,0),MATCH($E423,Groups,0))="",INDEX('Settings'!$D$17:$D$36,MATCH($C423,'Settings'!$A$17:$A$36,0)),INDEX('Settings'!$E$17:$H$36,MATCH($C423,'Settings'!$A$17:$A$36,0),MATCH($E423,Groups,0))),0))</f>
        <v/>
      </c>
      <c r="O423" s="14">
        <f>IF($C423="","",ROUND($M423*$N423,2))</f>
        <v/>
      </c>
      <c r="P423" s="16">
        <f>IF($A423="","",DATE(YEAR($A423),MONTH($A423),1))</f>
        <v/>
      </c>
      <c r="Q423" s="14">
        <f>IF($C423="","",$K423-$O423)</f>
        <v/>
      </c>
    </row>
    <row r="424">
      <c r="A424" s="13" t="n"/>
      <c r="B424" s="4" t="n"/>
      <c r="C424" s="4" t="n"/>
      <c r="D424" s="4" t="n"/>
      <c r="E424" s="6">
        <f>IF($D424="","",IFERROR(INDEX('Settings'!$L$17:$L$56,MATCH($D424,'Settings'!$K$17:$K$56,0)),""))</f>
        <v/>
      </c>
      <c r="F424" s="8" t="n"/>
      <c r="G424" s="8" t="n"/>
      <c r="H424" s="4" t="n"/>
      <c r="I424" s="8" t="n"/>
      <c r="J424" s="8" t="n"/>
      <c r="K424" s="14">
        <f>IF($C424="","",$F424-$G424-$I424-$J424)</f>
        <v/>
      </c>
      <c r="L424" s="14">
        <f>IF($C424="","",$G424*IF($H424="Doctor",1,IF($H424="Shared",0.5,0)))</f>
        <v/>
      </c>
      <c r="M424" s="14">
        <f>IF($C424="","",IF(IFERROR(INDEX('Settings'!$C$17:$C$36,MATCH($C424,'Settings'!$A$17:$A$36,0)),"")="% of gross",$F424,$F424-$L424-IF('Settings'!$B$5="Yes",$I424,0)-IF('Settings'!$B$6="Yes",$J424,0)))</f>
        <v/>
      </c>
      <c r="N424" s="15">
        <f>IF($C424="","",IFERROR(IF(INDEX('Settings'!$E$17:$H$36,MATCH($C424,'Settings'!$A$17:$A$36,0),MATCH($E424,Groups,0))="",INDEX('Settings'!$D$17:$D$36,MATCH($C424,'Settings'!$A$17:$A$36,0)),INDEX('Settings'!$E$17:$H$36,MATCH($C424,'Settings'!$A$17:$A$36,0),MATCH($E424,Groups,0))),0))</f>
        <v/>
      </c>
      <c r="O424" s="14">
        <f>IF($C424="","",ROUND($M424*$N424,2))</f>
        <v/>
      </c>
      <c r="P424" s="16">
        <f>IF($A424="","",DATE(YEAR($A424),MONTH($A424),1))</f>
        <v/>
      </c>
      <c r="Q424" s="14">
        <f>IF($C424="","",$K424-$O424)</f>
        <v/>
      </c>
    </row>
    <row r="425">
      <c r="A425" s="13" t="n"/>
      <c r="B425" s="4" t="n"/>
      <c r="C425" s="4" t="n"/>
      <c r="D425" s="4" t="n"/>
      <c r="E425" s="6">
        <f>IF($D425="","",IFERROR(INDEX('Settings'!$L$17:$L$56,MATCH($D425,'Settings'!$K$17:$K$56,0)),""))</f>
        <v/>
      </c>
      <c r="F425" s="8" t="n"/>
      <c r="G425" s="8" t="n"/>
      <c r="H425" s="4" t="n"/>
      <c r="I425" s="8" t="n"/>
      <c r="J425" s="8" t="n"/>
      <c r="K425" s="14">
        <f>IF($C425="","",$F425-$G425-$I425-$J425)</f>
        <v/>
      </c>
      <c r="L425" s="14">
        <f>IF($C425="","",$G425*IF($H425="Doctor",1,IF($H425="Shared",0.5,0)))</f>
        <v/>
      </c>
      <c r="M425" s="14">
        <f>IF($C425="","",IF(IFERROR(INDEX('Settings'!$C$17:$C$36,MATCH($C425,'Settings'!$A$17:$A$36,0)),"")="% of gross",$F425,$F425-$L425-IF('Settings'!$B$5="Yes",$I425,0)-IF('Settings'!$B$6="Yes",$J425,0)))</f>
        <v/>
      </c>
      <c r="N425" s="15">
        <f>IF($C425="","",IFERROR(IF(INDEX('Settings'!$E$17:$H$36,MATCH($C425,'Settings'!$A$17:$A$36,0),MATCH($E425,Groups,0))="",INDEX('Settings'!$D$17:$D$36,MATCH($C425,'Settings'!$A$17:$A$36,0)),INDEX('Settings'!$E$17:$H$36,MATCH($C425,'Settings'!$A$17:$A$36,0),MATCH($E425,Groups,0))),0))</f>
        <v/>
      </c>
      <c r="O425" s="14">
        <f>IF($C425="","",ROUND($M425*$N425,2))</f>
        <v/>
      </c>
      <c r="P425" s="16">
        <f>IF($A425="","",DATE(YEAR($A425),MONTH($A425),1))</f>
        <v/>
      </c>
      <c r="Q425" s="14">
        <f>IF($C425="","",$K425-$O425)</f>
        <v/>
      </c>
    </row>
    <row r="426">
      <c r="A426" s="13" t="n"/>
      <c r="B426" s="4" t="n"/>
      <c r="C426" s="4" t="n"/>
      <c r="D426" s="4" t="n"/>
      <c r="E426" s="6">
        <f>IF($D426="","",IFERROR(INDEX('Settings'!$L$17:$L$56,MATCH($D426,'Settings'!$K$17:$K$56,0)),""))</f>
        <v/>
      </c>
      <c r="F426" s="8" t="n"/>
      <c r="G426" s="8" t="n"/>
      <c r="H426" s="4" t="n"/>
      <c r="I426" s="8" t="n"/>
      <c r="J426" s="8" t="n"/>
      <c r="K426" s="14">
        <f>IF($C426="","",$F426-$G426-$I426-$J426)</f>
        <v/>
      </c>
      <c r="L426" s="14">
        <f>IF($C426="","",$G426*IF($H426="Doctor",1,IF($H426="Shared",0.5,0)))</f>
        <v/>
      </c>
      <c r="M426" s="14">
        <f>IF($C426="","",IF(IFERROR(INDEX('Settings'!$C$17:$C$36,MATCH($C426,'Settings'!$A$17:$A$36,0)),"")="% of gross",$F426,$F426-$L426-IF('Settings'!$B$5="Yes",$I426,0)-IF('Settings'!$B$6="Yes",$J426,0)))</f>
        <v/>
      </c>
      <c r="N426" s="15">
        <f>IF($C426="","",IFERROR(IF(INDEX('Settings'!$E$17:$H$36,MATCH($C426,'Settings'!$A$17:$A$36,0),MATCH($E426,Groups,0))="",INDEX('Settings'!$D$17:$D$36,MATCH($C426,'Settings'!$A$17:$A$36,0)),INDEX('Settings'!$E$17:$H$36,MATCH($C426,'Settings'!$A$17:$A$36,0),MATCH($E426,Groups,0))),0))</f>
        <v/>
      </c>
      <c r="O426" s="14">
        <f>IF($C426="","",ROUND($M426*$N426,2))</f>
        <v/>
      </c>
      <c r="P426" s="16">
        <f>IF($A426="","",DATE(YEAR($A426),MONTH($A426),1))</f>
        <v/>
      </c>
      <c r="Q426" s="14">
        <f>IF($C426="","",$K426-$O426)</f>
        <v/>
      </c>
    </row>
    <row r="427">
      <c r="A427" s="13" t="n"/>
      <c r="B427" s="4" t="n"/>
      <c r="C427" s="4" t="n"/>
      <c r="D427" s="4" t="n"/>
      <c r="E427" s="6">
        <f>IF($D427="","",IFERROR(INDEX('Settings'!$L$17:$L$56,MATCH($D427,'Settings'!$K$17:$K$56,0)),""))</f>
        <v/>
      </c>
      <c r="F427" s="8" t="n"/>
      <c r="G427" s="8" t="n"/>
      <c r="H427" s="4" t="n"/>
      <c r="I427" s="8" t="n"/>
      <c r="J427" s="8" t="n"/>
      <c r="K427" s="14">
        <f>IF($C427="","",$F427-$G427-$I427-$J427)</f>
        <v/>
      </c>
      <c r="L427" s="14">
        <f>IF($C427="","",$G427*IF($H427="Doctor",1,IF($H427="Shared",0.5,0)))</f>
        <v/>
      </c>
      <c r="M427" s="14">
        <f>IF($C427="","",IF(IFERROR(INDEX('Settings'!$C$17:$C$36,MATCH($C427,'Settings'!$A$17:$A$36,0)),"")="% of gross",$F427,$F427-$L427-IF('Settings'!$B$5="Yes",$I427,0)-IF('Settings'!$B$6="Yes",$J427,0)))</f>
        <v/>
      </c>
      <c r="N427" s="15">
        <f>IF($C427="","",IFERROR(IF(INDEX('Settings'!$E$17:$H$36,MATCH($C427,'Settings'!$A$17:$A$36,0),MATCH($E427,Groups,0))="",INDEX('Settings'!$D$17:$D$36,MATCH($C427,'Settings'!$A$17:$A$36,0)),INDEX('Settings'!$E$17:$H$36,MATCH($C427,'Settings'!$A$17:$A$36,0),MATCH($E427,Groups,0))),0))</f>
        <v/>
      </c>
      <c r="O427" s="14">
        <f>IF($C427="","",ROUND($M427*$N427,2))</f>
        <v/>
      </c>
      <c r="P427" s="16">
        <f>IF($A427="","",DATE(YEAR($A427),MONTH($A427),1))</f>
        <v/>
      </c>
      <c r="Q427" s="14">
        <f>IF($C427="","",$K427-$O427)</f>
        <v/>
      </c>
    </row>
    <row r="428">
      <c r="A428" s="13" t="n"/>
      <c r="B428" s="4" t="n"/>
      <c r="C428" s="4" t="n"/>
      <c r="D428" s="4" t="n"/>
      <c r="E428" s="6">
        <f>IF($D428="","",IFERROR(INDEX('Settings'!$L$17:$L$56,MATCH($D428,'Settings'!$K$17:$K$56,0)),""))</f>
        <v/>
      </c>
      <c r="F428" s="8" t="n"/>
      <c r="G428" s="8" t="n"/>
      <c r="H428" s="4" t="n"/>
      <c r="I428" s="8" t="n"/>
      <c r="J428" s="8" t="n"/>
      <c r="K428" s="14">
        <f>IF($C428="","",$F428-$G428-$I428-$J428)</f>
        <v/>
      </c>
      <c r="L428" s="14">
        <f>IF($C428="","",$G428*IF($H428="Doctor",1,IF($H428="Shared",0.5,0)))</f>
        <v/>
      </c>
      <c r="M428" s="14">
        <f>IF($C428="","",IF(IFERROR(INDEX('Settings'!$C$17:$C$36,MATCH($C428,'Settings'!$A$17:$A$36,0)),"")="% of gross",$F428,$F428-$L428-IF('Settings'!$B$5="Yes",$I428,0)-IF('Settings'!$B$6="Yes",$J428,0)))</f>
        <v/>
      </c>
      <c r="N428" s="15">
        <f>IF($C428="","",IFERROR(IF(INDEX('Settings'!$E$17:$H$36,MATCH($C428,'Settings'!$A$17:$A$36,0),MATCH($E428,Groups,0))="",INDEX('Settings'!$D$17:$D$36,MATCH($C428,'Settings'!$A$17:$A$36,0)),INDEX('Settings'!$E$17:$H$36,MATCH($C428,'Settings'!$A$17:$A$36,0),MATCH($E428,Groups,0))),0))</f>
        <v/>
      </c>
      <c r="O428" s="14">
        <f>IF($C428="","",ROUND($M428*$N428,2))</f>
        <v/>
      </c>
      <c r="P428" s="16">
        <f>IF($A428="","",DATE(YEAR($A428),MONTH($A428),1))</f>
        <v/>
      </c>
      <c r="Q428" s="14">
        <f>IF($C428="","",$K428-$O428)</f>
        <v/>
      </c>
    </row>
    <row r="429">
      <c r="A429" s="13" t="n"/>
      <c r="B429" s="4" t="n"/>
      <c r="C429" s="4" t="n"/>
      <c r="D429" s="4" t="n"/>
      <c r="E429" s="6">
        <f>IF($D429="","",IFERROR(INDEX('Settings'!$L$17:$L$56,MATCH($D429,'Settings'!$K$17:$K$56,0)),""))</f>
        <v/>
      </c>
      <c r="F429" s="8" t="n"/>
      <c r="G429" s="8" t="n"/>
      <c r="H429" s="4" t="n"/>
      <c r="I429" s="8" t="n"/>
      <c r="J429" s="8" t="n"/>
      <c r="K429" s="14">
        <f>IF($C429="","",$F429-$G429-$I429-$J429)</f>
        <v/>
      </c>
      <c r="L429" s="14">
        <f>IF($C429="","",$G429*IF($H429="Doctor",1,IF($H429="Shared",0.5,0)))</f>
        <v/>
      </c>
      <c r="M429" s="14">
        <f>IF($C429="","",IF(IFERROR(INDEX('Settings'!$C$17:$C$36,MATCH($C429,'Settings'!$A$17:$A$36,0)),"")="% of gross",$F429,$F429-$L429-IF('Settings'!$B$5="Yes",$I429,0)-IF('Settings'!$B$6="Yes",$J429,0)))</f>
        <v/>
      </c>
      <c r="N429" s="15">
        <f>IF($C429="","",IFERROR(IF(INDEX('Settings'!$E$17:$H$36,MATCH($C429,'Settings'!$A$17:$A$36,0),MATCH($E429,Groups,0))="",INDEX('Settings'!$D$17:$D$36,MATCH($C429,'Settings'!$A$17:$A$36,0)),INDEX('Settings'!$E$17:$H$36,MATCH($C429,'Settings'!$A$17:$A$36,0),MATCH($E429,Groups,0))),0))</f>
        <v/>
      </c>
      <c r="O429" s="14">
        <f>IF($C429="","",ROUND($M429*$N429,2))</f>
        <v/>
      </c>
      <c r="P429" s="16">
        <f>IF($A429="","",DATE(YEAR($A429),MONTH($A429),1))</f>
        <v/>
      </c>
      <c r="Q429" s="14">
        <f>IF($C429="","",$K429-$O429)</f>
        <v/>
      </c>
    </row>
    <row r="430">
      <c r="A430" s="13" t="n"/>
      <c r="B430" s="4" t="n"/>
      <c r="C430" s="4" t="n"/>
      <c r="D430" s="4" t="n"/>
      <c r="E430" s="6">
        <f>IF($D430="","",IFERROR(INDEX('Settings'!$L$17:$L$56,MATCH($D430,'Settings'!$K$17:$K$56,0)),""))</f>
        <v/>
      </c>
      <c r="F430" s="8" t="n"/>
      <c r="G430" s="8" t="n"/>
      <c r="H430" s="4" t="n"/>
      <c r="I430" s="8" t="n"/>
      <c r="J430" s="8" t="n"/>
      <c r="K430" s="14">
        <f>IF($C430="","",$F430-$G430-$I430-$J430)</f>
        <v/>
      </c>
      <c r="L430" s="14">
        <f>IF($C430="","",$G430*IF($H430="Doctor",1,IF($H430="Shared",0.5,0)))</f>
        <v/>
      </c>
      <c r="M430" s="14">
        <f>IF($C430="","",IF(IFERROR(INDEX('Settings'!$C$17:$C$36,MATCH($C430,'Settings'!$A$17:$A$36,0)),"")="% of gross",$F430,$F430-$L430-IF('Settings'!$B$5="Yes",$I430,0)-IF('Settings'!$B$6="Yes",$J430,0)))</f>
        <v/>
      </c>
      <c r="N430" s="15">
        <f>IF($C430="","",IFERROR(IF(INDEX('Settings'!$E$17:$H$36,MATCH($C430,'Settings'!$A$17:$A$36,0),MATCH($E430,Groups,0))="",INDEX('Settings'!$D$17:$D$36,MATCH($C430,'Settings'!$A$17:$A$36,0)),INDEX('Settings'!$E$17:$H$36,MATCH($C430,'Settings'!$A$17:$A$36,0),MATCH($E430,Groups,0))),0))</f>
        <v/>
      </c>
      <c r="O430" s="14">
        <f>IF($C430="","",ROUND($M430*$N430,2))</f>
        <v/>
      </c>
      <c r="P430" s="16">
        <f>IF($A430="","",DATE(YEAR($A430),MONTH($A430),1))</f>
        <v/>
      </c>
      <c r="Q430" s="14">
        <f>IF($C430="","",$K430-$O430)</f>
        <v/>
      </c>
    </row>
    <row r="431">
      <c r="A431" s="13" t="n"/>
      <c r="B431" s="4" t="n"/>
      <c r="C431" s="4" t="n"/>
      <c r="D431" s="4" t="n"/>
      <c r="E431" s="6">
        <f>IF($D431="","",IFERROR(INDEX('Settings'!$L$17:$L$56,MATCH($D431,'Settings'!$K$17:$K$56,0)),""))</f>
        <v/>
      </c>
      <c r="F431" s="8" t="n"/>
      <c r="G431" s="8" t="n"/>
      <c r="H431" s="4" t="n"/>
      <c r="I431" s="8" t="n"/>
      <c r="J431" s="8" t="n"/>
      <c r="K431" s="14">
        <f>IF($C431="","",$F431-$G431-$I431-$J431)</f>
        <v/>
      </c>
      <c r="L431" s="14">
        <f>IF($C431="","",$G431*IF($H431="Doctor",1,IF($H431="Shared",0.5,0)))</f>
        <v/>
      </c>
      <c r="M431" s="14">
        <f>IF($C431="","",IF(IFERROR(INDEX('Settings'!$C$17:$C$36,MATCH($C431,'Settings'!$A$17:$A$36,0)),"")="% of gross",$F431,$F431-$L431-IF('Settings'!$B$5="Yes",$I431,0)-IF('Settings'!$B$6="Yes",$J431,0)))</f>
        <v/>
      </c>
      <c r="N431" s="15">
        <f>IF($C431="","",IFERROR(IF(INDEX('Settings'!$E$17:$H$36,MATCH($C431,'Settings'!$A$17:$A$36,0),MATCH($E431,Groups,0))="",INDEX('Settings'!$D$17:$D$36,MATCH($C431,'Settings'!$A$17:$A$36,0)),INDEX('Settings'!$E$17:$H$36,MATCH($C431,'Settings'!$A$17:$A$36,0),MATCH($E431,Groups,0))),0))</f>
        <v/>
      </c>
      <c r="O431" s="14">
        <f>IF($C431="","",ROUND($M431*$N431,2))</f>
        <v/>
      </c>
      <c r="P431" s="16">
        <f>IF($A431="","",DATE(YEAR($A431),MONTH($A431),1))</f>
        <v/>
      </c>
      <c r="Q431" s="14">
        <f>IF($C431="","",$K431-$O431)</f>
        <v/>
      </c>
    </row>
    <row r="432">
      <c r="A432" s="13" t="n"/>
      <c r="B432" s="4" t="n"/>
      <c r="C432" s="4" t="n"/>
      <c r="D432" s="4" t="n"/>
      <c r="E432" s="6">
        <f>IF($D432="","",IFERROR(INDEX('Settings'!$L$17:$L$56,MATCH($D432,'Settings'!$K$17:$K$56,0)),""))</f>
        <v/>
      </c>
      <c r="F432" s="8" t="n"/>
      <c r="G432" s="8" t="n"/>
      <c r="H432" s="4" t="n"/>
      <c r="I432" s="8" t="n"/>
      <c r="J432" s="8" t="n"/>
      <c r="K432" s="14">
        <f>IF($C432="","",$F432-$G432-$I432-$J432)</f>
        <v/>
      </c>
      <c r="L432" s="14">
        <f>IF($C432="","",$G432*IF($H432="Doctor",1,IF($H432="Shared",0.5,0)))</f>
        <v/>
      </c>
      <c r="M432" s="14">
        <f>IF($C432="","",IF(IFERROR(INDEX('Settings'!$C$17:$C$36,MATCH($C432,'Settings'!$A$17:$A$36,0)),"")="% of gross",$F432,$F432-$L432-IF('Settings'!$B$5="Yes",$I432,0)-IF('Settings'!$B$6="Yes",$J432,0)))</f>
        <v/>
      </c>
      <c r="N432" s="15">
        <f>IF($C432="","",IFERROR(IF(INDEX('Settings'!$E$17:$H$36,MATCH($C432,'Settings'!$A$17:$A$36,0),MATCH($E432,Groups,0))="",INDEX('Settings'!$D$17:$D$36,MATCH($C432,'Settings'!$A$17:$A$36,0)),INDEX('Settings'!$E$17:$H$36,MATCH($C432,'Settings'!$A$17:$A$36,0),MATCH($E432,Groups,0))),0))</f>
        <v/>
      </c>
      <c r="O432" s="14">
        <f>IF($C432="","",ROUND($M432*$N432,2))</f>
        <v/>
      </c>
      <c r="P432" s="16">
        <f>IF($A432="","",DATE(YEAR($A432),MONTH($A432),1))</f>
        <v/>
      </c>
      <c r="Q432" s="14">
        <f>IF($C432="","",$K432-$O432)</f>
        <v/>
      </c>
    </row>
    <row r="433">
      <c r="A433" s="13" t="n"/>
      <c r="B433" s="4" t="n"/>
      <c r="C433" s="4" t="n"/>
      <c r="D433" s="4" t="n"/>
      <c r="E433" s="6">
        <f>IF($D433="","",IFERROR(INDEX('Settings'!$L$17:$L$56,MATCH($D433,'Settings'!$K$17:$K$56,0)),""))</f>
        <v/>
      </c>
      <c r="F433" s="8" t="n"/>
      <c r="G433" s="8" t="n"/>
      <c r="H433" s="4" t="n"/>
      <c r="I433" s="8" t="n"/>
      <c r="J433" s="8" t="n"/>
      <c r="K433" s="14">
        <f>IF($C433="","",$F433-$G433-$I433-$J433)</f>
        <v/>
      </c>
      <c r="L433" s="14">
        <f>IF($C433="","",$G433*IF($H433="Doctor",1,IF($H433="Shared",0.5,0)))</f>
        <v/>
      </c>
      <c r="M433" s="14">
        <f>IF($C433="","",IF(IFERROR(INDEX('Settings'!$C$17:$C$36,MATCH($C433,'Settings'!$A$17:$A$36,0)),"")="% of gross",$F433,$F433-$L433-IF('Settings'!$B$5="Yes",$I433,0)-IF('Settings'!$B$6="Yes",$J433,0)))</f>
        <v/>
      </c>
      <c r="N433" s="15">
        <f>IF($C433="","",IFERROR(IF(INDEX('Settings'!$E$17:$H$36,MATCH($C433,'Settings'!$A$17:$A$36,0),MATCH($E433,Groups,0))="",INDEX('Settings'!$D$17:$D$36,MATCH($C433,'Settings'!$A$17:$A$36,0)),INDEX('Settings'!$E$17:$H$36,MATCH($C433,'Settings'!$A$17:$A$36,0),MATCH($E433,Groups,0))),0))</f>
        <v/>
      </c>
      <c r="O433" s="14">
        <f>IF($C433="","",ROUND($M433*$N433,2))</f>
        <v/>
      </c>
      <c r="P433" s="16">
        <f>IF($A433="","",DATE(YEAR($A433),MONTH($A433),1))</f>
        <v/>
      </c>
      <c r="Q433" s="14">
        <f>IF($C433="","",$K433-$O433)</f>
        <v/>
      </c>
    </row>
    <row r="434">
      <c r="A434" s="13" t="n"/>
      <c r="B434" s="4" t="n"/>
      <c r="C434" s="4" t="n"/>
      <c r="D434" s="4" t="n"/>
      <c r="E434" s="6">
        <f>IF($D434="","",IFERROR(INDEX('Settings'!$L$17:$L$56,MATCH($D434,'Settings'!$K$17:$K$56,0)),""))</f>
        <v/>
      </c>
      <c r="F434" s="8" t="n"/>
      <c r="G434" s="8" t="n"/>
      <c r="H434" s="4" t="n"/>
      <c r="I434" s="8" t="n"/>
      <c r="J434" s="8" t="n"/>
      <c r="K434" s="14">
        <f>IF($C434="","",$F434-$G434-$I434-$J434)</f>
        <v/>
      </c>
      <c r="L434" s="14">
        <f>IF($C434="","",$G434*IF($H434="Doctor",1,IF($H434="Shared",0.5,0)))</f>
        <v/>
      </c>
      <c r="M434" s="14">
        <f>IF($C434="","",IF(IFERROR(INDEX('Settings'!$C$17:$C$36,MATCH($C434,'Settings'!$A$17:$A$36,0)),"")="% of gross",$F434,$F434-$L434-IF('Settings'!$B$5="Yes",$I434,0)-IF('Settings'!$B$6="Yes",$J434,0)))</f>
        <v/>
      </c>
      <c r="N434" s="15">
        <f>IF($C434="","",IFERROR(IF(INDEX('Settings'!$E$17:$H$36,MATCH($C434,'Settings'!$A$17:$A$36,0),MATCH($E434,Groups,0))="",INDEX('Settings'!$D$17:$D$36,MATCH($C434,'Settings'!$A$17:$A$36,0)),INDEX('Settings'!$E$17:$H$36,MATCH($C434,'Settings'!$A$17:$A$36,0),MATCH($E434,Groups,0))),0))</f>
        <v/>
      </c>
      <c r="O434" s="14">
        <f>IF($C434="","",ROUND($M434*$N434,2))</f>
        <v/>
      </c>
      <c r="P434" s="16">
        <f>IF($A434="","",DATE(YEAR($A434),MONTH($A434),1))</f>
        <v/>
      </c>
      <c r="Q434" s="14">
        <f>IF($C434="","",$K434-$O434)</f>
        <v/>
      </c>
    </row>
    <row r="435">
      <c r="A435" s="13" t="n"/>
      <c r="B435" s="4" t="n"/>
      <c r="C435" s="4" t="n"/>
      <c r="D435" s="4" t="n"/>
      <c r="E435" s="6">
        <f>IF($D435="","",IFERROR(INDEX('Settings'!$L$17:$L$56,MATCH($D435,'Settings'!$K$17:$K$56,0)),""))</f>
        <v/>
      </c>
      <c r="F435" s="8" t="n"/>
      <c r="G435" s="8" t="n"/>
      <c r="H435" s="4" t="n"/>
      <c r="I435" s="8" t="n"/>
      <c r="J435" s="8" t="n"/>
      <c r="K435" s="14">
        <f>IF($C435="","",$F435-$G435-$I435-$J435)</f>
        <v/>
      </c>
      <c r="L435" s="14">
        <f>IF($C435="","",$G435*IF($H435="Doctor",1,IF($H435="Shared",0.5,0)))</f>
        <v/>
      </c>
      <c r="M435" s="14">
        <f>IF($C435="","",IF(IFERROR(INDEX('Settings'!$C$17:$C$36,MATCH($C435,'Settings'!$A$17:$A$36,0)),"")="% of gross",$F435,$F435-$L435-IF('Settings'!$B$5="Yes",$I435,0)-IF('Settings'!$B$6="Yes",$J435,0)))</f>
        <v/>
      </c>
      <c r="N435" s="15">
        <f>IF($C435="","",IFERROR(IF(INDEX('Settings'!$E$17:$H$36,MATCH($C435,'Settings'!$A$17:$A$36,0),MATCH($E435,Groups,0))="",INDEX('Settings'!$D$17:$D$36,MATCH($C435,'Settings'!$A$17:$A$36,0)),INDEX('Settings'!$E$17:$H$36,MATCH($C435,'Settings'!$A$17:$A$36,0),MATCH($E435,Groups,0))),0))</f>
        <v/>
      </c>
      <c r="O435" s="14">
        <f>IF($C435="","",ROUND($M435*$N435,2))</f>
        <v/>
      </c>
      <c r="P435" s="16">
        <f>IF($A435="","",DATE(YEAR($A435),MONTH($A435),1))</f>
        <v/>
      </c>
      <c r="Q435" s="14">
        <f>IF($C435="","",$K435-$O435)</f>
        <v/>
      </c>
    </row>
    <row r="436">
      <c r="A436" s="13" t="n"/>
      <c r="B436" s="4" t="n"/>
      <c r="C436" s="4" t="n"/>
      <c r="D436" s="4" t="n"/>
      <c r="E436" s="6">
        <f>IF($D436="","",IFERROR(INDEX('Settings'!$L$17:$L$56,MATCH($D436,'Settings'!$K$17:$K$56,0)),""))</f>
        <v/>
      </c>
      <c r="F436" s="8" t="n"/>
      <c r="G436" s="8" t="n"/>
      <c r="H436" s="4" t="n"/>
      <c r="I436" s="8" t="n"/>
      <c r="J436" s="8" t="n"/>
      <c r="K436" s="14">
        <f>IF($C436="","",$F436-$G436-$I436-$J436)</f>
        <v/>
      </c>
      <c r="L436" s="14">
        <f>IF($C436="","",$G436*IF($H436="Doctor",1,IF($H436="Shared",0.5,0)))</f>
        <v/>
      </c>
      <c r="M436" s="14">
        <f>IF($C436="","",IF(IFERROR(INDEX('Settings'!$C$17:$C$36,MATCH($C436,'Settings'!$A$17:$A$36,0)),"")="% of gross",$F436,$F436-$L436-IF('Settings'!$B$5="Yes",$I436,0)-IF('Settings'!$B$6="Yes",$J436,0)))</f>
        <v/>
      </c>
      <c r="N436" s="15">
        <f>IF($C436="","",IFERROR(IF(INDEX('Settings'!$E$17:$H$36,MATCH($C436,'Settings'!$A$17:$A$36,0),MATCH($E436,Groups,0))="",INDEX('Settings'!$D$17:$D$36,MATCH($C436,'Settings'!$A$17:$A$36,0)),INDEX('Settings'!$E$17:$H$36,MATCH($C436,'Settings'!$A$17:$A$36,0),MATCH($E436,Groups,0))),0))</f>
        <v/>
      </c>
      <c r="O436" s="14">
        <f>IF($C436="","",ROUND($M436*$N436,2))</f>
        <v/>
      </c>
      <c r="P436" s="16">
        <f>IF($A436="","",DATE(YEAR($A436),MONTH($A436),1))</f>
        <v/>
      </c>
      <c r="Q436" s="14">
        <f>IF($C436="","",$K436-$O436)</f>
        <v/>
      </c>
    </row>
    <row r="437">
      <c r="A437" s="13" t="n"/>
      <c r="B437" s="4" t="n"/>
      <c r="C437" s="4" t="n"/>
      <c r="D437" s="4" t="n"/>
      <c r="E437" s="6">
        <f>IF($D437="","",IFERROR(INDEX('Settings'!$L$17:$L$56,MATCH($D437,'Settings'!$K$17:$K$56,0)),""))</f>
        <v/>
      </c>
      <c r="F437" s="8" t="n"/>
      <c r="G437" s="8" t="n"/>
      <c r="H437" s="4" t="n"/>
      <c r="I437" s="8" t="n"/>
      <c r="J437" s="8" t="n"/>
      <c r="K437" s="14">
        <f>IF($C437="","",$F437-$G437-$I437-$J437)</f>
        <v/>
      </c>
      <c r="L437" s="14">
        <f>IF($C437="","",$G437*IF($H437="Doctor",1,IF($H437="Shared",0.5,0)))</f>
        <v/>
      </c>
      <c r="M437" s="14">
        <f>IF($C437="","",IF(IFERROR(INDEX('Settings'!$C$17:$C$36,MATCH($C437,'Settings'!$A$17:$A$36,0)),"")="% of gross",$F437,$F437-$L437-IF('Settings'!$B$5="Yes",$I437,0)-IF('Settings'!$B$6="Yes",$J437,0)))</f>
        <v/>
      </c>
      <c r="N437" s="15">
        <f>IF($C437="","",IFERROR(IF(INDEX('Settings'!$E$17:$H$36,MATCH($C437,'Settings'!$A$17:$A$36,0),MATCH($E437,Groups,0))="",INDEX('Settings'!$D$17:$D$36,MATCH($C437,'Settings'!$A$17:$A$36,0)),INDEX('Settings'!$E$17:$H$36,MATCH($C437,'Settings'!$A$17:$A$36,0),MATCH($E437,Groups,0))),0))</f>
        <v/>
      </c>
      <c r="O437" s="14">
        <f>IF($C437="","",ROUND($M437*$N437,2))</f>
        <v/>
      </c>
      <c r="P437" s="16">
        <f>IF($A437="","",DATE(YEAR($A437),MONTH($A437),1))</f>
        <v/>
      </c>
      <c r="Q437" s="14">
        <f>IF($C437="","",$K437-$O437)</f>
        <v/>
      </c>
    </row>
    <row r="438">
      <c r="A438" s="13" t="n"/>
      <c r="B438" s="4" t="n"/>
      <c r="C438" s="4" t="n"/>
      <c r="D438" s="4" t="n"/>
      <c r="E438" s="6">
        <f>IF($D438="","",IFERROR(INDEX('Settings'!$L$17:$L$56,MATCH($D438,'Settings'!$K$17:$K$56,0)),""))</f>
        <v/>
      </c>
      <c r="F438" s="8" t="n"/>
      <c r="G438" s="8" t="n"/>
      <c r="H438" s="4" t="n"/>
      <c r="I438" s="8" t="n"/>
      <c r="J438" s="8" t="n"/>
      <c r="K438" s="14">
        <f>IF($C438="","",$F438-$G438-$I438-$J438)</f>
        <v/>
      </c>
      <c r="L438" s="14">
        <f>IF($C438="","",$G438*IF($H438="Doctor",1,IF($H438="Shared",0.5,0)))</f>
        <v/>
      </c>
      <c r="M438" s="14">
        <f>IF($C438="","",IF(IFERROR(INDEX('Settings'!$C$17:$C$36,MATCH($C438,'Settings'!$A$17:$A$36,0)),"")="% of gross",$F438,$F438-$L438-IF('Settings'!$B$5="Yes",$I438,0)-IF('Settings'!$B$6="Yes",$J438,0)))</f>
        <v/>
      </c>
      <c r="N438" s="15">
        <f>IF($C438="","",IFERROR(IF(INDEX('Settings'!$E$17:$H$36,MATCH($C438,'Settings'!$A$17:$A$36,0),MATCH($E438,Groups,0))="",INDEX('Settings'!$D$17:$D$36,MATCH($C438,'Settings'!$A$17:$A$36,0)),INDEX('Settings'!$E$17:$H$36,MATCH($C438,'Settings'!$A$17:$A$36,0),MATCH($E438,Groups,0))),0))</f>
        <v/>
      </c>
      <c r="O438" s="14">
        <f>IF($C438="","",ROUND($M438*$N438,2))</f>
        <v/>
      </c>
      <c r="P438" s="16">
        <f>IF($A438="","",DATE(YEAR($A438),MONTH($A438),1))</f>
        <v/>
      </c>
      <c r="Q438" s="14">
        <f>IF($C438="","",$K438-$O438)</f>
        <v/>
      </c>
    </row>
    <row r="439">
      <c r="A439" s="13" t="n"/>
      <c r="B439" s="4" t="n"/>
      <c r="C439" s="4" t="n"/>
      <c r="D439" s="4" t="n"/>
      <c r="E439" s="6">
        <f>IF($D439="","",IFERROR(INDEX('Settings'!$L$17:$L$56,MATCH($D439,'Settings'!$K$17:$K$56,0)),""))</f>
        <v/>
      </c>
      <c r="F439" s="8" t="n"/>
      <c r="G439" s="8" t="n"/>
      <c r="H439" s="4" t="n"/>
      <c r="I439" s="8" t="n"/>
      <c r="J439" s="8" t="n"/>
      <c r="K439" s="14">
        <f>IF($C439="","",$F439-$G439-$I439-$J439)</f>
        <v/>
      </c>
      <c r="L439" s="14">
        <f>IF($C439="","",$G439*IF($H439="Doctor",1,IF($H439="Shared",0.5,0)))</f>
        <v/>
      </c>
      <c r="M439" s="14">
        <f>IF($C439="","",IF(IFERROR(INDEX('Settings'!$C$17:$C$36,MATCH($C439,'Settings'!$A$17:$A$36,0)),"")="% of gross",$F439,$F439-$L439-IF('Settings'!$B$5="Yes",$I439,0)-IF('Settings'!$B$6="Yes",$J439,0)))</f>
        <v/>
      </c>
      <c r="N439" s="15">
        <f>IF($C439="","",IFERROR(IF(INDEX('Settings'!$E$17:$H$36,MATCH($C439,'Settings'!$A$17:$A$36,0),MATCH($E439,Groups,0))="",INDEX('Settings'!$D$17:$D$36,MATCH($C439,'Settings'!$A$17:$A$36,0)),INDEX('Settings'!$E$17:$H$36,MATCH($C439,'Settings'!$A$17:$A$36,0),MATCH($E439,Groups,0))),0))</f>
        <v/>
      </c>
      <c r="O439" s="14">
        <f>IF($C439="","",ROUND($M439*$N439,2))</f>
        <v/>
      </c>
      <c r="P439" s="16">
        <f>IF($A439="","",DATE(YEAR($A439),MONTH($A439),1))</f>
        <v/>
      </c>
      <c r="Q439" s="14">
        <f>IF($C439="","",$K439-$O439)</f>
        <v/>
      </c>
    </row>
    <row r="440">
      <c r="A440" s="13" t="n"/>
      <c r="B440" s="4" t="n"/>
      <c r="C440" s="4" t="n"/>
      <c r="D440" s="4" t="n"/>
      <c r="E440" s="6">
        <f>IF($D440="","",IFERROR(INDEX('Settings'!$L$17:$L$56,MATCH($D440,'Settings'!$K$17:$K$56,0)),""))</f>
        <v/>
      </c>
      <c r="F440" s="8" t="n"/>
      <c r="G440" s="8" t="n"/>
      <c r="H440" s="4" t="n"/>
      <c r="I440" s="8" t="n"/>
      <c r="J440" s="8" t="n"/>
      <c r="K440" s="14">
        <f>IF($C440="","",$F440-$G440-$I440-$J440)</f>
        <v/>
      </c>
      <c r="L440" s="14">
        <f>IF($C440="","",$G440*IF($H440="Doctor",1,IF($H440="Shared",0.5,0)))</f>
        <v/>
      </c>
      <c r="M440" s="14">
        <f>IF($C440="","",IF(IFERROR(INDEX('Settings'!$C$17:$C$36,MATCH($C440,'Settings'!$A$17:$A$36,0)),"")="% of gross",$F440,$F440-$L440-IF('Settings'!$B$5="Yes",$I440,0)-IF('Settings'!$B$6="Yes",$J440,0)))</f>
        <v/>
      </c>
      <c r="N440" s="15">
        <f>IF($C440="","",IFERROR(IF(INDEX('Settings'!$E$17:$H$36,MATCH($C440,'Settings'!$A$17:$A$36,0),MATCH($E440,Groups,0))="",INDEX('Settings'!$D$17:$D$36,MATCH($C440,'Settings'!$A$17:$A$36,0)),INDEX('Settings'!$E$17:$H$36,MATCH($C440,'Settings'!$A$17:$A$36,0),MATCH($E440,Groups,0))),0))</f>
        <v/>
      </c>
      <c r="O440" s="14">
        <f>IF($C440="","",ROUND($M440*$N440,2))</f>
        <v/>
      </c>
      <c r="P440" s="16">
        <f>IF($A440="","",DATE(YEAR($A440),MONTH($A440),1))</f>
        <v/>
      </c>
      <c r="Q440" s="14">
        <f>IF($C440="","",$K440-$O440)</f>
        <v/>
      </c>
    </row>
    <row r="441">
      <c r="A441" s="13" t="n"/>
      <c r="B441" s="4" t="n"/>
      <c r="C441" s="4" t="n"/>
      <c r="D441" s="4" t="n"/>
      <c r="E441" s="6">
        <f>IF($D441="","",IFERROR(INDEX('Settings'!$L$17:$L$56,MATCH($D441,'Settings'!$K$17:$K$56,0)),""))</f>
        <v/>
      </c>
      <c r="F441" s="8" t="n"/>
      <c r="G441" s="8" t="n"/>
      <c r="H441" s="4" t="n"/>
      <c r="I441" s="8" t="n"/>
      <c r="J441" s="8" t="n"/>
      <c r="K441" s="14">
        <f>IF($C441="","",$F441-$G441-$I441-$J441)</f>
        <v/>
      </c>
      <c r="L441" s="14">
        <f>IF($C441="","",$G441*IF($H441="Doctor",1,IF($H441="Shared",0.5,0)))</f>
        <v/>
      </c>
      <c r="M441" s="14">
        <f>IF($C441="","",IF(IFERROR(INDEX('Settings'!$C$17:$C$36,MATCH($C441,'Settings'!$A$17:$A$36,0)),"")="% of gross",$F441,$F441-$L441-IF('Settings'!$B$5="Yes",$I441,0)-IF('Settings'!$B$6="Yes",$J441,0)))</f>
        <v/>
      </c>
      <c r="N441" s="15">
        <f>IF($C441="","",IFERROR(IF(INDEX('Settings'!$E$17:$H$36,MATCH($C441,'Settings'!$A$17:$A$36,0),MATCH($E441,Groups,0))="",INDEX('Settings'!$D$17:$D$36,MATCH($C441,'Settings'!$A$17:$A$36,0)),INDEX('Settings'!$E$17:$H$36,MATCH($C441,'Settings'!$A$17:$A$36,0),MATCH($E441,Groups,0))),0))</f>
        <v/>
      </c>
      <c r="O441" s="14">
        <f>IF($C441="","",ROUND($M441*$N441,2))</f>
        <v/>
      </c>
      <c r="P441" s="16">
        <f>IF($A441="","",DATE(YEAR($A441),MONTH($A441),1))</f>
        <v/>
      </c>
      <c r="Q441" s="14">
        <f>IF($C441="","",$K441-$O441)</f>
        <v/>
      </c>
    </row>
    <row r="442">
      <c r="A442" s="13" t="n"/>
      <c r="B442" s="4" t="n"/>
      <c r="C442" s="4" t="n"/>
      <c r="D442" s="4" t="n"/>
      <c r="E442" s="6">
        <f>IF($D442="","",IFERROR(INDEX('Settings'!$L$17:$L$56,MATCH($D442,'Settings'!$K$17:$K$56,0)),""))</f>
        <v/>
      </c>
      <c r="F442" s="8" t="n"/>
      <c r="G442" s="8" t="n"/>
      <c r="H442" s="4" t="n"/>
      <c r="I442" s="8" t="n"/>
      <c r="J442" s="8" t="n"/>
      <c r="K442" s="14">
        <f>IF($C442="","",$F442-$G442-$I442-$J442)</f>
        <v/>
      </c>
      <c r="L442" s="14">
        <f>IF($C442="","",$G442*IF($H442="Doctor",1,IF($H442="Shared",0.5,0)))</f>
        <v/>
      </c>
      <c r="M442" s="14">
        <f>IF($C442="","",IF(IFERROR(INDEX('Settings'!$C$17:$C$36,MATCH($C442,'Settings'!$A$17:$A$36,0)),"")="% of gross",$F442,$F442-$L442-IF('Settings'!$B$5="Yes",$I442,0)-IF('Settings'!$B$6="Yes",$J442,0)))</f>
        <v/>
      </c>
      <c r="N442" s="15">
        <f>IF($C442="","",IFERROR(IF(INDEX('Settings'!$E$17:$H$36,MATCH($C442,'Settings'!$A$17:$A$36,0),MATCH($E442,Groups,0))="",INDEX('Settings'!$D$17:$D$36,MATCH($C442,'Settings'!$A$17:$A$36,0)),INDEX('Settings'!$E$17:$H$36,MATCH($C442,'Settings'!$A$17:$A$36,0),MATCH($E442,Groups,0))),0))</f>
        <v/>
      </c>
      <c r="O442" s="14">
        <f>IF($C442="","",ROUND($M442*$N442,2))</f>
        <v/>
      </c>
      <c r="P442" s="16">
        <f>IF($A442="","",DATE(YEAR($A442),MONTH($A442),1))</f>
        <v/>
      </c>
      <c r="Q442" s="14">
        <f>IF($C442="","",$K442-$O442)</f>
        <v/>
      </c>
    </row>
    <row r="443">
      <c r="A443" s="13" t="n"/>
      <c r="B443" s="4" t="n"/>
      <c r="C443" s="4" t="n"/>
      <c r="D443" s="4" t="n"/>
      <c r="E443" s="6">
        <f>IF($D443="","",IFERROR(INDEX('Settings'!$L$17:$L$56,MATCH($D443,'Settings'!$K$17:$K$56,0)),""))</f>
        <v/>
      </c>
      <c r="F443" s="8" t="n"/>
      <c r="G443" s="8" t="n"/>
      <c r="H443" s="4" t="n"/>
      <c r="I443" s="8" t="n"/>
      <c r="J443" s="8" t="n"/>
      <c r="K443" s="14">
        <f>IF($C443="","",$F443-$G443-$I443-$J443)</f>
        <v/>
      </c>
      <c r="L443" s="14">
        <f>IF($C443="","",$G443*IF($H443="Doctor",1,IF($H443="Shared",0.5,0)))</f>
        <v/>
      </c>
      <c r="M443" s="14">
        <f>IF($C443="","",IF(IFERROR(INDEX('Settings'!$C$17:$C$36,MATCH($C443,'Settings'!$A$17:$A$36,0)),"")="% of gross",$F443,$F443-$L443-IF('Settings'!$B$5="Yes",$I443,0)-IF('Settings'!$B$6="Yes",$J443,0)))</f>
        <v/>
      </c>
      <c r="N443" s="15">
        <f>IF($C443="","",IFERROR(IF(INDEX('Settings'!$E$17:$H$36,MATCH($C443,'Settings'!$A$17:$A$36,0),MATCH($E443,Groups,0))="",INDEX('Settings'!$D$17:$D$36,MATCH($C443,'Settings'!$A$17:$A$36,0)),INDEX('Settings'!$E$17:$H$36,MATCH($C443,'Settings'!$A$17:$A$36,0),MATCH($E443,Groups,0))),0))</f>
        <v/>
      </c>
      <c r="O443" s="14">
        <f>IF($C443="","",ROUND($M443*$N443,2))</f>
        <v/>
      </c>
      <c r="P443" s="16">
        <f>IF($A443="","",DATE(YEAR($A443),MONTH($A443),1))</f>
        <v/>
      </c>
      <c r="Q443" s="14">
        <f>IF($C443="","",$K443-$O443)</f>
        <v/>
      </c>
    </row>
    <row r="444">
      <c r="A444" s="13" t="n"/>
      <c r="B444" s="4" t="n"/>
      <c r="C444" s="4" t="n"/>
      <c r="D444" s="4" t="n"/>
      <c r="E444" s="6">
        <f>IF($D444="","",IFERROR(INDEX('Settings'!$L$17:$L$56,MATCH($D444,'Settings'!$K$17:$K$56,0)),""))</f>
        <v/>
      </c>
      <c r="F444" s="8" t="n"/>
      <c r="G444" s="8" t="n"/>
      <c r="H444" s="4" t="n"/>
      <c r="I444" s="8" t="n"/>
      <c r="J444" s="8" t="n"/>
      <c r="K444" s="14">
        <f>IF($C444="","",$F444-$G444-$I444-$J444)</f>
        <v/>
      </c>
      <c r="L444" s="14">
        <f>IF($C444="","",$G444*IF($H444="Doctor",1,IF($H444="Shared",0.5,0)))</f>
        <v/>
      </c>
      <c r="M444" s="14">
        <f>IF($C444="","",IF(IFERROR(INDEX('Settings'!$C$17:$C$36,MATCH($C444,'Settings'!$A$17:$A$36,0)),"")="% of gross",$F444,$F444-$L444-IF('Settings'!$B$5="Yes",$I444,0)-IF('Settings'!$B$6="Yes",$J444,0)))</f>
        <v/>
      </c>
      <c r="N444" s="15">
        <f>IF($C444="","",IFERROR(IF(INDEX('Settings'!$E$17:$H$36,MATCH($C444,'Settings'!$A$17:$A$36,0),MATCH($E444,Groups,0))="",INDEX('Settings'!$D$17:$D$36,MATCH($C444,'Settings'!$A$17:$A$36,0)),INDEX('Settings'!$E$17:$H$36,MATCH($C444,'Settings'!$A$17:$A$36,0),MATCH($E444,Groups,0))),0))</f>
        <v/>
      </c>
      <c r="O444" s="14">
        <f>IF($C444="","",ROUND($M444*$N444,2))</f>
        <v/>
      </c>
      <c r="P444" s="16">
        <f>IF($A444="","",DATE(YEAR($A444),MONTH($A444),1))</f>
        <v/>
      </c>
      <c r="Q444" s="14">
        <f>IF($C444="","",$K444-$O444)</f>
        <v/>
      </c>
    </row>
    <row r="445">
      <c r="A445" s="13" t="n"/>
      <c r="B445" s="4" t="n"/>
      <c r="C445" s="4" t="n"/>
      <c r="D445" s="4" t="n"/>
      <c r="E445" s="6">
        <f>IF($D445="","",IFERROR(INDEX('Settings'!$L$17:$L$56,MATCH($D445,'Settings'!$K$17:$K$56,0)),""))</f>
        <v/>
      </c>
      <c r="F445" s="8" t="n"/>
      <c r="G445" s="8" t="n"/>
      <c r="H445" s="4" t="n"/>
      <c r="I445" s="8" t="n"/>
      <c r="J445" s="8" t="n"/>
      <c r="K445" s="14">
        <f>IF($C445="","",$F445-$G445-$I445-$J445)</f>
        <v/>
      </c>
      <c r="L445" s="14">
        <f>IF($C445="","",$G445*IF($H445="Doctor",1,IF($H445="Shared",0.5,0)))</f>
        <v/>
      </c>
      <c r="M445" s="14">
        <f>IF($C445="","",IF(IFERROR(INDEX('Settings'!$C$17:$C$36,MATCH($C445,'Settings'!$A$17:$A$36,0)),"")="% of gross",$F445,$F445-$L445-IF('Settings'!$B$5="Yes",$I445,0)-IF('Settings'!$B$6="Yes",$J445,0)))</f>
        <v/>
      </c>
      <c r="N445" s="15">
        <f>IF($C445="","",IFERROR(IF(INDEX('Settings'!$E$17:$H$36,MATCH($C445,'Settings'!$A$17:$A$36,0),MATCH($E445,Groups,0))="",INDEX('Settings'!$D$17:$D$36,MATCH($C445,'Settings'!$A$17:$A$36,0)),INDEX('Settings'!$E$17:$H$36,MATCH($C445,'Settings'!$A$17:$A$36,0),MATCH($E445,Groups,0))),0))</f>
        <v/>
      </c>
      <c r="O445" s="14">
        <f>IF($C445="","",ROUND($M445*$N445,2))</f>
        <v/>
      </c>
      <c r="P445" s="16">
        <f>IF($A445="","",DATE(YEAR($A445),MONTH($A445),1))</f>
        <v/>
      </c>
      <c r="Q445" s="14">
        <f>IF($C445="","",$K445-$O445)</f>
        <v/>
      </c>
    </row>
    <row r="446">
      <c r="A446" s="13" t="n"/>
      <c r="B446" s="4" t="n"/>
      <c r="C446" s="4" t="n"/>
      <c r="D446" s="4" t="n"/>
      <c r="E446" s="6">
        <f>IF($D446="","",IFERROR(INDEX('Settings'!$L$17:$L$56,MATCH($D446,'Settings'!$K$17:$K$56,0)),""))</f>
        <v/>
      </c>
      <c r="F446" s="8" t="n"/>
      <c r="G446" s="8" t="n"/>
      <c r="H446" s="4" t="n"/>
      <c r="I446" s="8" t="n"/>
      <c r="J446" s="8" t="n"/>
      <c r="K446" s="14">
        <f>IF($C446="","",$F446-$G446-$I446-$J446)</f>
        <v/>
      </c>
      <c r="L446" s="14">
        <f>IF($C446="","",$G446*IF($H446="Doctor",1,IF($H446="Shared",0.5,0)))</f>
        <v/>
      </c>
      <c r="M446" s="14">
        <f>IF($C446="","",IF(IFERROR(INDEX('Settings'!$C$17:$C$36,MATCH($C446,'Settings'!$A$17:$A$36,0)),"")="% of gross",$F446,$F446-$L446-IF('Settings'!$B$5="Yes",$I446,0)-IF('Settings'!$B$6="Yes",$J446,0)))</f>
        <v/>
      </c>
      <c r="N446" s="15">
        <f>IF($C446="","",IFERROR(IF(INDEX('Settings'!$E$17:$H$36,MATCH($C446,'Settings'!$A$17:$A$36,0),MATCH($E446,Groups,0))="",INDEX('Settings'!$D$17:$D$36,MATCH($C446,'Settings'!$A$17:$A$36,0)),INDEX('Settings'!$E$17:$H$36,MATCH($C446,'Settings'!$A$17:$A$36,0),MATCH($E446,Groups,0))),0))</f>
        <v/>
      </c>
      <c r="O446" s="14">
        <f>IF($C446="","",ROUND($M446*$N446,2))</f>
        <v/>
      </c>
      <c r="P446" s="16">
        <f>IF($A446="","",DATE(YEAR($A446),MONTH($A446),1))</f>
        <v/>
      </c>
      <c r="Q446" s="14">
        <f>IF($C446="","",$K446-$O446)</f>
        <v/>
      </c>
    </row>
    <row r="447">
      <c r="A447" s="13" t="n"/>
      <c r="B447" s="4" t="n"/>
      <c r="C447" s="4" t="n"/>
      <c r="D447" s="4" t="n"/>
      <c r="E447" s="6">
        <f>IF($D447="","",IFERROR(INDEX('Settings'!$L$17:$L$56,MATCH($D447,'Settings'!$K$17:$K$56,0)),""))</f>
        <v/>
      </c>
      <c r="F447" s="8" t="n"/>
      <c r="G447" s="8" t="n"/>
      <c r="H447" s="4" t="n"/>
      <c r="I447" s="8" t="n"/>
      <c r="J447" s="8" t="n"/>
      <c r="K447" s="14">
        <f>IF($C447="","",$F447-$G447-$I447-$J447)</f>
        <v/>
      </c>
      <c r="L447" s="14">
        <f>IF($C447="","",$G447*IF($H447="Doctor",1,IF($H447="Shared",0.5,0)))</f>
        <v/>
      </c>
      <c r="M447" s="14">
        <f>IF($C447="","",IF(IFERROR(INDEX('Settings'!$C$17:$C$36,MATCH($C447,'Settings'!$A$17:$A$36,0)),"")="% of gross",$F447,$F447-$L447-IF('Settings'!$B$5="Yes",$I447,0)-IF('Settings'!$B$6="Yes",$J447,0)))</f>
        <v/>
      </c>
      <c r="N447" s="15">
        <f>IF($C447="","",IFERROR(IF(INDEX('Settings'!$E$17:$H$36,MATCH($C447,'Settings'!$A$17:$A$36,0),MATCH($E447,Groups,0))="",INDEX('Settings'!$D$17:$D$36,MATCH($C447,'Settings'!$A$17:$A$36,0)),INDEX('Settings'!$E$17:$H$36,MATCH($C447,'Settings'!$A$17:$A$36,0),MATCH($E447,Groups,0))),0))</f>
        <v/>
      </c>
      <c r="O447" s="14">
        <f>IF($C447="","",ROUND($M447*$N447,2))</f>
        <v/>
      </c>
      <c r="P447" s="16">
        <f>IF($A447="","",DATE(YEAR($A447),MONTH($A447),1))</f>
        <v/>
      </c>
      <c r="Q447" s="14">
        <f>IF($C447="","",$K447-$O447)</f>
        <v/>
      </c>
    </row>
    <row r="448">
      <c r="A448" s="13" t="n"/>
      <c r="B448" s="4" t="n"/>
      <c r="C448" s="4" t="n"/>
      <c r="D448" s="4" t="n"/>
      <c r="E448" s="6">
        <f>IF($D448="","",IFERROR(INDEX('Settings'!$L$17:$L$56,MATCH($D448,'Settings'!$K$17:$K$56,0)),""))</f>
        <v/>
      </c>
      <c r="F448" s="8" t="n"/>
      <c r="G448" s="8" t="n"/>
      <c r="H448" s="4" t="n"/>
      <c r="I448" s="8" t="n"/>
      <c r="J448" s="8" t="n"/>
      <c r="K448" s="14">
        <f>IF($C448="","",$F448-$G448-$I448-$J448)</f>
        <v/>
      </c>
      <c r="L448" s="14">
        <f>IF($C448="","",$G448*IF($H448="Doctor",1,IF($H448="Shared",0.5,0)))</f>
        <v/>
      </c>
      <c r="M448" s="14">
        <f>IF($C448="","",IF(IFERROR(INDEX('Settings'!$C$17:$C$36,MATCH($C448,'Settings'!$A$17:$A$36,0)),"")="% of gross",$F448,$F448-$L448-IF('Settings'!$B$5="Yes",$I448,0)-IF('Settings'!$B$6="Yes",$J448,0)))</f>
        <v/>
      </c>
      <c r="N448" s="15">
        <f>IF($C448="","",IFERROR(IF(INDEX('Settings'!$E$17:$H$36,MATCH($C448,'Settings'!$A$17:$A$36,0),MATCH($E448,Groups,0))="",INDEX('Settings'!$D$17:$D$36,MATCH($C448,'Settings'!$A$17:$A$36,0)),INDEX('Settings'!$E$17:$H$36,MATCH($C448,'Settings'!$A$17:$A$36,0),MATCH($E448,Groups,0))),0))</f>
        <v/>
      </c>
      <c r="O448" s="14">
        <f>IF($C448="","",ROUND($M448*$N448,2))</f>
        <v/>
      </c>
      <c r="P448" s="16">
        <f>IF($A448="","",DATE(YEAR($A448),MONTH($A448),1))</f>
        <v/>
      </c>
      <c r="Q448" s="14">
        <f>IF($C448="","",$K448-$O448)</f>
        <v/>
      </c>
    </row>
    <row r="449">
      <c r="A449" s="13" t="n"/>
      <c r="B449" s="4" t="n"/>
      <c r="C449" s="4" t="n"/>
      <c r="D449" s="4" t="n"/>
      <c r="E449" s="6">
        <f>IF($D449="","",IFERROR(INDEX('Settings'!$L$17:$L$56,MATCH($D449,'Settings'!$K$17:$K$56,0)),""))</f>
        <v/>
      </c>
      <c r="F449" s="8" t="n"/>
      <c r="G449" s="8" t="n"/>
      <c r="H449" s="4" t="n"/>
      <c r="I449" s="8" t="n"/>
      <c r="J449" s="8" t="n"/>
      <c r="K449" s="14">
        <f>IF($C449="","",$F449-$G449-$I449-$J449)</f>
        <v/>
      </c>
      <c r="L449" s="14">
        <f>IF($C449="","",$G449*IF($H449="Doctor",1,IF($H449="Shared",0.5,0)))</f>
        <v/>
      </c>
      <c r="M449" s="14">
        <f>IF($C449="","",IF(IFERROR(INDEX('Settings'!$C$17:$C$36,MATCH($C449,'Settings'!$A$17:$A$36,0)),"")="% of gross",$F449,$F449-$L449-IF('Settings'!$B$5="Yes",$I449,0)-IF('Settings'!$B$6="Yes",$J449,0)))</f>
        <v/>
      </c>
      <c r="N449" s="15">
        <f>IF($C449="","",IFERROR(IF(INDEX('Settings'!$E$17:$H$36,MATCH($C449,'Settings'!$A$17:$A$36,0),MATCH($E449,Groups,0))="",INDEX('Settings'!$D$17:$D$36,MATCH($C449,'Settings'!$A$17:$A$36,0)),INDEX('Settings'!$E$17:$H$36,MATCH($C449,'Settings'!$A$17:$A$36,0),MATCH($E449,Groups,0))),0))</f>
        <v/>
      </c>
      <c r="O449" s="14">
        <f>IF($C449="","",ROUND($M449*$N449,2))</f>
        <v/>
      </c>
      <c r="P449" s="16">
        <f>IF($A449="","",DATE(YEAR($A449),MONTH($A449),1))</f>
        <v/>
      </c>
      <c r="Q449" s="14">
        <f>IF($C449="","",$K449-$O449)</f>
        <v/>
      </c>
    </row>
    <row r="450">
      <c r="A450" s="13" t="n"/>
      <c r="B450" s="4" t="n"/>
      <c r="C450" s="4" t="n"/>
      <c r="D450" s="4" t="n"/>
      <c r="E450" s="6">
        <f>IF($D450="","",IFERROR(INDEX('Settings'!$L$17:$L$56,MATCH($D450,'Settings'!$K$17:$K$56,0)),""))</f>
        <v/>
      </c>
      <c r="F450" s="8" t="n"/>
      <c r="G450" s="8" t="n"/>
      <c r="H450" s="4" t="n"/>
      <c r="I450" s="8" t="n"/>
      <c r="J450" s="8" t="n"/>
      <c r="K450" s="14">
        <f>IF($C450="","",$F450-$G450-$I450-$J450)</f>
        <v/>
      </c>
      <c r="L450" s="14">
        <f>IF($C450="","",$G450*IF($H450="Doctor",1,IF($H450="Shared",0.5,0)))</f>
        <v/>
      </c>
      <c r="M450" s="14">
        <f>IF($C450="","",IF(IFERROR(INDEX('Settings'!$C$17:$C$36,MATCH($C450,'Settings'!$A$17:$A$36,0)),"")="% of gross",$F450,$F450-$L450-IF('Settings'!$B$5="Yes",$I450,0)-IF('Settings'!$B$6="Yes",$J450,0)))</f>
        <v/>
      </c>
      <c r="N450" s="15">
        <f>IF($C450="","",IFERROR(IF(INDEX('Settings'!$E$17:$H$36,MATCH($C450,'Settings'!$A$17:$A$36,0),MATCH($E450,Groups,0))="",INDEX('Settings'!$D$17:$D$36,MATCH($C450,'Settings'!$A$17:$A$36,0)),INDEX('Settings'!$E$17:$H$36,MATCH($C450,'Settings'!$A$17:$A$36,0),MATCH($E450,Groups,0))),0))</f>
        <v/>
      </c>
      <c r="O450" s="14">
        <f>IF($C450="","",ROUND($M450*$N450,2))</f>
        <v/>
      </c>
      <c r="P450" s="16">
        <f>IF($A450="","",DATE(YEAR($A450),MONTH($A450),1))</f>
        <v/>
      </c>
      <c r="Q450" s="14">
        <f>IF($C450="","",$K450-$O450)</f>
        <v/>
      </c>
    </row>
    <row r="451">
      <c r="A451" s="13" t="n"/>
      <c r="B451" s="4" t="n"/>
      <c r="C451" s="4" t="n"/>
      <c r="D451" s="4" t="n"/>
      <c r="E451" s="6">
        <f>IF($D451="","",IFERROR(INDEX('Settings'!$L$17:$L$56,MATCH($D451,'Settings'!$K$17:$K$56,0)),""))</f>
        <v/>
      </c>
      <c r="F451" s="8" t="n"/>
      <c r="G451" s="8" t="n"/>
      <c r="H451" s="4" t="n"/>
      <c r="I451" s="8" t="n"/>
      <c r="J451" s="8" t="n"/>
      <c r="K451" s="14">
        <f>IF($C451="","",$F451-$G451-$I451-$J451)</f>
        <v/>
      </c>
      <c r="L451" s="14">
        <f>IF($C451="","",$G451*IF($H451="Doctor",1,IF($H451="Shared",0.5,0)))</f>
        <v/>
      </c>
      <c r="M451" s="14">
        <f>IF($C451="","",IF(IFERROR(INDEX('Settings'!$C$17:$C$36,MATCH($C451,'Settings'!$A$17:$A$36,0)),"")="% of gross",$F451,$F451-$L451-IF('Settings'!$B$5="Yes",$I451,0)-IF('Settings'!$B$6="Yes",$J451,0)))</f>
        <v/>
      </c>
      <c r="N451" s="15">
        <f>IF($C451="","",IFERROR(IF(INDEX('Settings'!$E$17:$H$36,MATCH($C451,'Settings'!$A$17:$A$36,0),MATCH($E451,Groups,0))="",INDEX('Settings'!$D$17:$D$36,MATCH($C451,'Settings'!$A$17:$A$36,0)),INDEX('Settings'!$E$17:$H$36,MATCH($C451,'Settings'!$A$17:$A$36,0),MATCH($E451,Groups,0))),0))</f>
        <v/>
      </c>
      <c r="O451" s="14">
        <f>IF($C451="","",ROUND($M451*$N451,2))</f>
        <v/>
      </c>
      <c r="P451" s="16">
        <f>IF($A451="","",DATE(YEAR($A451),MONTH($A451),1))</f>
        <v/>
      </c>
      <c r="Q451" s="14">
        <f>IF($C451="","",$K451-$O451)</f>
        <v/>
      </c>
    </row>
    <row r="452">
      <c r="A452" s="13" t="n"/>
      <c r="B452" s="4" t="n"/>
      <c r="C452" s="4" t="n"/>
      <c r="D452" s="4" t="n"/>
      <c r="E452" s="6">
        <f>IF($D452="","",IFERROR(INDEX('Settings'!$L$17:$L$56,MATCH($D452,'Settings'!$K$17:$K$56,0)),""))</f>
        <v/>
      </c>
      <c r="F452" s="8" t="n"/>
      <c r="G452" s="8" t="n"/>
      <c r="H452" s="4" t="n"/>
      <c r="I452" s="8" t="n"/>
      <c r="J452" s="8" t="n"/>
      <c r="K452" s="14">
        <f>IF($C452="","",$F452-$G452-$I452-$J452)</f>
        <v/>
      </c>
      <c r="L452" s="14">
        <f>IF($C452="","",$G452*IF($H452="Doctor",1,IF($H452="Shared",0.5,0)))</f>
        <v/>
      </c>
      <c r="M452" s="14">
        <f>IF($C452="","",IF(IFERROR(INDEX('Settings'!$C$17:$C$36,MATCH($C452,'Settings'!$A$17:$A$36,0)),"")="% of gross",$F452,$F452-$L452-IF('Settings'!$B$5="Yes",$I452,0)-IF('Settings'!$B$6="Yes",$J452,0)))</f>
        <v/>
      </c>
      <c r="N452" s="15">
        <f>IF($C452="","",IFERROR(IF(INDEX('Settings'!$E$17:$H$36,MATCH($C452,'Settings'!$A$17:$A$36,0),MATCH($E452,Groups,0))="",INDEX('Settings'!$D$17:$D$36,MATCH($C452,'Settings'!$A$17:$A$36,0)),INDEX('Settings'!$E$17:$H$36,MATCH($C452,'Settings'!$A$17:$A$36,0),MATCH($E452,Groups,0))),0))</f>
        <v/>
      </c>
      <c r="O452" s="14">
        <f>IF($C452="","",ROUND($M452*$N452,2))</f>
        <v/>
      </c>
      <c r="P452" s="16">
        <f>IF($A452="","",DATE(YEAR($A452),MONTH($A452),1))</f>
        <v/>
      </c>
      <c r="Q452" s="14">
        <f>IF($C452="","",$K452-$O452)</f>
        <v/>
      </c>
    </row>
    <row r="453">
      <c r="A453" s="13" t="n"/>
      <c r="B453" s="4" t="n"/>
      <c r="C453" s="4" t="n"/>
      <c r="D453" s="4" t="n"/>
      <c r="E453" s="6">
        <f>IF($D453="","",IFERROR(INDEX('Settings'!$L$17:$L$56,MATCH($D453,'Settings'!$K$17:$K$56,0)),""))</f>
        <v/>
      </c>
      <c r="F453" s="8" t="n"/>
      <c r="G453" s="8" t="n"/>
      <c r="H453" s="4" t="n"/>
      <c r="I453" s="8" t="n"/>
      <c r="J453" s="8" t="n"/>
      <c r="K453" s="14">
        <f>IF($C453="","",$F453-$G453-$I453-$J453)</f>
        <v/>
      </c>
      <c r="L453" s="14">
        <f>IF($C453="","",$G453*IF($H453="Doctor",1,IF($H453="Shared",0.5,0)))</f>
        <v/>
      </c>
      <c r="M453" s="14">
        <f>IF($C453="","",IF(IFERROR(INDEX('Settings'!$C$17:$C$36,MATCH($C453,'Settings'!$A$17:$A$36,0)),"")="% of gross",$F453,$F453-$L453-IF('Settings'!$B$5="Yes",$I453,0)-IF('Settings'!$B$6="Yes",$J453,0)))</f>
        <v/>
      </c>
      <c r="N453" s="15">
        <f>IF($C453="","",IFERROR(IF(INDEX('Settings'!$E$17:$H$36,MATCH($C453,'Settings'!$A$17:$A$36,0),MATCH($E453,Groups,0))="",INDEX('Settings'!$D$17:$D$36,MATCH($C453,'Settings'!$A$17:$A$36,0)),INDEX('Settings'!$E$17:$H$36,MATCH($C453,'Settings'!$A$17:$A$36,0),MATCH($E453,Groups,0))),0))</f>
        <v/>
      </c>
      <c r="O453" s="14">
        <f>IF($C453="","",ROUND($M453*$N453,2))</f>
        <v/>
      </c>
      <c r="P453" s="16">
        <f>IF($A453="","",DATE(YEAR($A453),MONTH($A453),1))</f>
        <v/>
      </c>
      <c r="Q453" s="14">
        <f>IF($C453="","",$K453-$O453)</f>
        <v/>
      </c>
    </row>
    <row r="454">
      <c r="A454" s="13" t="n"/>
      <c r="B454" s="4" t="n"/>
      <c r="C454" s="4" t="n"/>
      <c r="D454" s="4" t="n"/>
      <c r="E454" s="6">
        <f>IF($D454="","",IFERROR(INDEX('Settings'!$L$17:$L$56,MATCH($D454,'Settings'!$K$17:$K$56,0)),""))</f>
        <v/>
      </c>
      <c r="F454" s="8" t="n"/>
      <c r="G454" s="8" t="n"/>
      <c r="H454" s="4" t="n"/>
      <c r="I454" s="8" t="n"/>
      <c r="J454" s="8" t="n"/>
      <c r="K454" s="14">
        <f>IF($C454="","",$F454-$G454-$I454-$J454)</f>
        <v/>
      </c>
      <c r="L454" s="14">
        <f>IF($C454="","",$G454*IF($H454="Doctor",1,IF($H454="Shared",0.5,0)))</f>
        <v/>
      </c>
      <c r="M454" s="14">
        <f>IF($C454="","",IF(IFERROR(INDEX('Settings'!$C$17:$C$36,MATCH($C454,'Settings'!$A$17:$A$36,0)),"")="% of gross",$F454,$F454-$L454-IF('Settings'!$B$5="Yes",$I454,0)-IF('Settings'!$B$6="Yes",$J454,0)))</f>
        <v/>
      </c>
      <c r="N454" s="15">
        <f>IF($C454="","",IFERROR(IF(INDEX('Settings'!$E$17:$H$36,MATCH($C454,'Settings'!$A$17:$A$36,0),MATCH($E454,Groups,0))="",INDEX('Settings'!$D$17:$D$36,MATCH($C454,'Settings'!$A$17:$A$36,0)),INDEX('Settings'!$E$17:$H$36,MATCH($C454,'Settings'!$A$17:$A$36,0),MATCH($E454,Groups,0))),0))</f>
        <v/>
      </c>
      <c r="O454" s="14">
        <f>IF($C454="","",ROUND($M454*$N454,2))</f>
        <v/>
      </c>
      <c r="P454" s="16">
        <f>IF($A454="","",DATE(YEAR($A454),MONTH($A454),1))</f>
        <v/>
      </c>
      <c r="Q454" s="14">
        <f>IF($C454="","",$K454-$O454)</f>
        <v/>
      </c>
    </row>
    <row r="455">
      <c r="A455" s="13" t="n"/>
      <c r="B455" s="4" t="n"/>
      <c r="C455" s="4" t="n"/>
      <c r="D455" s="4" t="n"/>
      <c r="E455" s="6">
        <f>IF($D455="","",IFERROR(INDEX('Settings'!$L$17:$L$56,MATCH($D455,'Settings'!$K$17:$K$56,0)),""))</f>
        <v/>
      </c>
      <c r="F455" s="8" t="n"/>
      <c r="G455" s="8" t="n"/>
      <c r="H455" s="4" t="n"/>
      <c r="I455" s="8" t="n"/>
      <c r="J455" s="8" t="n"/>
      <c r="K455" s="14">
        <f>IF($C455="","",$F455-$G455-$I455-$J455)</f>
        <v/>
      </c>
      <c r="L455" s="14">
        <f>IF($C455="","",$G455*IF($H455="Doctor",1,IF($H455="Shared",0.5,0)))</f>
        <v/>
      </c>
      <c r="M455" s="14">
        <f>IF($C455="","",IF(IFERROR(INDEX('Settings'!$C$17:$C$36,MATCH($C455,'Settings'!$A$17:$A$36,0)),"")="% of gross",$F455,$F455-$L455-IF('Settings'!$B$5="Yes",$I455,0)-IF('Settings'!$B$6="Yes",$J455,0)))</f>
        <v/>
      </c>
      <c r="N455" s="15">
        <f>IF($C455="","",IFERROR(IF(INDEX('Settings'!$E$17:$H$36,MATCH($C455,'Settings'!$A$17:$A$36,0),MATCH($E455,Groups,0))="",INDEX('Settings'!$D$17:$D$36,MATCH($C455,'Settings'!$A$17:$A$36,0)),INDEX('Settings'!$E$17:$H$36,MATCH($C455,'Settings'!$A$17:$A$36,0),MATCH($E455,Groups,0))),0))</f>
        <v/>
      </c>
      <c r="O455" s="14">
        <f>IF($C455="","",ROUND($M455*$N455,2))</f>
        <v/>
      </c>
      <c r="P455" s="16">
        <f>IF($A455="","",DATE(YEAR($A455),MONTH($A455),1))</f>
        <v/>
      </c>
      <c r="Q455" s="14">
        <f>IF($C455="","",$K455-$O455)</f>
        <v/>
      </c>
    </row>
    <row r="456">
      <c r="A456" s="13" t="n"/>
      <c r="B456" s="4" t="n"/>
      <c r="C456" s="4" t="n"/>
      <c r="D456" s="4" t="n"/>
      <c r="E456" s="6">
        <f>IF($D456="","",IFERROR(INDEX('Settings'!$L$17:$L$56,MATCH($D456,'Settings'!$K$17:$K$56,0)),""))</f>
        <v/>
      </c>
      <c r="F456" s="8" t="n"/>
      <c r="G456" s="8" t="n"/>
      <c r="H456" s="4" t="n"/>
      <c r="I456" s="8" t="n"/>
      <c r="J456" s="8" t="n"/>
      <c r="K456" s="14">
        <f>IF($C456="","",$F456-$G456-$I456-$J456)</f>
        <v/>
      </c>
      <c r="L456" s="14">
        <f>IF($C456="","",$G456*IF($H456="Doctor",1,IF($H456="Shared",0.5,0)))</f>
        <v/>
      </c>
      <c r="M456" s="14">
        <f>IF($C456="","",IF(IFERROR(INDEX('Settings'!$C$17:$C$36,MATCH($C456,'Settings'!$A$17:$A$36,0)),"")="% of gross",$F456,$F456-$L456-IF('Settings'!$B$5="Yes",$I456,0)-IF('Settings'!$B$6="Yes",$J456,0)))</f>
        <v/>
      </c>
      <c r="N456" s="15">
        <f>IF($C456="","",IFERROR(IF(INDEX('Settings'!$E$17:$H$36,MATCH($C456,'Settings'!$A$17:$A$36,0),MATCH($E456,Groups,0))="",INDEX('Settings'!$D$17:$D$36,MATCH($C456,'Settings'!$A$17:$A$36,0)),INDEX('Settings'!$E$17:$H$36,MATCH($C456,'Settings'!$A$17:$A$36,0),MATCH($E456,Groups,0))),0))</f>
        <v/>
      </c>
      <c r="O456" s="14">
        <f>IF($C456="","",ROUND($M456*$N456,2))</f>
        <v/>
      </c>
      <c r="P456" s="16">
        <f>IF($A456="","",DATE(YEAR($A456),MONTH($A456),1))</f>
        <v/>
      </c>
      <c r="Q456" s="14">
        <f>IF($C456="","",$K456-$O456)</f>
        <v/>
      </c>
    </row>
    <row r="457">
      <c r="A457" s="13" t="n"/>
      <c r="B457" s="4" t="n"/>
      <c r="C457" s="4" t="n"/>
      <c r="D457" s="4" t="n"/>
      <c r="E457" s="6">
        <f>IF($D457="","",IFERROR(INDEX('Settings'!$L$17:$L$56,MATCH($D457,'Settings'!$K$17:$K$56,0)),""))</f>
        <v/>
      </c>
      <c r="F457" s="8" t="n"/>
      <c r="G457" s="8" t="n"/>
      <c r="H457" s="4" t="n"/>
      <c r="I457" s="8" t="n"/>
      <c r="J457" s="8" t="n"/>
      <c r="K457" s="14">
        <f>IF($C457="","",$F457-$G457-$I457-$J457)</f>
        <v/>
      </c>
      <c r="L457" s="14">
        <f>IF($C457="","",$G457*IF($H457="Doctor",1,IF($H457="Shared",0.5,0)))</f>
        <v/>
      </c>
      <c r="M457" s="14">
        <f>IF($C457="","",IF(IFERROR(INDEX('Settings'!$C$17:$C$36,MATCH($C457,'Settings'!$A$17:$A$36,0)),"")="% of gross",$F457,$F457-$L457-IF('Settings'!$B$5="Yes",$I457,0)-IF('Settings'!$B$6="Yes",$J457,0)))</f>
        <v/>
      </c>
      <c r="N457" s="15">
        <f>IF($C457="","",IFERROR(IF(INDEX('Settings'!$E$17:$H$36,MATCH($C457,'Settings'!$A$17:$A$36,0),MATCH($E457,Groups,0))="",INDEX('Settings'!$D$17:$D$36,MATCH($C457,'Settings'!$A$17:$A$36,0)),INDEX('Settings'!$E$17:$H$36,MATCH($C457,'Settings'!$A$17:$A$36,0),MATCH($E457,Groups,0))),0))</f>
        <v/>
      </c>
      <c r="O457" s="14">
        <f>IF($C457="","",ROUND($M457*$N457,2))</f>
        <v/>
      </c>
      <c r="P457" s="16">
        <f>IF($A457="","",DATE(YEAR($A457),MONTH($A457),1))</f>
        <v/>
      </c>
      <c r="Q457" s="14">
        <f>IF($C457="","",$K457-$O457)</f>
        <v/>
      </c>
    </row>
    <row r="458">
      <c r="A458" s="13" t="n"/>
      <c r="B458" s="4" t="n"/>
      <c r="C458" s="4" t="n"/>
      <c r="D458" s="4" t="n"/>
      <c r="E458" s="6">
        <f>IF($D458="","",IFERROR(INDEX('Settings'!$L$17:$L$56,MATCH($D458,'Settings'!$K$17:$K$56,0)),""))</f>
        <v/>
      </c>
      <c r="F458" s="8" t="n"/>
      <c r="G458" s="8" t="n"/>
      <c r="H458" s="4" t="n"/>
      <c r="I458" s="8" t="n"/>
      <c r="J458" s="8" t="n"/>
      <c r="K458" s="14">
        <f>IF($C458="","",$F458-$G458-$I458-$J458)</f>
        <v/>
      </c>
      <c r="L458" s="14">
        <f>IF($C458="","",$G458*IF($H458="Doctor",1,IF($H458="Shared",0.5,0)))</f>
        <v/>
      </c>
      <c r="M458" s="14">
        <f>IF($C458="","",IF(IFERROR(INDEX('Settings'!$C$17:$C$36,MATCH($C458,'Settings'!$A$17:$A$36,0)),"")="% of gross",$F458,$F458-$L458-IF('Settings'!$B$5="Yes",$I458,0)-IF('Settings'!$B$6="Yes",$J458,0)))</f>
        <v/>
      </c>
      <c r="N458" s="15">
        <f>IF($C458="","",IFERROR(IF(INDEX('Settings'!$E$17:$H$36,MATCH($C458,'Settings'!$A$17:$A$36,0),MATCH($E458,Groups,0))="",INDEX('Settings'!$D$17:$D$36,MATCH($C458,'Settings'!$A$17:$A$36,0)),INDEX('Settings'!$E$17:$H$36,MATCH($C458,'Settings'!$A$17:$A$36,0),MATCH($E458,Groups,0))),0))</f>
        <v/>
      </c>
      <c r="O458" s="14">
        <f>IF($C458="","",ROUND($M458*$N458,2))</f>
        <v/>
      </c>
      <c r="P458" s="16">
        <f>IF($A458="","",DATE(YEAR($A458),MONTH($A458),1))</f>
        <v/>
      </c>
      <c r="Q458" s="14">
        <f>IF($C458="","",$K458-$O458)</f>
        <v/>
      </c>
    </row>
    <row r="459">
      <c r="A459" s="13" t="n"/>
      <c r="B459" s="4" t="n"/>
      <c r="C459" s="4" t="n"/>
      <c r="D459" s="4" t="n"/>
      <c r="E459" s="6">
        <f>IF($D459="","",IFERROR(INDEX('Settings'!$L$17:$L$56,MATCH($D459,'Settings'!$K$17:$K$56,0)),""))</f>
        <v/>
      </c>
      <c r="F459" s="8" t="n"/>
      <c r="G459" s="8" t="n"/>
      <c r="H459" s="4" t="n"/>
      <c r="I459" s="8" t="n"/>
      <c r="J459" s="8" t="n"/>
      <c r="K459" s="14">
        <f>IF($C459="","",$F459-$G459-$I459-$J459)</f>
        <v/>
      </c>
      <c r="L459" s="14">
        <f>IF($C459="","",$G459*IF($H459="Doctor",1,IF($H459="Shared",0.5,0)))</f>
        <v/>
      </c>
      <c r="M459" s="14">
        <f>IF($C459="","",IF(IFERROR(INDEX('Settings'!$C$17:$C$36,MATCH($C459,'Settings'!$A$17:$A$36,0)),"")="% of gross",$F459,$F459-$L459-IF('Settings'!$B$5="Yes",$I459,0)-IF('Settings'!$B$6="Yes",$J459,0)))</f>
        <v/>
      </c>
      <c r="N459" s="15">
        <f>IF($C459="","",IFERROR(IF(INDEX('Settings'!$E$17:$H$36,MATCH($C459,'Settings'!$A$17:$A$36,0),MATCH($E459,Groups,0))="",INDEX('Settings'!$D$17:$D$36,MATCH($C459,'Settings'!$A$17:$A$36,0)),INDEX('Settings'!$E$17:$H$36,MATCH($C459,'Settings'!$A$17:$A$36,0),MATCH($E459,Groups,0))),0))</f>
        <v/>
      </c>
      <c r="O459" s="14">
        <f>IF($C459="","",ROUND($M459*$N459,2))</f>
        <v/>
      </c>
      <c r="P459" s="16">
        <f>IF($A459="","",DATE(YEAR($A459),MONTH($A459),1))</f>
        <v/>
      </c>
      <c r="Q459" s="14">
        <f>IF($C459="","",$K459-$O459)</f>
        <v/>
      </c>
    </row>
    <row r="460">
      <c r="A460" s="13" t="n"/>
      <c r="B460" s="4" t="n"/>
      <c r="C460" s="4" t="n"/>
      <c r="D460" s="4" t="n"/>
      <c r="E460" s="6">
        <f>IF($D460="","",IFERROR(INDEX('Settings'!$L$17:$L$56,MATCH($D460,'Settings'!$K$17:$K$56,0)),""))</f>
        <v/>
      </c>
      <c r="F460" s="8" t="n"/>
      <c r="G460" s="8" t="n"/>
      <c r="H460" s="4" t="n"/>
      <c r="I460" s="8" t="n"/>
      <c r="J460" s="8" t="n"/>
      <c r="K460" s="14">
        <f>IF($C460="","",$F460-$G460-$I460-$J460)</f>
        <v/>
      </c>
      <c r="L460" s="14">
        <f>IF($C460="","",$G460*IF($H460="Doctor",1,IF($H460="Shared",0.5,0)))</f>
        <v/>
      </c>
      <c r="M460" s="14">
        <f>IF($C460="","",IF(IFERROR(INDEX('Settings'!$C$17:$C$36,MATCH($C460,'Settings'!$A$17:$A$36,0)),"")="% of gross",$F460,$F460-$L460-IF('Settings'!$B$5="Yes",$I460,0)-IF('Settings'!$B$6="Yes",$J460,0)))</f>
        <v/>
      </c>
      <c r="N460" s="15">
        <f>IF($C460="","",IFERROR(IF(INDEX('Settings'!$E$17:$H$36,MATCH($C460,'Settings'!$A$17:$A$36,0),MATCH($E460,Groups,0))="",INDEX('Settings'!$D$17:$D$36,MATCH($C460,'Settings'!$A$17:$A$36,0)),INDEX('Settings'!$E$17:$H$36,MATCH($C460,'Settings'!$A$17:$A$36,0),MATCH($E460,Groups,0))),0))</f>
        <v/>
      </c>
      <c r="O460" s="14">
        <f>IF($C460="","",ROUND($M460*$N460,2))</f>
        <v/>
      </c>
      <c r="P460" s="16">
        <f>IF($A460="","",DATE(YEAR($A460),MONTH($A460),1))</f>
        <v/>
      </c>
      <c r="Q460" s="14">
        <f>IF($C460="","",$K460-$O460)</f>
        <v/>
      </c>
    </row>
    <row r="461">
      <c r="A461" s="13" t="n"/>
      <c r="B461" s="4" t="n"/>
      <c r="C461" s="4" t="n"/>
      <c r="D461" s="4" t="n"/>
      <c r="E461" s="6">
        <f>IF($D461="","",IFERROR(INDEX('Settings'!$L$17:$L$56,MATCH($D461,'Settings'!$K$17:$K$56,0)),""))</f>
        <v/>
      </c>
      <c r="F461" s="8" t="n"/>
      <c r="G461" s="8" t="n"/>
      <c r="H461" s="4" t="n"/>
      <c r="I461" s="8" t="n"/>
      <c r="J461" s="8" t="n"/>
      <c r="K461" s="14">
        <f>IF($C461="","",$F461-$G461-$I461-$J461)</f>
        <v/>
      </c>
      <c r="L461" s="14">
        <f>IF($C461="","",$G461*IF($H461="Doctor",1,IF($H461="Shared",0.5,0)))</f>
        <v/>
      </c>
      <c r="M461" s="14">
        <f>IF($C461="","",IF(IFERROR(INDEX('Settings'!$C$17:$C$36,MATCH($C461,'Settings'!$A$17:$A$36,0)),"")="% of gross",$F461,$F461-$L461-IF('Settings'!$B$5="Yes",$I461,0)-IF('Settings'!$B$6="Yes",$J461,0)))</f>
        <v/>
      </c>
      <c r="N461" s="15">
        <f>IF($C461="","",IFERROR(IF(INDEX('Settings'!$E$17:$H$36,MATCH($C461,'Settings'!$A$17:$A$36,0),MATCH($E461,Groups,0))="",INDEX('Settings'!$D$17:$D$36,MATCH($C461,'Settings'!$A$17:$A$36,0)),INDEX('Settings'!$E$17:$H$36,MATCH($C461,'Settings'!$A$17:$A$36,0),MATCH($E461,Groups,0))),0))</f>
        <v/>
      </c>
      <c r="O461" s="14">
        <f>IF($C461="","",ROUND($M461*$N461,2))</f>
        <v/>
      </c>
      <c r="P461" s="16">
        <f>IF($A461="","",DATE(YEAR($A461),MONTH($A461),1))</f>
        <v/>
      </c>
      <c r="Q461" s="14">
        <f>IF($C461="","",$K461-$O461)</f>
        <v/>
      </c>
    </row>
    <row r="462">
      <c r="A462" s="13" t="n"/>
      <c r="B462" s="4" t="n"/>
      <c r="C462" s="4" t="n"/>
      <c r="D462" s="4" t="n"/>
      <c r="E462" s="6">
        <f>IF($D462="","",IFERROR(INDEX('Settings'!$L$17:$L$56,MATCH($D462,'Settings'!$K$17:$K$56,0)),""))</f>
        <v/>
      </c>
      <c r="F462" s="8" t="n"/>
      <c r="G462" s="8" t="n"/>
      <c r="H462" s="4" t="n"/>
      <c r="I462" s="8" t="n"/>
      <c r="J462" s="8" t="n"/>
      <c r="K462" s="14">
        <f>IF($C462="","",$F462-$G462-$I462-$J462)</f>
        <v/>
      </c>
      <c r="L462" s="14">
        <f>IF($C462="","",$G462*IF($H462="Doctor",1,IF($H462="Shared",0.5,0)))</f>
        <v/>
      </c>
      <c r="M462" s="14">
        <f>IF($C462="","",IF(IFERROR(INDEX('Settings'!$C$17:$C$36,MATCH($C462,'Settings'!$A$17:$A$36,0)),"")="% of gross",$F462,$F462-$L462-IF('Settings'!$B$5="Yes",$I462,0)-IF('Settings'!$B$6="Yes",$J462,0)))</f>
        <v/>
      </c>
      <c r="N462" s="15">
        <f>IF($C462="","",IFERROR(IF(INDEX('Settings'!$E$17:$H$36,MATCH($C462,'Settings'!$A$17:$A$36,0),MATCH($E462,Groups,0))="",INDEX('Settings'!$D$17:$D$36,MATCH($C462,'Settings'!$A$17:$A$36,0)),INDEX('Settings'!$E$17:$H$36,MATCH($C462,'Settings'!$A$17:$A$36,0),MATCH($E462,Groups,0))),0))</f>
        <v/>
      </c>
      <c r="O462" s="14">
        <f>IF($C462="","",ROUND($M462*$N462,2))</f>
        <v/>
      </c>
      <c r="P462" s="16">
        <f>IF($A462="","",DATE(YEAR($A462),MONTH($A462),1))</f>
        <v/>
      </c>
      <c r="Q462" s="14">
        <f>IF($C462="","",$K462-$O462)</f>
        <v/>
      </c>
    </row>
    <row r="463">
      <c r="A463" s="13" t="n"/>
      <c r="B463" s="4" t="n"/>
      <c r="C463" s="4" t="n"/>
      <c r="D463" s="4" t="n"/>
      <c r="E463" s="6">
        <f>IF($D463="","",IFERROR(INDEX('Settings'!$L$17:$L$56,MATCH($D463,'Settings'!$K$17:$K$56,0)),""))</f>
        <v/>
      </c>
      <c r="F463" s="8" t="n"/>
      <c r="G463" s="8" t="n"/>
      <c r="H463" s="4" t="n"/>
      <c r="I463" s="8" t="n"/>
      <c r="J463" s="8" t="n"/>
      <c r="K463" s="14">
        <f>IF($C463="","",$F463-$G463-$I463-$J463)</f>
        <v/>
      </c>
      <c r="L463" s="14">
        <f>IF($C463="","",$G463*IF($H463="Doctor",1,IF($H463="Shared",0.5,0)))</f>
        <v/>
      </c>
      <c r="M463" s="14">
        <f>IF($C463="","",IF(IFERROR(INDEX('Settings'!$C$17:$C$36,MATCH($C463,'Settings'!$A$17:$A$36,0)),"")="% of gross",$F463,$F463-$L463-IF('Settings'!$B$5="Yes",$I463,0)-IF('Settings'!$B$6="Yes",$J463,0)))</f>
        <v/>
      </c>
      <c r="N463" s="15">
        <f>IF($C463="","",IFERROR(IF(INDEX('Settings'!$E$17:$H$36,MATCH($C463,'Settings'!$A$17:$A$36,0),MATCH($E463,Groups,0))="",INDEX('Settings'!$D$17:$D$36,MATCH($C463,'Settings'!$A$17:$A$36,0)),INDEX('Settings'!$E$17:$H$36,MATCH($C463,'Settings'!$A$17:$A$36,0),MATCH($E463,Groups,0))),0))</f>
        <v/>
      </c>
      <c r="O463" s="14">
        <f>IF($C463="","",ROUND($M463*$N463,2))</f>
        <v/>
      </c>
      <c r="P463" s="16">
        <f>IF($A463="","",DATE(YEAR($A463),MONTH($A463),1))</f>
        <v/>
      </c>
      <c r="Q463" s="14">
        <f>IF($C463="","",$K463-$O463)</f>
        <v/>
      </c>
    </row>
    <row r="464">
      <c r="A464" s="13" t="n"/>
      <c r="B464" s="4" t="n"/>
      <c r="C464" s="4" t="n"/>
      <c r="D464" s="4" t="n"/>
      <c r="E464" s="6">
        <f>IF($D464="","",IFERROR(INDEX('Settings'!$L$17:$L$56,MATCH($D464,'Settings'!$K$17:$K$56,0)),""))</f>
        <v/>
      </c>
      <c r="F464" s="8" t="n"/>
      <c r="G464" s="8" t="n"/>
      <c r="H464" s="4" t="n"/>
      <c r="I464" s="8" t="n"/>
      <c r="J464" s="8" t="n"/>
      <c r="K464" s="14">
        <f>IF($C464="","",$F464-$G464-$I464-$J464)</f>
        <v/>
      </c>
      <c r="L464" s="14">
        <f>IF($C464="","",$G464*IF($H464="Doctor",1,IF($H464="Shared",0.5,0)))</f>
        <v/>
      </c>
      <c r="M464" s="14">
        <f>IF($C464="","",IF(IFERROR(INDEX('Settings'!$C$17:$C$36,MATCH($C464,'Settings'!$A$17:$A$36,0)),"")="% of gross",$F464,$F464-$L464-IF('Settings'!$B$5="Yes",$I464,0)-IF('Settings'!$B$6="Yes",$J464,0)))</f>
        <v/>
      </c>
      <c r="N464" s="15">
        <f>IF($C464="","",IFERROR(IF(INDEX('Settings'!$E$17:$H$36,MATCH($C464,'Settings'!$A$17:$A$36,0),MATCH($E464,Groups,0))="",INDEX('Settings'!$D$17:$D$36,MATCH($C464,'Settings'!$A$17:$A$36,0)),INDEX('Settings'!$E$17:$H$36,MATCH($C464,'Settings'!$A$17:$A$36,0),MATCH($E464,Groups,0))),0))</f>
        <v/>
      </c>
      <c r="O464" s="14">
        <f>IF($C464="","",ROUND($M464*$N464,2))</f>
        <v/>
      </c>
      <c r="P464" s="16">
        <f>IF($A464="","",DATE(YEAR($A464),MONTH($A464),1))</f>
        <v/>
      </c>
      <c r="Q464" s="14">
        <f>IF($C464="","",$K464-$O464)</f>
        <v/>
      </c>
    </row>
    <row r="465">
      <c r="A465" s="13" t="n"/>
      <c r="B465" s="4" t="n"/>
      <c r="C465" s="4" t="n"/>
      <c r="D465" s="4" t="n"/>
      <c r="E465" s="6">
        <f>IF($D465="","",IFERROR(INDEX('Settings'!$L$17:$L$56,MATCH($D465,'Settings'!$K$17:$K$56,0)),""))</f>
        <v/>
      </c>
      <c r="F465" s="8" t="n"/>
      <c r="G465" s="8" t="n"/>
      <c r="H465" s="4" t="n"/>
      <c r="I465" s="8" t="n"/>
      <c r="J465" s="8" t="n"/>
      <c r="K465" s="14">
        <f>IF($C465="","",$F465-$G465-$I465-$J465)</f>
        <v/>
      </c>
      <c r="L465" s="14">
        <f>IF($C465="","",$G465*IF($H465="Doctor",1,IF($H465="Shared",0.5,0)))</f>
        <v/>
      </c>
      <c r="M465" s="14">
        <f>IF($C465="","",IF(IFERROR(INDEX('Settings'!$C$17:$C$36,MATCH($C465,'Settings'!$A$17:$A$36,0)),"")="% of gross",$F465,$F465-$L465-IF('Settings'!$B$5="Yes",$I465,0)-IF('Settings'!$B$6="Yes",$J465,0)))</f>
        <v/>
      </c>
      <c r="N465" s="15">
        <f>IF($C465="","",IFERROR(IF(INDEX('Settings'!$E$17:$H$36,MATCH($C465,'Settings'!$A$17:$A$36,0),MATCH($E465,Groups,0))="",INDEX('Settings'!$D$17:$D$36,MATCH($C465,'Settings'!$A$17:$A$36,0)),INDEX('Settings'!$E$17:$H$36,MATCH($C465,'Settings'!$A$17:$A$36,0),MATCH($E465,Groups,0))),0))</f>
        <v/>
      </c>
      <c r="O465" s="14">
        <f>IF($C465="","",ROUND($M465*$N465,2))</f>
        <v/>
      </c>
      <c r="P465" s="16">
        <f>IF($A465="","",DATE(YEAR($A465),MONTH($A465),1))</f>
        <v/>
      </c>
      <c r="Q465" s="14">
        <f>IF($C465="","",$K465-$O465)</f>
        <v/>
      </c>
    </row>
    <row r="466">
      <c r="A466" s="13" t="n"/>
      <c r="B466" s="4" t="n"/>
      <c r="C466" s="4" t="n"/>
      <c r="D466" s="4" t="n"/>
      <c r="E466" s="6">
        <f>IF($D466="","",IFERROR(INDEX('Settings'!$L$17:$L$56,MATCH($D466,'Settings'!$K$17:$K$56,0)),""))</f>
        <v/>
      </c>
      <c r="F466" s="8" t="n"/>
      <c r="G466" s="8" t="n"/>
      <c r="H466" s="4" t="n"/>
      <c r="I466" s="8" t="n"/>
      <c r="J466" s="8" t="n"/>
      <c r="K466" s="14">
        <f>IF($C466="","",$F466-$G466-$I466-$J466)</f>
        <v/>
      </c>
      <c r="L466" s="14">
        <f>IF($C466="","",$G466*IF($H466="Doctor",1,IF($H466="Shared",0.5,0)))</f>
        <v/>
      </c>
      <c r="M466" s="14">
        <f>IF($C466="","",IF(IFERROR(INDEX('Settings'!$C$17:$C$36,MATCH($C466,'Settings'!$A$17:$A$36,0)),"")="% of gross",$F466,$F466-$L466-IF('Settings'!$B$5="Yes",$I466,0)-IF('Settings'!$B$6="Yes",$J466,0)))</f>
        <v/>
      </c>
      <c r="N466" s="15">
        <f>IF($C466="","",IFERROR(IF(INDEX('Settings'!$E$17:$H$36,MATCH($C466,'Settings'!$A$17:$A$36,0),MATCH($E466,Groups,0))="",INDEX('Settings'!$D$17:$D$36,MATCH($C466,'Settings'!$A$17:$A$36,0)),INDEX('Settings'!$E$17:$H$36,MATCH($C466,'Settings'!$A$17:$A$36,0),MATCH($E466,Groups,0))),0))</f>
        <v/>
      </c>
      <c r="O466" s="14">
        <f>IF($C466="","",ROUND($M466*$N466,2))</f>
        <v/>
      </c>
      <c r="P466" s="16">
        <f>IF($A466="","",DATE(YEAR($A466),MONTH($A466),1))</f>
        <v/>
      </c>
      <c r="Q466" s="14">
        <f>IF($C466="","",$K466-$O466)</f>
        <v/>
      </c>
    </row>
    <row r="467">
      <c r="A467" s="13" t="n"/>
      <c r="B467" s="4" t="n"/>
      <c r="C467" s="4" t="n"/>
      <c r="D467" s="4" t="n"/>
      <c r="E467" s="6">
        <f>IF($D467="","",IFERROR(INDEX('Settings'!$L$17:$L$56,MATCH($D467,'Settings'!$K$17:$K$56,0)),""))</f>
        <v/>
      </c>
      <c r="F467" s="8" t="n"/>
      <c r="G467" s="8" t="n"/>
      <c r="H467" s="4" t="n"/>
      <c r="I467" s="8" t="n"/>
      <c r="J467" s="8" t="n"/>
      <c r="K467" s="14">
        <f>IF($C467="","",$F467-$G467-$I467-$J467)</f>
        <v/>
      </c>
      <c r="L467" s="14">
        <f>IF($C467="","",$G467*IF($H467="Doctor",1,IF($H467="Shared",0.5,0)))</f>
        <v/>
      </c>
      <c r="M467" s="14">
        <f>IF($C467="","",IF(IFERROR(INDEX('Settings'!$C$17:$C$36,MATCH($C467,'Settings'!$A$17:$A$36,0)),"")="% of gross",$F467,$F467-$L467-IF('Settings'!$B$5="Yes",$I467,0)-IF('Settings'!$B$6="Yes",$J467,0)))</f>
        <v/>
      </c>
      <c r="N467" s="15">
        <f>IF($C467="","",IFERROR(IF(INDEX('Settings'!$E$17:$H$36,MATCH($C467,'Settings'!$A$17:$A$36,0),MATCH($E467,Groups,0))="",INDEX('Settings'!$D$17:$D$36,MATCH($C467,'Settings'!$A$17:$A$36,0)),INDEX('Settings'!$E$17:$H$36,MATCH($C467,'Settings'!$A$17:$A$36,0),MATCH($E467,Groups,0))),0))</f>
        <v/>
      </c>
      <c r="O467" s="14">
        <f>IF($C467="","",ROUND($M467*$N467,2))</f>
        <v/>
      </c>
      <c r="P467" s="16">
        <f>IF($A467="","",DATE(YEAR($A467),MONTH($A467),1))</f>
        <v/>
      </c>
      <c r="Q467" s="14">
        <f>IF($C467="","",$K467-$O467)</f>
        <v/>
      </c>
    </row>
    <row r="468">
      <c r="A468" s="13" t="n"/>
      <c r="B468" s="4" t="n"/>
      <c r="C468" s="4" t="n"/>
      <c r="D468" s="4" t="n"/>
      <c r="E468" s="6">
        <f>IF($D468="","",IFERROR(INDEX('Settings'!$L$17:$L$56,MATCH($D468,'Settings'!$K$17:$K$56,0)),""))</f>
        <v/>
      </c>
      <c r="F468" s="8" t="n"/>
      <c r="G468" s="8" t="n"/>
      <c r="H468" s="4" t="n"/>
      <c r="I468" s="8" t="n"/>
      <c r="J468" s="8" t="n"/>
      <c r="K468" s="14">
        <f>IF($C468="","",$F468-$G468-$I468-$J468)</f>
        <v/>
      </c>
      <c r="L468" s="14">
        <f>IF($C468="","",$G468*IF($H468="Doctor",1,IF($H468="Shared",0.5,0)))</f>
        <v/>
      </c>
      <c r="M468" s="14">
        <f>IF($C468="","",IF(IFERROR(INDEX('Settings'!$C$17:$C$36,MATCH($C468,'Settings'!$A$17:$A$36,0)),"")="% of gross",$F468,$F468-$L468-IF('Settings'!$B$5="Yes",$I468,0)-IF('Settings'!$B$6="Yes",$J468,0)))</f>
        <v/>
      </c>
      <c r="N468" s="15">
        <f>IF($C468="","",IFERROR(IF(INDEX('Settings'!$E$17:$H$36,MATCH($C468,'Settings'!$A$17:$A$36,0),MATCH($E468,Groups,0))="",INDEX('Settings'!$D$17:$D$36,MATCH($C468,'Settings'!$A$17:$A$36,0)),INDEX('Settings'!$E$17:$H$36,MATCH($C468,'Settings'!$A$17:$A$36,0),MATCH($E468,Groups,0))),0))</f>
        <v/>
      </c>
      <c r="O468" s="14">
        <f>IF($C468="","",ROUND($M468*$N468,2))</f>
        <v/>
      </c>
      <c r="P468" s="16">
        <f>IF($A468="","",DATE(YEAR($A468),MONTH($A468),1))</f>
        <v/>
      </c>
      <c r="Q468" s="14">
        <f>IF($C468="","",$K468-$O468)</f>
        <v/>
      </c>
    </row>
    <row r="469">
      <c r="A469" s="13" t="n"/>
      <c r="B469" s="4" t="n"/>
      <c r="C469" s="4" t="n"/>
      <c r="D469" s="4" t="n"/>
      <c r="E469" s="6">
        <f>IF($D469="","",IFERROR(INDEX('Settings'!$L$17:$L$56,MATCH($D469,'Settings'!$K$17:$K$56,0)),""))</f>
        <v/>
      </c>
      <c r="F469" s="8" t="n"/>
      <c r="G469" s="8" t="n"/>
      <c r="H469" s="4" t="n"/>
      <c r="I469" s="8" t="n"/>
      <c r="J469" s="8" t="n"/>
      <c r="K469" s="14">
        <f>IF($C469="","",$F469-$G469-$I469-$J469)</f>
        <v/>
      </c>
      <c r="L469" s="14">
        <f>IF($C469="","",$G469*IF($H469="Doctor",1,IF($H469="Shared",0.5,0)))</f>
        <v/>
      </c>
      <c r="M469" s="14">
        <f>IF($C469="","",IF(IFERROR(INDEX('Settings'!$C$17:$C$36,MATCH($C469,'Settings'!$A$17:$A$36,0)),"")="% of gross",$F469,$F469-$L469-IF('Settings'!$B$5="Yes",$I469,0)-IF('Settings'!$B$6="Yes",$J469,0)))</f>
        <v/>
      </c>
      <c r="N469" s="15">
        <f>IF($C469="","",IFERROR(IF(INDEX('Settings'!$E$17:$H$36,MATCH($C469,'Settings'!$A$17:$A$36,0),MATCH($E469,Groups,0))="",INDEX('Settings'!$D$17:$D$36,MATCH($C469,'Settings'!$A$17:$A$36,0)),INDEX('Settings'!$E$17:$H$36,MATCH($C469,'Settings'!$A$17:$A$36,0),MATCH($E469,Groups,0))),0))</f>
        <v/>
      </c>
      <c r="O469" s="14">
        <f>IF($C469="","",ROUND($M469*$N469,2))</f>
        <v/>
      </c>
      <c r="P469" s="16">
        <f>IF($A469="","",DATE(YEAR($A469),MONTH($A469),1))</f>
        <v/>
      </c>
      <c r="Q469" s="14">
        <f>IF($C469="","",$K469-$O469)</f>
        <v/>
      </c>
    </row>
    <row r="470">
      <c r="A470" s="13" t="n"/>
      <c r="B470" s="4" t="n"/>
      <c r="C470" s="4" t="n"/>
      <c r="D470" s="4" t="n"/>
      <c r="E470" s="6">
        <f>IF($D470="","",IFERROR(INDEX('Settings'!$L$17:$L$56,MATCH($D470,'Settings'!$K$17:$K$56,0)),""))</f>
        <v/>
      </c>
      <c r="F470" s="8" t="n"/>
      <c r="G470" s="8" t="n"/>
      <c r="H470" s="4" t="n"/>
      <c r="I470" s="8" t="n"/>
      <c r="J470" s="8" t="n"/>
      <c r="K470" s="14">
        <f>IF($C470="","",$F470-$G470-$I470-$J470)</f>
        <v/>
      </c>
      <c r="L470" s="14">
        <f>IF($C470="","",$G470*IF($H470="Doctor",1,IF($H470="Shared",0.5,0)))</f>
        <v/>
      </c>
      <c r="M470" s="14">
        <f>IF($C470="","",IF(IFERROR(INDEX('Settings'!$C$17:$C$36,MATCH($C470,'Settings'!$A$17:$A$36,0)),"")="% of gross",$F470,$F470-$L470-IF('Settings'!$B$5="Yes",$I470,0)-IF('Settings'!$B$6="Yes",$J470,0)))</f>
        <v/>
      </c>
      <c r="N470" s="15">
        <f>IF($C470="","",IFERROR(IF(INDEX('Settings'!$E$17:$H$36,MATCH($C470,'Settings'!$A$17:$A$36,0),MATCH($E470,Groups,0))="",INDEX('Settings'!$D$17:$D$36,MATCH($C470,'Settings'!$A$17:$A$36,0)),INDEX('Settings'!$E$17:$H$36,MATCH($C470,'Settings'!$A$17:$A$36,0),MATCH($E470,Groups,0))),0))</f>
        <v/>
      </c>
      <c r="O470" s="14">
        <f>IF($C470="","",ROUND($M470*$N470,2))</f>
        <v/>
      </c>
      <c r="P470" s="16">
        <f>IF($A470="","",DATE(YEAR($A470),MONTH($A470),1))</f>
        <v/>
      </c>
      <c r="Q470" s="14">
        <f>IF($C470="","",$K470-$O470)</f>
        <v/>
      </c>
    </row>
    <row r="471">
      <c r="A471" s="13" t="n"/>
      <c r="B471" s="4" t="n"/>
      <c r="C471" s="4" t="n"/>
      <c r="D471" s="4" t="n"/>
      <c r="E471" s="6">
        <f>IF($D471="","",IFERROR(INDEX('Settings'!$L$17:$L$56,MATCH($D471,'Settings'!$K$17:$K$56,0)),""))</f>
        <v/>
      </c>
      <c r="F471" s="8" t="n"/>
      <c r="G471" s="8" t="n"/>
      <c r="H471" s="4" t="n"/>
      <c r="I471" s="8" t="n"/>
      <c r="J471" s="8" t="n"/>
      <c r="K471" s="14">
        <f>IF($C471="","",$F471-$G471-$I471-$J471)</f>
        <v/>
      </c>
      <c r="L471" s="14">
        <f>IF($C471="","",$G471*IF($H471="Doctor",1,IF($H471="Shared",0.5,0)))</f>
        <v/>
      </c>
      <c r="M471" s="14">
        <f>IF($C471="","",IF(IFERROR(INDEX('Settings'!$C$17:$C$36,MATCH($C471,'Settings'!$A$17:$A$36,0)),"")="% of gross",$F471,$F471-$L471-IF('Settings'!$B$5="Yes",$I471,0)-IF('Settings'!$B$6="Yes",$J471,0)))</f>
        <v/>
      </c>
      <c r="N471" s="15">
        <f>IF($C471="","",IFERROR(IF(INDEX('Settings'!$E$17:$H$36,MATCH($C471,'Settings'!$A$17:$A$36,0),MATCH($E471,Groups,0))="",INDEX('Settings'!$D$17:$D$36,MATCH($C471,'Settings'!$A$17:$A$36,0)),INDEX('Settings'!$E$17:$H$36,MATCH($C471,'Settings'!$A$17:$A$36,0),MATCH($E471,Groups,0))),0))</f>
        <v/>
      </c>
      <c r="O471" s="14">
        <f>IF($C471="","",ROUND($M471*$N471,2))</f>
        <v/>
      </c>
      <c r="P471" s="16">
        <f>IF($A471="","",DATE(YEAR($A471),MONTH($A471),1))</f>
        <v/>
      </c>
      <c r="Q471" s="14">
        <f>IF($C471="","",$K471-$O471)</f>
        <v/>
      </c>
    </row>
    <row r="472">
      <c r="A472" s="13" t="n"/>
      <c r="B472" s="4" t="n"/>
      <c r="C472" s="4" t="n"/>
      <c r="D472" s="4" t="n"/>
      <c r="E472" s="6">
        <f>IF($D472="","",IFERROR(INDEX('Settings'!$L$17:$L$56,MATCH($D472,'Settings'!$K$17:$K$56,0)),""))</f>
        <v/>
      </c>
      <c r="F472" s="8" t="n"/>
      <c r="G472" s="8" t="n"/>
      <c r="H472" s="4" t="n"/>
      <c r="I472" s="8" t="n"/>
      <c r="J472" s="8" t="n"/>
      <c r="K472" s="14">
        <f>IF($C472="","",$F472-$G472-$I472-$J472)</f>
        <v/>
      </c>
      <c r="L472" s="14">
        <f>IF($C472="","",$G472*IF($H472="Doctor",1,IF($H472="Shared",0.5,0)))</f>
        <v/>
      </c>
      <c r="M472" s="14">
        <f>IF($C472="","",IF(IFERROR(INDEX('Settings'!$C$17:$C$36,MATCH($C472,'Settings'!$A$17:$A$36,0)),"")="% of gross",$F472,$F472-$L472-IF('Settings'!$B$5="Yes",$I472,0)-IF('Settings'!$B$6="Yes",$J472,0)))</f>
        <v/>
      </c>
      <c r="N472" s="15">
        <f>IF($C472="","",IFERROR(IF(INDEX('Settings'!$E$17:$H$36,MATCH($C472,'Settings'!$A$17:$A$36,0),MATCH($E472,Groups,0))="",INDEX('Settings'!$D$17:$D$36,MATCH($C472,'Settings'!$A$17:$A$36,0)),INDEX('Settings'!$E$17:$H$36,MATCH($C472,'Settings'!$A$17:$A$36,0),MATCH($E472,Groups,0))),0))</f>
        <v/>
      </c>
      <c r="O472" s="14">
        <f>IF($C472="","",ROUND($M472*$N472,2))</f>
        <v/>
      </c>
      <c r="P472" s="16">
        <f>IF($A472="","",DATE(YEAR($A472),MONTH($A472),1))</f>
        <v/>
      </c>
      <c r="Q472" s="14">
        <f>IF($C472="","",$K472-$O472)</f>
        <v/>
      </c>
    </row>
    <row r="473">
      <c r="A473" s="13" t="n"/>
      <c r="B473" s="4" t="n"/>
      <c r="C473" s="4" t="n"/>
      <c r="D473" s="4" t="n"/>
      <c r="E473" s="6">
        <f>IF($D473="","",IFERROR(INDEX('Settings'!$L$17:$L$56,MATCH($D473,'Settings'!$K$17:$K$56,0)),""))</f>
        <v/>
      </c>
      <c r="F473" s="8" t="n"/>
      <c r="G473" s="8" t="n"/>
      <c r="H473" s="4" t="n"/>
      <c r="I473" s="8" t="n"/>
      <c r="J473" s="8" t="n"/>
      <c r="K473" s="14">
        <f>IF($C473="","",$F473-$G473-$I473-$J473)</f>
        <v/>
      </c>
      <c r="L473" s="14">
        <f>IF($C473="","",$G473*IF($H473="Doctor",1,IF($H473="Shared",0.5,0)))</f>
        <v/>
      </c>
      <c r="M473" s="14">
        <f>IF($C473="","",IF(IFERROR(INDEX('Settings'!$C$17:$C$36,MATCH($C473,'Settings'!$A$17:$A$36,0)),"")="% of gross",$F473,$F473-$L473-IF('Settings'!$B$5="Yes",$I473,0)-IF('Settings'!$B$6="Yes",$J473,0)))</f>
        <v/>
      </c>
      <c r="N473" s="15">
        <f>IF($C473="","",IFERROR(IF(INDEX('Settings'!$E$17:$H$36,MATCH($C473,'Settings'!$A$17:$A$36,0),MATCH($E473,Groups,0))="",INDEX('Settings'!$D$17:$D$36,MATCH($C473,'Settings'!$A$17:$A$36,0)),INDEX('Settings'!$E$17:$H$36,MATCH($C473,'Settings'!$A$17:$A$36,0),MATCH($E473,Groups,0))),0))</f>
        <v/>
      </c>
      <c r="O473" s="14">
        <f>IF($C473="","",ROUND($M473*$N473,2))</f>
        <v/>
      </c>
      <c r="P473" s="16">
        <f>IF($A473="","",DATE(YEAR($A473),MONTH($A473),1))</f>
        <v/>
      </c>
      <c r="Q473" s="14">
        <f>IF($C473="","",$K473-$O473)</f>
        <v/>
      </c>
    </row>
    <row r="474">
      <c r="A474" s="13" t="n"/>
      <c r="B474" s="4" t="n"/>
      <c r="C474" s="4" t="n"/>
      <c r="D474" s="4" t="n"/>
      <c r="E474" s="6">
        <f>IF($D474="","",IFERROR(INDEX('Settings'!$L$17:$L$56,MATCH($D474,'Settings'!$K$17:$K$56,0)),""))</f>
        <v/>
      </c>
      <c r="F474" s="8" t="n"/>
      <c r="G474" s="8" t="n"/>
      <c r="H474" s="4" t="n"/>
      <c r="I474" s="8" t="n"/>
      <c r="J474" s="8" t="n"/>
      <c r="K474" s="14">
        <f>IF($C474="","",$F474-$G474-$I474-$J474)</f>
        <v/>
      </c>
      <c r="L474" s="14">
        <f>IF($C474="","",$G474*IF($H474="Doctor",1,IF($H474="Shared",0.5,0)))</f>
        <v/>
      </c>
      <c r="M474" s="14">
        <f>IF($C474="","",IF(IFERROR(INDEX('Settings'!$C$17:$C$36,MATCH($C474,'Settings'!$A$17:$A$36,0)),"")="% of gross",$F474,$F474-$L474-IF('Settings'!$B$5="Yes",$I474,0)-IF('Settings'!$B$6="Yes",$J474,0)))</f>
        <v/>
      </c>
      <c r="N474" s="15">
        <f>IF($C474="","",IFERROR(IF(INDEX('Settings'!$E$17:$H$36,MATCH($C474,'Settings'!$A$17:$A$36,0),MATCH($E474,Groups,0))="",INDEX('Settings'!$D$17:$D$36,MATCH($C474,'Settings'!$A$17:$A$36,0)),INDEX('Settings'!$E$17:$H$36,MATCH($C474,'Settings'!$A$17:$A$36,0),MATCH($E474,Groups,0))),0))</f>
        <v/>
      </c>
      <c r="O474" s="14">
        <f>IF($C474="","",ROUND($M474*$N474,2))</f>
        <v/>
      </c>
      <c r="P474" s="16">
        <f>IF($A474="","",DATE(YEAR($A474),MONTH($A474),1))</f>
        <v/>
      </c>
      <c r="Q474" s="14">
        <f>IF($C474="","",$K474-$O474)</f>
        <v/>
      </c>
    </row>
    <row r="475">
      <c r="A475" s="13" t="n"/>
      <c r="B475" s="4" t="n"/>
      <c r="C475" s="4" t="n"/>
      <c r="D475" s="4" t="n"/>
      <c r="E475" s="6">
        <f>IF($D475="","",IFERROR(INDEX('Settings'!$L$17:$L$56,MATCH($D475,'Settings'!$K$17:$K$56,0)),""))</f>
        <v/>
      </c>
      <c r="F475" s="8" t="n"/>
      <c r="G475" s="8" t="n"/>
      <c r="H475" s="4" t="n"/>
      <c r="I475" s="8" t="n"/>
      <c r="J475" s="8" t="n"/>
      <c r="K475" s="14">
        <f>IF($C475="","",$F475-$G475-$I475-$J475)</f>
        <v/>
      </c>
      <c r="L475" s="14">
        <f>IF($C475="","",$G475*IF($H475="Doctor",1,IF($H475="Shared",0.5,0)))</f>
        <v/>
      </c>
      <c r="M475" s="14">
        <f>IF($C475="","",IF(IFERROR(INDEX('Settings'!$C$17:$C$36,MATCH($C475,'Settings'!$A$17:$A$36,0)),"")="% of gross",$F475,$F475-$L475-IF('Settings'!$B$5="Yes",$I475,0)-IF('Settings'!$B$6="Yes",$J475,0)))</f>
        <v/>
      </c>
      <c r="N475" s="15">
        <f>IF($C475="","",IFERROR(IF(INDEX('Settings'!$E$17:$H$36,MATCH($C475,'Settings'!$A$17:$A$36,0),MATCH($E475,Groups,0))="",INDEX('Settings'!$D$17:$D$36,MATCH($C475,'Settings'!$A$17:$A$36,0)),INDEX('Settings'!$E$17:$H$36,MATCH($C475,'Settings'!$A$17:$A$36,0),MATCH($E475,Groups,0))),0))</f>
        <v/>
      </c>
      <c r="O475" s="14">
        <f>IF($C475="","",ROUND($M475*$N475,2))</f>
        <v/>
      </c>
      <c r="P475" s="16">
        <f>IF($A475="","",DATE(YEAR($A475),MONTH($A475),1))</f>
        <v/>
      </c>
      <c r="Q475" s="14">
        <f>IF($C475="","",$K475-$O475)</f>
        <v/>
      </c>
    </row>
    <row r="476">
      <c r="A476" s="13" t="n"/>
      <c r="B476" s="4" t="n"/>
      <c r="C476" s="4" t="n"/>
      <c r="D476" s="4" t="n"/>
      <c r="E476" s="6">
        <f>IF($D476="","",IFERROR(INDEX('Settings'!$L$17:$L$56,MATCH($D476,'Settings'!$K$17:$K$56,0)),""))</f>
        <v/>
      </c>
      <c r="F476" s="8" t="n"/>
      <c r="G476" s="8" t="n"/>
      <c r="H476" s="4" t="n"/>
      <c r="I476" s="8" t="n"/>
      <c r="J476" s="8" t="n"/>
      <c r="K476" s="14">
        <f>IF($C476="","",$F476-$G476-$I476-$J476)</f>
        <v/>
      </c>
      <c r="L476" s="14">
        <f>IF($C476="","",$G476*IF($H476="Doctor",1,IF($H476="Shared",0.5,0)))</f>
        <v/>
      </c>
      <c r="M476" s="14">
        <f>IF($C476="","",IF(IFERROR(INDEX('Settings'!$C$17:$C$36,MATCH($C476,'Settings'!$A$17:$A$36,0)),"")="% of gross",$F476,$F476-$L476-IF('Settings'!$B$5="Yes",$I476,0)-IF('Settings'!$B$6="Yes",$J476,0)))</f>
        <v/>
      </c>
      <c r="N476" s="15">
        <f>IF($C476="","",IFERROR(IF(INDEX('Settings'!$E$17:$H$36,MATCH($C476,'Settings'!$A$17:$A$36,0),MATCH($E476,Groups,0))="",INDEX('Settings'!$D$17:$D$36,MATCH($C476,'Settings'!$A$17:$A$36,0)),INDEX('Settings'!$E$17:$H$36,MATCH($C476,'Settings'!$A$17:$A$36,0),MATCH($E476,Groups,0))),0))</f>
        <v/>
      </c>
      <c r="O476" s="14">
        <f>IF($C476="","",ROUND($M476*$N476,2))</f>
        <v/>
      </c>
      <c r="P476" s="16">
        <f>IF($A476="","",DATE(YEAR($A476),MONTH($A476),1))</f>
        <v/>
      </c>
      <c r="Q476" s="14">
        <f>IF($C476="","",$K476-$O476)</f>
        <v/>
      </c>
    </row>
    <row r="477">
      <c r="A477" s="13" t="n"/>
      <c r="B477" s="4" t="n"/>
      <c r="C477" s="4" t="n"/>
      <c r="D477" s="4" t="n"/>
      <c r="E477" s="6">
        <f>IF($D477="","",IFERROR(INDEX('Settings'!$L$17:$L$56,MATCH($D477,'Settings'!$K$17:$K$56,0)),""))</f>
        <v/>
      </c>
      <c r="F477" s="8" t="n"/>
      <c r="G477" s="8" t="n"/>
      <c r="H477" s="4" t="n"/>
      <c r="I477" s="8" t="n"/>
      <c r="J477" s="8" t="n"/>
      <c r="K477" s="14">
        <f>IF($C477="","",$F477-$G477-$I477-$J477)</f>
        <v/>
      </c>
      <c r="L477" s="14">
        <f>IF($C477="","",$G477*IF($H477="Doctor",1,IF($H477="Shared",0.5,0)))</f>
        <v/>
      </c>
      <c r="M477" s="14">
        <f>IF($C477="","",IF(IFERROR(INDEX('Settings'!$C$17:$C$36,MATCH($C477,'Settings'!$A$17:$A$36,0)),"")="% of gross",$F477,$F477-$L477-IF('Settings'!$B$5="Yes",$I477,0)-IF('Settings'!$B$6="Yes",$J477,0)))</f>
        <v/>
      </c>
      <c r="N477" s="15">
        <f>IF($C477="","",IFERROR(IF(INDEX('Settings'!$E$17:$H$36,MATCH($C477,'Settings'!$A$17:$A$36,0),MATCH($E477,Groups,0))="",INDEX('Settings'!$D$17:$D$36,MATCH($C477,'Settings'!$A$17:$A$36,0)),INDEX('Settings'!$E$17:$H$36,MATCH($C477,'Settings'!$A$17:$A$36,0),MATCH($E477,Groups,0))),0))</f>
        <v/>
      </c>
      <c r="O477" s="14">
        <f>IF($C477="","",ROUND($M477*$N477,2))</f>
        <v/>
      </c>
      <c r="P477" s="16">
        <f>IF($A477="","",DATE(YEAR($A477),MONTH($A477),1))</f>
        <v/>
      </c>
      <c r="Q477" s="14">
        <f>IF($C477="","",$K477-$O477)</f>
        <v/>
      </c>
    </row>
    <row r="478">
      <c r="A478" s="13" t="n"/>
      <c r="B478" s="4" t="n"/>
      <c r="C478" s="4" t="n"/>
      <c r="D478" s="4" t="n"/>
      <c r="E478" s="6">
        <f>IF($D478="","",IFERROR(INDEX('Settings'!$L$17:$L$56,MATCH($D478,'Settings'!$K$17:$K$56,0)),""))</f>
        <v/>
      </c>
      <c r="F478" s="8" t="n"/>
      <c r="G478" s="8" t="n"/>
      <c r="H478" s="4" t="n"/>
      <c r="I478" s="8" t="n"/>
      <c r="J478" s="8" t="n"/>
      <c r="K478" s="14">
        <f>IF($C478="","",$F478-$G478-$I478-$J478)</f>
        <v/>
      </c>
      <c r="L478" s="14">
        <f>IF($C478="","",$G478*IF($H478="Doctor",1,IF($H478="Shared",0.5,0)))</f>
        <v/>
      </c>
      <c r="M478" s="14">
        <f>IF($C478="","",IF(IFERROR(INDEX('Settings'!$C$17:$C$36,MATCH($C478,'Settings'!$A$17:$A$36,0)),"")="% of gross",$F478,$F478-$L478-IF('Settings'!$B$5="Yes",$I478,0)-IF('Settings'!$B$6="Yes",$J478,0)))</f>
        <v/>
      </c>
      <c r="N478" s="15">
        <f>IF($C478="","",IFERROR(IF(INDEX('Settings'!$E$17:$H$36,MATCH($C478,'Settings'!$A$17:$A$36,0),MATCH($E478,Groups,0))="",INDEX('Settings'!$D$17:$D$36,MATCH($C478,'Settings'!$A$17:$A$36,0)),INDEX('Settings'!$E$17:$H$36,MATCH($C478,'Settings'!$A$17:$A$36,0),MATCH($E478,Groups,0))),0))</f>
        <v/>
      </c>
      <c r="O478" s="14">
        <f>IF($C478="","",ROUND($M478*$N478,2))</f>
        <v/>
      </c>
      <c r="P478" s="16">
        <f>IF($A478="","",DATE(YEAR($A478),MONTH($A478),1))</f>
        <v/>
      </c>
      <c r="Q478" s="14">
        <f>IF($C478="","",$K478-$O478)</f>
        <v/>
      </c>
    </row>
    <row r="479">
      <c r="A479" s="13" t="n"/>
      <c r="B479" s="4" t="n"/>
      <c r="C479" s="4" t="n"/>
      <c r="D479" s="4" t="n"/>
      <c r="E479" s="6">
        <f>IF($D479="","",IFERROR(INDEX('Settings'!$L$17:$L$56,MATCH($D479,'Settings'!$K$17:$K$56,0)),""))</f>
        <v/>
      </c>
      <c r="F479" s="8" t="n"/>
      <c r="G479" s="8" t="n"/>
      <c r="H479" s="4" t="n"/>
      <c r="I479" s="8" t="n"/>
      <c r="J479" s="8" t="n"/>
      <c r="K479" s="14">
        <f>IF($C479="","",$F479-$G479-$I479-$J479)</f>
        <v/>
      </c>
      <c r="L479" s="14">
        <f>IF($C479="","",$G479*IF($H479="Doctor",1,IF($H479="Shared",0.5,0)))</f>
        <v/>
      </c>
      <c r="M479" s="14">
        <f>IF($C479="","",IF(IFERROR(INDEX('Settings'!$C$17:$C$36,MATCH($C479,'Settings'!$A$17:$A$36,0)),"")="% of gross",$F479,$F479-$L479-IF('Settings'!$B$5="Yes",$I479,0)-IF('Settings'!$B$6="Yes",$J479,0)))</f>
        <v/>
      </c>
      <c r="N479" s="15">
        <f>IF($C479="","",IFERROR(IF(INDEX('Settings'!$E$17:$H$36,MATCH($C479,'Settings'!$A$17:$A$36,0),MATCH($E479,Groups,0))="",INDEX('Settings'!$D$17:$D$36,MATCH($C479,'Settings'!$A$17:$A$36,0)),INDEX('Settings'!$E$17:$H$36,MATCH($C479,'Settings'!$A$17:$A$36,0),MATCH($E479,Groups,0))),0))</f>
        <v/>
      </c>
      <c r="O479" s="14">
        <f>IF($C479="","",ROUND($M479*$N479,2))</f>
        <v/>
      </c>
      <c r="P479" s="16">
        <f>IF($A479="","",DATE(YEAR($A479),MONTH($A479),1))</f>
        <v/>
      </c>
      <c r="Q479" s="14">
        <f>IF($C479="","",$K479-$O479)</f>
        <v/>
      </c>
    </row>
    <row r="480">
      <c r="A480" s="13" t="n"/>
      <c r="B480" s="4" t="n"/>
      <c r="C480" s="4" t="n"/>
      <c r="D480" s="4" t="n"/>
      <c r="E480" s="6">
        <f>IF($D480="","",IFERROR(INDEX('Settings'!$L$17:$L$56,MATCH($D480,'Settings'!$K$17:$K$56,0)),""))</f>
        <v/>
      </c>
      <c r="F480" s="8" t="n"/>
      <c r="G480" s="8" t="n"/>
      <c r="H480" s="4" t="n"/>
      <c r="I480" s="8" t="n"/>
      <c r="J480" s="8" t="n"/>
      <c r="K480" s="14">
        <f>IF($C480="","",$F480-$G480-$I480-$J480)</f>
        <v/>
      </c>
      <c r="L480" s="14">
        <f>IF($C480="","",$G480*IF($H480="Doctor",1,IF($H480="Shared",0.5,0)))</f>
        <v/>
      </c>
      <c r="M480" s="14">
        <f>IF($C480="","",IF(IFERROR(INDEX('Settings'!$C$17:$C$36,MATCH($C480,'Settings'!$A$17:$A$36,0)),"")="% of gross",$F480,$F480-$L480-IF('Settings'!$B$5="Yes",$I480,0)-IF('Settings'!$B$6="Yes",$J480,0)))</f>
        <v/>
      </c>
      <c r="N480" s="15">
        <f>IF($C480="","",IFERROR(IF(INDEX('Settings'!$E$17:$H$36,MATCH($C480,'Settings'!$A$17:$A$36,0),MATCH($E480,Groups,0))="",INDEX('Settings'!$D$17:$D$36,MATCH($C480,'Settings'!$A$17:$A$36,0)),INDEX('Settings'!$E$17:$H$36,MATCH($C480,'Settings'!$A$17:$A$36,0),MATCH($E480,Groups,0))),0))</f>
        <v/>
      </c>
      <c r="O480" s="14">
        <f>IF($C480="","",ROUND($M480*$N480,2))</f>
        <v/>
      </c>
      <c r="P480" s="16">
        <f>IF($A480="","",DATE(YEAR($A480),MONTH($A480),1))</f>
        <v/>
      </c>
      <c r="Q480" s="14">
        <f>IF($C480="","",$K480-$O480)</f>
        <v/>
      </c>
    </row>
    <row r="481">
      <c r="A481" s="13" t="n"/>
      <c r="B481" s="4" t="n"/>
      <c r="C481" s="4" t="n"/>
      <c r="D481" s="4" t="n"/>
      <c r="E481" s="6">
        <f>IF($D481="","",IFERROR(INDEX('Settings'!$L$17:$L$56,MATCH($D481,'Settings'!$K$17:$K$56,0)),""))</f>
        <v/>
      </c>
      <c r="F481" s="8" t="n"/>
      <c r="G481" s="8" t="n"/>
      <c r="H481" s="4" t="n"/>
      <c r="I481" s="8" t="n"/>
      <c r="J481" s="8" t="n"/>
      <c r="K481" s="14">
        <f>IF($C481="","",$F481-$G481-$I481-$J481)</f>
        <v/>
      </c>
      <c r="L481" s="14">
        <f>IF($C481="","",$G481*IF($H481="Doctor",1,IF($H481="Shared",0.5,0)))</f>
        <v/>
      </c>
      <c r="M481" s="14">
        <f>IF($C481="","",IF(IFERROR(INDEX('Settings'!$C$17:$C$36,MATCH($C481,'Settings'!$A$17:$A$36,0)),"")="% of gross",$F481,$F481-$L481-IF('Settings'!$B$5="Yes",$I481,0)-IF('Settings'!$B$6="Yes",$J481,0)))</f>
        <v/>
      </c>
      <c r="N481" s="15">
        <f>IF($C481="","",IFERROR(IF(INDEX('Settings'!$E$17:$H$36,MATCH($C481,'Settings'!$A$17:$A$36,0),MATCH($E481,Groups,0))="",INDEX('Settings'!$D$17:$D$36,MATCH($C481,'Settings'!$A$17:$A$36,0)),INDEX('Settings'!$E$17:$H$36,MATCH($C481,'Settings'!$A$17:$A$36,0),MATCH($E481,Groups,0))),0))</f>
        <v/>
      </c>
      <c r="O481" s="14">
        <f>IF($C481="","",ROUND($M481*$N481,2))</f>
        <v/>
      </c>
      <c r="P481" s="16">
        <f>IF($A481="","",DATE(YEAR($A481),MONTH($A481),1))</f>
        <v/>
      </c>
      <c r="Q481" s="14">
        <f>IF($C481="","",$K481-$O481)</f>
        <v/>
      </c>
    </row>
    <row r="482">
      <c r="A482" s="13" t="n"/>
      <c r="B482" s="4" t="n"/>
      <c r="C482" s="4" t="n"/>
      <c r="D482" s="4" t="n"/>
      <c r="E482" s="6">
        <f>IF($D482="","",IFERROR(INDEX('Settings'!$L$17:$L$56,MATCH($D482,'Settings'!$K$17:$K$56,0)),""))</f>
        <v/>
      </c>
      <c r="F482" s="8" t="n"/>
      <c r="G482" s="8" t="n"/>
      <c r="H482" s="4" t="n"/>
      <c r="I482" s="8" t="n"/>
      <c r="J482" s="8" t="n"/>
      <c r="K482" s="14">
        <f>IF($C482="","",$F482-$G482-$I482-$J482)</f>
        <v/>
      </c>
      <c r="L482" s="14">
        <f>IF($C482="","",$G482*IF($H482="Doctor",1,IF($H482="Shared",0.5,0)))</f>
        <v/>
      </c>
      <c r="M482" s="14">
        <f>IF($C482="","",IF(IFERROR(INDEX('Settings'!$C$17:$C$36,MATCH($C482,'Settings'!$A$17:$A$36,0)),"")="% of gross",$F482,$F482-$L482-IF('Settings'!$B$5="Yes",$I482,0)-IF('Settings'!$B$6="Yes",$J482,0)))</f>
        <v/>
      </c>
      <c r="N482" s="15">
        <f>IF($C482="","",IFERROR(IF(INDEX('Settings'!$E$17:$H$36,MATCH($C482,'Settings'!$A$17:$A$36,0),MATCH($E482,Groups,0))="",INDEX('Settings'!$D$17:$D$36,MATCH($C482,'Settings'!$A$17:$A$36,0)),INDEX('Settings'!$E$17:$H$36,MATCH($C482,'Settings'!$A$17:$A$36,0),MATCH($E482,Groups,0))),0))</f>
        <v/>
      </c>
      <c r="O482" s="14">
        <f>IF($C482="","",ROUND($M482*$N482,2))</f>
        <v/>
      </c>
      <c r="P482" s="16">
        <f>IF($A482="","",DATE(YEAR($A482),MONTH($A482),1))</f>
        <v/>
      </c>
      <c r="Q482" s="14">
        <f>IF($C482="","",$K482-$O482)</f>
        <v/>
      </c>
    </row>
    <row r="483">
      <c r="A483" s="13" t="n"/>
      <c r="B483" s="4" t="n"/>
      <c r="C483" s="4" t="n"/>
      <c r="D483" s="4" t="n"/>
      <c r="E483" s="6">
        <f>IF($D483="","",IFERROR(INDEX('Settings'!$L$17:$L$56,MATCH($D483,'Settings'!$K$17:$K$56,0)),""))</f>
        <v/>
      </c>
      <c r="F483" s="8" t="n"/>
      <c r="G483" s="8" t="n"/>
      <c r="H483" s="4" t="n"/>
      <c r="I483" s="8" t="n"/>
      <c r="J483" s="8" t="n"/>
      <c r="K483" s="14">
        <f>IF($C483="","",$F483-$G483-$I483-$J483)</f>
        <v/>
      </c>
      <c r="L483" s="14">
        <f>IF($C483="","",$G483*IF($H483="Doctor",1,IF($H483="Shared",0.5,0)))</f>
        <v/>
      </c>
      <c r="M483" s="14">
        <f>IF($C483="","",IF(IFERROR(INDEX('Settings'!$C$17:$C$36,MATCH($C483,'Settings'!$A$17:$A$36,0)),"")="% of gross",$F483,$F483-$L483-IF('Settings'!$B$5="Yes",$I483,0)-IF('Settings'!$B$6="Yes",$J483,0)))</f>
        <v/>
      </c>
      <c r="N483" s="15">
        <f>IF($C483="","",IFERROR(IF(INDEX('Settings'!$E$17:$H$36,MATCH($C483,'Settings'!$A$17:$A$36,0),MATCH($E483,Groups,0))="",INDEX('Settings'!$D$17:$D$36,MATCH($C483,'Settings'!$A$17:$A$36,0)),INDEX('Settings'!$E$17:$H$36,MATCH($C483,'Settings'!$A$17:$A$36,0),MATCH($E483,Groups,0))),0))</f>
        <v/>
      </c>
      <c r="O483" s="14">
        <f>IF($C483="","",ROUND($M483*$N483,2))</f>
        <v/>
      </c>
      <c r="P483" s="16">
        <f>IF($A483="","",DATE(YEAR($A483),MONTH($A483),1))</f>
        <v/>
      </c>
      <c r="Q483" s="14">
        <f>IF($C483="","",$K483-$O483)</f>
        <v/>
      </c>
    </row>
    <row r="484">
      <c r="A484" s="13" t="n"/>
      <c r="B484" s="4" t="n"/>
      <c r="C484" s="4" t="n"/>
      <c r="D484" s="4" t="n"/>
      <c r="E484" s="6">
        <f>IF($D484="","",IFERROR(INDEX('Settings'!$L$17:$L$56,MATCH($D484,'Settings'!$K$17:$K$56,0)),""))</f>
        <v/>
      </c>
      <c r="F484" s="8" t="n"/>
      <c r="G484" s="8" t="n"/>
      <c r="H484" s="4" t="n"/>
      <c r="I484" s="8" t="n"/>
      <c r="J484" s="8" t="n"/>
      <c r="K484" s="14">
        <f>IF($C484="","",$F484-$G484-$I484-$J484)</f>
        <v/>
      </c>
      <c r="L484" s="14">
        <f>IF($C484="","",$G484*IF($H484="Doctor",1,IF($H484="Shared",0.5,0)))</f>
        <v/>
      </c>
      <c r="M484" s="14">
        <f>IF($C484="","",IF(IFERROR(INDEX('Settings'!$C$17:$C$36,MATCH($C484,'Settings'!$A$17:$A$36,0)),"")="% of gross",$F484,$F484-$L484-IF('Settings'!$B$5="Yes",$I484,0)-IF('Settings'!$B$6="Yes",$J484,0)))</f>
        <v/>
      </c>
      <c r="N484" s="15">
        <f>IF($C484="","",IFERROR(IF(INDEX('Settings'!$E$17:$H$36,MATCH($C484,'Settings'!$A$17:$A$36,0),MATCH($E484,Groups,0))="",INDEX('Settings'!$D$17:$D$36,MATCH($C484,'Settings'!$A$17:$A$36,0)),INDEX('Settings'!$E$17:$H$36,MATCH($C484,'Settings'!$A$17:$A$36,0),MATCH($E484,Groups,0))),0))</f>
        <v/>
      </c>
      <c r="O484" s="14">
        <f>IF($C484="","",ROUND($M484*$N484,2))</f>
        <v/>
      </c>
      <c r="P484" s="16">
        <f>IF($A484="","",DATE(YEAR($A484),MONTH($A484),1))</f>
        <v/>
      </c>
      <c r="Q484" s="14">
        <f>IF($C484="","",$K484-$O484)</f>
        <v/>
      </c>
    </row>
    <row r="485">
      <c r="A485" s="13" t="n"/>
      <c r="B485" s="4" t="n"/>
      <c r="C485" s="4" t="n"/>
      <c r="D485" s="4" t="n"/>
      <c r="E485" s="6">
        <f>IF($D485="","",IFERROR(INDEX('Settings'!$L$17:$L$56,MATCH($D485,'Settings'!$K$17:$K$56,0)),""))</f>
        <v/>
      </c>
      <c r="F485" s="8" t="n"/>
      <c r="G485" s="8" t="n"/>
      <c r="H485" s="4" t="n"/>
      <c r="I485" s="8" t="n"/>
      <c r="J485" s="8" t="n"/>
      <c r="K485" s="14">
        <f>IF($C485="","",$F485-$G485-$I485-$J485)</f>
        <v/>
      </c>
      <c r="L485" s="14">
        <f>IF($C485="","",$G485*IF($H485="Doctor",1,IF($H485="Shared",0.5,0)))</f>
        <v/>
      </c>
      <c r="M485" s="14">
        <f>IF($C485="","",IF(IFERROR(INDEX('Settings'!$C$17:$C$36,MATCH($C485,'Settings'!$A$17:$A$36,0)),"")="% of gross",$F485,$F485-$L485-IF('Settings'!$B$5="Yes",$I485,0)-IF('Settings'!$B$6="Yes",$J485,0)))</f>
        <v/>
      </c>
      <c r="N485" s="15">
        <f>IF($C485="","",IFERROR(IF(INDEX('Settings'!$E$17:$H$36,MATCH($C485,'Settings'!$A$17:$A$36,0),MATCH($E485,Groups,0))="",INDEX('Settings'!$D$17:$D$36,MATCH($C485,'Settings'!$A$17:$A$36,0)),INDEX('Settings'!$E$17:$H$36,MATCH($C485,'Settings'!$A$17:$A$36,0),MATCH($E485,Groups,0))),0))</f>
        <v/>
      </c>
      <c r="O485" s="14">
        <f>IF($C485="","",ROUND($M485*$N485,2))</f>
        <v/>
      </c>
      <c r="P485" s="16">
        <f>IF($A485="","",DATE(YEAR($A485),MONTH($A485),1))</f>
        <v/>
      </c>
      <c r="Q485" s="14">
        <f>IF($C485="","",$K485-$O485)</f>
        <v/>
      </c>
    </row>
    <row r="486">
      <c r="A486" s="13" t="n"/>
      <c r="B486" s="4" t="n"/>
      <c r="C486" s="4" t="n"/>
      <c r="D486" s="4" t="n"/>
      <c r="E486" s="6">
        <f>IF($D486="","",IFERROR(INDEX('Settings'!$L$17:$L$56,MATCH($D486,'Settings'!$K$17:$K$56,0)),""))</f>
        <v/>
      </c>
      <c r="F486" s="8" t="n"/>
      <c r="G486" s="8" t="n"/>
      <c r="H486" s="4" t="n"/>
      <c r="I486" s="8" t="n"/>
      <c r="J486" s="8" t="n"/>
      <c r="K486" s="14">
        <f>IF($C486="","",$F486-$G486-$I486-$J486)</f>
        <v/>
      </c>
      <c r="L486" s="14">
        <f>IF($C486="","",$G486*IF($H486="Doctor",1,IF($H486="Shared",0.5,0)))</f>
        <v/>
      </c>
      <c r="M486" s="14">
        <f>IF($C486="","",IF(IFERROR(INDEX('Settings'!$C$17:$C$36,MATCH($C486,'Settings'!$A$17:$A$36,0)),"")="% of gross",$F486,$F486-$L486-IF('Settings'!$B$5="Yes",$I486,0)-IF('Settings'!$B$6="Yes",$J486,0)))</f>
        <v/>
      </c>
      <c r="N486" s="15">
        <f>IF($C486="","",IFERROR(IF(INDEX('Settings'!$E$17:$H$36,MATCH($C486,'Settings'!$A$17:$A$36,0),MATCH($E486,Groups,0))="",INDEX('Settings'!$D$17:$D$36,MATCH($C486,'Settings'!$A$17:$A$36,0)),INDEX('Settings'!$E$17:$H$36,MATCH($C486,'Settings'!$A$17:$A$36,0),MATCH($E486,Groups,0))),0))</f>
        <v/>
      </c>
      <c r="O486" s="14">
        <f>IF($C486="","",ROUND($M486*$N486,2))</f>
        <v/>
      </c>
      <c r="P486" s="16">
        <f>IF($A486="","",DATE(YEAR($A486),MONTH($A486),1))</f>
        <v/>
      </c>
      <c r="Q486" s="14">
        <f>IF($C486="","",$K486-$O486)</f>
        <v/>
      </c>
    </row>
    <row r="487">
      <c r="A487" s="13" t="n"/>
      <c r="B487" s="4" t="n"/>
      <c r="C487" s="4" t="n"/>
      <c r="D487" s="4" t="n"/>
      <c r="E487" s="6">
        <f>IF($D487="","",IFERROR(INDEX('Settings'!$L$17:$L$56,MATCH($D487,'Settings'!$K$17:$K$56,0)),""))</f>
        <v/>
      </c>
      <c r="F487" s="8" t="n"/>
      <c r="G487" s="8" t="n"/>
      <c r="H487" s="4" t="n"/>
      <c r="I487" s="8" t="n"/>
      <c r="J487" s="8" t="n"/>
      <c r="K487" s="14">
        <f>IF($C487="","",$F487-$G487-$I487-$J487)</f>
        <v/>
      </c>
      <c r="L487" s="14">
        <f>IF($C487="","",$G487*IF($H487="Doctor",1,IF($H487="Shared",0.5,0)))</f>
        <v/>
      </c>
      <c r="M487" s="14">
        <f>IF($C487="","",IF(IFERROR(INDEX('Settings'!$C$17:$C$36,MATCH($C487,'Settings'!$A$17:$A$36,0)),"")="% of gross",$F487,$F487-$L487-IF('Settings'!$B$5="Yes",$I487,0)-IF('Settings'!$B$6="Yes",$J487,0)))</f>
        <v/>
      </c>
      <c r="N487" s="15">
        <f>IF($C487="","",IFERROR(IF(INDEX('Settings'!$E$17:$H$36,MATCH($C487,'Settings'!$A$17:$A$36,0),MATCH($E487,Groups,0))="",INDEX('Settings'!$D$17:$D$36,MATCH($C487,'Settings'!$A$17:$A$36,0)),INDEX('Settings'!$E$17:$H$36,MATCH($C487,'Settings'!$A$17:$A$36,0),MATCH($E487,Groups,0))),0))</f>
        <v/>
      </c>
      <c r="O487" s="14">
        <f>IF($C487="","",ROUND($M487*$N487,2))</f>
        <v/>
      </c>
      <c r="P487" s="16">
        <f>IF($A487="","",DATE(YEAR($A487),MONTH($A487),1))</f>
        <v/>
      </c>
      <c r="Q487" s="14">
        <f>IF($C487="","",$K487-$O487)</f>
        <v/>
      </c>
    </row>
    <row r="488">
      <c r="A488" s="13" t="n"/>
      <c r="B488" s="4" t="n"/>
      <c r="C488" s="4" t="n"/>
      <c r="D488" s="4" t="n"/>
      <c r="E488" s="6">
        <f>IF($D488="","",IFERROR(INDEX('Settings'!$L$17:$L$56,MATCH($D488,'Settings'!$K$17:$K$56,0)),""))</f>
        <v/>
      </c>
      <c r="F488" s="8" t="n"/>
      <c r="G488" s="8" t="n"/>
      <c r="H488" s="4" t="n"/>
      <c r="I488" s="8" t="n"/>
      <c r="J488" s="8" t="n"/>
      <c r="K488" s="14">
        <f>IF($C488="","",$F488-$G488-$I488-$J488)</f>
        <v/>
      </c>
      <c r="L488" s="14">
        <f>IF($C488="","",$G488*IF($H488="Doctor",1,IF($H488="Shared",0.5,0)))</f>
        <v/>
      </c>
      <c r="M488" s="14">
        <f>IF($C488="","",IF(IFERROR(INDEX('Settings'!$C$17:$C$36,MATCH($C488,'Settings'!$A$17:$A$36,0)),"")="% of gross",$F488,$F488-$L488-IF('Settings'!$B$5="Yes",$I488,0)-IF('Settings'!$B$6="Yes",$J488,0)))</f>
        <v/>
      </c>
      <c r="N488" s="15">
        <f>IF($C488="","",IFERROR(IF(INDEX('Settings'!$E$17:$H$36,MATCH($C488,'Settings'!$A$17:$A$36,0),MATCH($E488,Groups,0))="",INDEX('Settings'!$D$17:$D$36,MATCH($C488,'Settings'!$A$17:$A$36,0)),INDEX('Settings'!$E$17:$H$36,MATCH($C488,'Settings'!$A$17:$A$36,0),MATCH($E488,Groups,0))),0))</f>
        <v/>
      </c>
      <c r="O488" s="14">
        <f>IF($C488="","",ROUND($M488*$N488,2))</f>
        <v/>
      </c>
      <c r="P488" s="16">
        <f>IF($A488="","",DATE(YEAR($A488),MONTH($A488),1))</f>
        <v/>
      </c>
      <c r="Q488" s="14">
        <f>IF($C488="","",$K488-$O488)</f>
        <v/>
      </c>
    </row>
    <row r="489">
      <c r="A489" s="13" t="n"/>
      <c r="B489" s="4" t="n"/>
      <c r="C489" s="4" t="n"/>
      <c r="D489" s="4" t="n"/>
      <c r="E489" s="6">
        <f>IF($D489="","",IFERROR(INDEX('Settings'!$L$17:$L$56,MATCH($D489,'Settings'!$K$17:$K$56,0)),""))</f>
        <v/>
      </c>
      <c r="F489" s="8" t="n"/>
      <c r="G489" s="8" t="n"/>
      <c r="H489" s="4" t="n"/>
      <c r="I489" s="8" t="n"/>
      <c r="J489" s="8" t="n"/>
      <c r="K489" s="14">
        <f>IF($C489="","",$F489-$G489-$I489-$J489)</f>
        <v/>
      </c>
      <c r="L489" s="14">
        <f>IF($C489="","",$G489*IF($H489="Doctor",1,IF($H489="Shared",0.5,0)))</f>
        <v/>
      </c>
      <c r="M489" s="14">
        <f>IF($C489="","",IF(IFERROR(INDEX('Settings'!$C$17:$C$36,MATCH($C489,'Settings'!$A$17:$A$36,0)),"")="% of gross",$F489,$F489-$L489-IF('Settings'!$B$5="Yes",$I489,0)-IF('Settings'!$B$6="Yes",$J489,0)))</f>
        <v/>
      </c>
      <c r="N489" s="15">
        <f>IF($C489="","",IFERROR(IF(INDEX('Settings'!$E$17:$H$36,MATCH($C489,'Settings'!$A$17:$A$36,0),MATCH($E489,Groups,0))="",INDEX('Settings'!$D$17:$D$36,MATCH($C489,'Settings'!$A$17:$A$36,0)),INDEX('Settings'!$E$17:$H$36,MATCH($C489,'Settings'!$A$17:$A$36,0),MATCH($E489,Groups,0))),0))</f>
        <v/>
      </c>
      <c r="O489" s="14">
        <f>IF($C489="","",ROUND($M489*$N489,2))</f>
        <v/>
      </c>
      <c r="P489" s="16">
        <f>IF($A489="","",DATE(YEAR($A489),MONTH($A489),1))</f>
        <v/>
      </c>
      <c r="Q489" s="14">
        <f>IF($C489="","",$K489-$O489)</f>
        <v/>
      </c>
    </row>
    <row r="490">
      <c r="A490" s="13" t="n"/>
      <c r="B490" s="4" t="n"/>
      <c r="C490" s="4" t="n"/>
      <c r="D490" s="4" t="n"/>
      <c r="E490" s="6">
        <f>IF($D490="","",IFERROR(INDEX('Settings'!$L$17:$L$56,MATCH($D490,'Settings'!$K$17:$K$56,0)),""))</f>
        <v/>
      </c>
      <c r="F490" s="8" t="n"/>
      <c r="G490" s="8" t="n"/>
      <c r="H490" s="4" t="n"/>
      <c r="I490" s="8" t="n"/>
      <c r="J490" s="8" t="n"/>
      <c r="K490" s="14">
        <f>IF($C490="","",$F490-$G490-$I490-$J490)</f>
        <v/>
      </c>
      <c r="L490" s="14">
        <f>IF($C490="","",$G490*IF($H490="Doctor",1,IF($H490="Shared",0.5,0)))</f>
        <v/>
      </c>
      <c r="M490" s="14">
        <f>IF($C490="","",IF(IFERROR(INDEX('Settings'!$C$17:$C$36,MATCH($C490,'Settings'!$A$17:$A$36,0)),"")="% of gross",$F490,$F490-$L490-IF('Settings'!$B$5="Yes",$I490,0)-IF('Settings'!$B$6="Yes",$J490,0)))</f>
        <v/>
      </c>
      <c r="N490" s="15">
        <f>IF($C490="","",IFERROR(IF(INDEX('Settings'!$E$17:$H$36,MATCH($C490,'Settings'!$A$17:$A$36,0),MATCH($E490,Groups,0))="",INDEX('Settings'!$D$17:$D$36,MATCH($C490,'Settings'!$A$17:$A$36,0)),INDEX('Settings'!$E$17:$H$36,MATCH($C490,'Settings'!$A$17:$A$36,0),MATCH($E490,Groups,0))),0))</f>
        <v/>
      </c>
      <c r="O490" s="14">
        <f>IF($C490="","",ROUND($M490*$N490,2))</f>
        <v/>
      </c>
      <c r="P490" s="16">
        <f>IF($A490="","",DATE(YEAR($A490),MONTH($A490),1))</f>
        <v/>
      </c>
      <c r="Q490" s="14">
        <f>IF($C490="","",$K490-$O490)</f>
        <v/>
      </c>
    </row>
    <row r="491">
      <c r="A491" s="13" t="n"/>
      <c r="B491" s="4" t="n"/>
      <c r="C491" s="4" t="n"/>
      <c r="D491" s="4" t="n"/>
      <c r="E491" s="6">
        <f>IF($D491="","",IFERROR(INDEX('Settings'!$L$17:$L$56,MATCH($D491,'Settings'!$K$17:$K$56,0)),""))</f>
        <v/>
      </c>
      <c r="F491" s="8" t="n"/>
      <c r="G491" s="8" t="n"/>
      <c r="H491" s="4" t="n"/>
      <c r="I491" s="8" t="n"/>
      <c r="J491" s="8" t="n"/>
      <c r="K491" s="14">
        <f>IF($C491="","",$F491-$G491-$I491-$J491)</f>
        <v/>
      </c>
      <c r="L491" s="14">
        <f>IF($C491="","",$G491*IF($H491="Doctor",1,IF($H491="Shared",0.5,0)))</f>
        <v/>
      </c>
      <c r="M491" s="14">
        <f>IF($C491="","",IF(IFERROR(INDEX('Settings'!$C$17:$C$36,MATCH($C491,'Settings'!$A$17:$A$36,0)),"")="% of gross",$F491,$F491-$L491-IF('Settings'!$B$5="Yes",$I491,0)-IF('Settings'!$B$6="Yes",$J491,0)))</f>
        <v/>
      </c>
      <c r="N491" s="15">
        <f>IF($C491="","",IFERROR(IF(INDEX('Settings'!$E$17:$H$36,MATCH($C491,'Settings'!$A$17:$A$36,0),MATCH($E491,Groups,0))="",INDEX('Settings'!$D$17:$D$36,MATCH($C491,'Settings'!$A$17:$A$36,0)),INDEX('Settings'!$E$17:$H$36,MATCH($C491,'Settings'!$A$17:$A$36,0),MATCH($E491,Groups,0))),0))</f>
        <v/>
      </c>
      <c r="O491" s="14">
        <f>IF($C491="","",ROUND($M491*$N491,2))</f>
        <v/>
      </c>
      <c r="P491" s="16">
        <f>IF($A491="","",DATE(YEAR($A491),MONTH($A491),1))</f>
        <v/>
      </c>
      <c r="Q491" s="14">
        <f>IF($C491="","",$K491-$O491)</f>
        <v/>
      </c>
    </row>
    <row r="492">
      <c r="A492" s="13" t="n"/>
      <c r="B492" s="4" t="n"/>
      <c r="C492" s="4" t="n"/>
      <c r="D492" s="4" t="n"/>
      <c r="E492" s="6">
        <f>IF($D492="","",IFERROR(INDEX('Settings'!$L$17:$L$56,MATCH($D492,'Settings'!$K$17:$K$56,0)),""))</f>
        <v/>
      </c>
      <c r="F492" s="8" t="n"/>
      <c r="G492" s="8" t="n"/>
      <c r="H492" s="4" t="n"/>
      <c r="I492" s="8" t="n"/>
      <c r="J492" s="8" t="n"/>
      <c r="K492" s="14">
        <f>IF($C492="","",$F492-$G492-$I492-$J492)</f>
        <v/>
      </c>
      <c r="L492" s="14">
        <f>IF($C492="","",$G492*IF($H492="Doctor",1,IF($H492="Shared",0.5,0)))</f>
        <v/>
      </c>
      <c r="M492" s="14">
        <f>IF($C492="","",IF(IFERROR(INDEX('Settings'!$C$17:$C$36,MATCH($C492,'Settings'!$A$17:$A$36,0)),"")="% of gross",$F492,$F492-$L492-IF('Settings'!$B$5="Yes",$I492,0)-IF('Settings'!$B$6="Yes",$J492,0)))</f>
        <v/>
      </c>
      <c r="N492" s="15">
        <f>IF($C492="","",IFERROR(IF(INDEX('Settings'!$E$17:$H$36,MATCH($C492,'Settings'!$A$17:$A$36,0),MATCH($E492,Groups,0))="",INDEX('Settings'!$D$17:$D$36,MATCH($C492,'Settings'!$A$17:$A$36,0)),INDEX('Settings'!$E$17:$H$36,MATCH($C492,'Settings'!$A$17:$A$36,0),MATCH($E492,Groups,0))),0))</f>
        <v/>
      </c>
      <c r="O492" s="14">
        <f>IF($C492="","",ROUND($M492*$N492,2))</f>
        <v/>
      </c>
      <c r="P492" s="16">
        <f>IF($A492="","",DATE(YEAR($A492),MONTH($A492),1))</f>
        <v/>
      </c>
      <c r="Q492" s="14">
        <f>IF($C492="","",$K492-$O492)</f>
        <v/>
      </c>
    </row>
    <row r="493">
      <c r="A493" s="13" t="n"/>
      <c r="B493" s="4" t="n"/>
      <c r="C493" s="4" t="n"/>
      <c r="D493" s="4" t="n"/>
      <c r="E493" s="6">
        <f>IF($D493="","",IFERROR(INDEX('Settings'!$L$17:$L$56,MATCH($D493,'Settings'!$K$17:$K$56,0)),""))</f>
        <v/>
      </c>
      <c r="F493" s="8" t="n"/>
      <c r="G493" s="8" t="n"/>
      <c r="H493" s="4" t="n"/>
      <c r="I493" s="8" t="n"/>
      <c r="J493" s="8" t="n"/>
      <c r="K493" s="14">
        <f>IF($C493="","",$F493-$G493-$I493-$J493)</f>
        <v/>
      </c>
      <c r="L493" s="14">
        <f>IF($C493="","",$G493*IF($H493="Doctor",1,IF($H493="Shared",0.5,0)))</f>
        <v/>
      </c>
      <c r="M493" s="14">
        <f>IF($C493="","",IF(IFERROR(INDEX('Settings'!$C$17:$C$36,MATCH($C493,'Settings'!$A$17:$A$36,0)),"")="% of gross",$F493,$F493-$L493-IF('Settings'!$B$5="Yes",$I493,0)-IF('Settings'!$B$6="Yes",$J493,0)))</f>
        <v/>
      </c>
      <c r="N493" s="15">
        <f>IF($C493="","",IFERROR(IF(INDEX('Settings'!$E$17:$H$36,MATCH($C493,'Settings'!$A$17:$A$36,0),MATCH($E493,Groups,0))="",INDEX('Settings'!$D$17:$D$36,MATCH($C493,'Settings'!$A$17:$A$36,0)),INDEX('Settings'!$E$17:$H$36,MATCH($C493,'Settings'!$A$17:$A$36,0),MATCH($E493,Groups,0))),0))</f>
        <v/>
      </c>
      <c r="O493" s="14">
        <f>IF($C493="","",ROUND($M493*$N493,2))</f>
        <v/>
      </c>
      <c r="P493" s="16">
        <f>IF($A493="","",DATE(YEAR($A493),MONTH($A493),1))</f>
        <v/>
      </c>
      <c r="Q493" s="14">
        <f>IF($C493="","",$K493-$O493)</f>
        <v/>
      </c>
    </row>
    <row r="494">
      <c r="A494" s="13" t="n"/>
      <c r="B494" s="4" t="n"/>
      <c r="C494" s="4" t="n"/>
      <c r="D494" s="4" t="n"/>
      <c r="E494" s="6">
        <f>IF($D494="","",IFERROR(INDEX('Settings'!$L$17:$L$56,MATCH($D494,'Settings'!$K$17:$K$56,0)),""))</f>
        <v/>
      </c>
      <c r="F494" s="8" t="n"/>
      <c r="G494" s="8" t="n"/>
      <c r="H494" s="4" t="n"/>
      <c r="I494" s="8" t="n"/>
      <c r="J494" s="8" t="n"/>
      <c r="K494" s="14">
        <f>IF($C494="","",$F494-$G494-$I494-$J494)</f>
        <v/>
      </c>
      <c r="L494" s="14">
        <f>IF($C494="","",$G494*IF($H494="Doctor",1,IF($H494="Shared",0.5,0)))</f>
        <v/>
      </c>
      <c r="M494" s="14">
        <f>IF($C494="","",IF(IFERROR(INDEX('Settings'!$C$17:$C$36,MATCH($C494,'Settings'!$A$17:$A$36,0)),"")="% of gross",$F494,$F494-$L494-IF('Settings'!$B$5="Yes",$I494,0)-IF('Settings'!$B$6="Yes",$J494,0)))</f>
        <v/>
      </c>
      <c r="N494" s="15">
        <f>IF($C494="","",IFERROR(IF(INDEX('Settings'!$E$17:$H$36,MATCH($C494,'Settings'!$A$17:$A$36,0),MATCH($E494,Groups,0))="",INDEX('Settings'!$D$17:$D$36,MATCH($C494,'Settings'!$A$17:$A$36,0)),INDEX('Settings'!$E$17:$H$36,MATCH($C494,'Settings'!$A$17:$A$36,0),MATCH($E494,Groups,0))),0))</f>
        <v/>
      </c>
      <c r="O494" s="14">
        <f>IF($C494="","",ROUND($M494*$N494,2))</f>
        <v/>
      </c>
      <c r="P494" s="16">
        <f>IF($A494="","",DATE(YEAR($A494),MONTH($A494),1))</f>
        <v/>
      </c>
      <c r="Q494" s="14">
        <f>IF($C494="","",$K494-$O494)</f>
        <v/>
      </c>
    </row>
    <row r="495">
      <c r="A495" s="13" t="n"/>
      <c r="B495" s="4" t="n"/>
      <c r="C495" s="4" t="n"/>
      <c r="D495" s="4" t="n"/>
      <c r="E495" s="6">
        <f>IF($D495="","",IFERROR(INDEX('Settings'!$L$17:$L$56,MATCH($D495,'Settings'!$K$17:$K$56,0)),""))</f>
        <v/>
      </c>
      <c r="F495" s="8" t="n"/>
      <c r="G495" s="8" t="n"/>
      <c r="H495" s="4" t="n"/>
      <c r="I495" s="8" t="n"/>
      <c r="J495" s="8" t="n"/>
      <c r="K495" s="14">
        <f>IF($C495="","",$F495-$G495-$I495-$J495)</f>
        <v/>
      </c>
      <c r="L495" s="14">
        <f>IF($C495="","",$G495*IF($H495="Doctor",1,IF($H495="Shared",0.5,0)))</f>
        <v/>
      </c>
      <c r="M495" s="14">
        <f>IF($C495="","",IF(IFERROR(INDEX('Settings'!$C$17:$C$36,MATCH($C495,'Settings'!$A$17:$A$36,0)),"")="% of gross",$F495,$F495-$L495-IF('Settings'!$B$5="Yes",$I495,0)-IF('Settings'!$B$6="Yes",$J495,0)))</f>
        <v/>
      </c>
      <c r="N495" s="15">
        <f>IF($C495="","",IFERROR(IF(INDEX('Settings'!$E$17:$H$36,MATCH($C495,'Settings'!$A$17:$A$36,0),MATCH($E495,Groups,0))="",INDEX('Settings'!$D$17:$D$36,MATCH($C495,'Settings'!$A$17:$A$36,0)),INDEX('Settings'!$E$17:$H$36,MATCH($C495,'Settings'!$A$17:$A$36,0),MATCH($E495,Groups,0))),0))</f>
        <v/>
      </c>
      <c r="O495" s="14">
        <f>IF($C495="","",ROUND($M495*$N495,2))</f>
        <v/>
      </c>
      <c r="P495" s="16">
        <f>IF($A495="","",DATE(YEAR($A495),MONTH($A495),1))</f>
        <v/>
      </c>
      <c r="Q495" s="14">
        <f>IF($C495="","",$K495-$O495)</f>
        <v/>
      </c>
    </row>
    <row r="496">
      <c r="A496" s="13" t="n"/>
      <c r="B496" s="4" t="n"/>
      <c r="C496" s="4" t="n"/>
      <c r="D496" s="4" t="n"/>
      <c r="E496" s="6">
        <f>IF($D496="","",IFERROR(INDEX('Settings'!$L$17:$L$56,MATCH($D496,'Settings'!$K$17:$K$56,0)),""))</f>
        <v/>
      </c>
      <c r="F496" s="8" t="n"/>
      <c r="G496" s="8" t="n"/>
      <c r="H496" s="4" t="n"/>
      <c r="I496" s="8" t="n"/>
      <c r="J496" s="8" t="n"/>
      <c r="K496" s="14">
        <f>IF($C496="","",$F496-$G496-$I496-$J496)</f>
        <v/>
      </c>
      <c r="L496" s="14">
        <f>IF($C496="","",$G496*IF($H496="Doctor",1,IF($H496="Shared",0.5,0)))</f>
        <v/>
      </c>
      <c r="M496" s="14">
        <f>IF($C496="","",IF(IFERROR(INDEX('Settings'!$C$17:$C$36,MATCH($C496,'Settings'!$A$17:$A$36,0)),"")="% of gross",$F496,$F496-$L496-IF('Settings'!$B$5="Yes",$I496,0)-IF('Settings'!$B$6="Yes",$J496,0)))</f>
        <v/>
      </c>
      <c r="N496" s="15">
        <f>IF($C496="","",IFERROR(IF(INDEX('Settings'!$E$17:$H$36,MATCH($C496,'Settings'!$A$17:$A$36,0),MATCH($E496,Groups,0))="",INDEX('Settings'!$D$17:$D$36,MATCH($C496,'Settings'!$A$17:$A$36,0)),INDEX('Settings'!$E$17:$H$36,MATCH($C496,'Settings'!$A$17:$A$36,0),MATCH($E496,Groups,0))),0))</f>
        <v/>
      </c>
      <c r="O496" s="14">
        <f>IF($C496="","",ROUND($M496*$N496,2))</f>
        <v/>
      </c>
      <c r="P496" s="16">
        <f>IF($A496="","",DATE(YEAR($A496),MONTH($A496),1))</f>
        <v/>
      </c>
      <c r="Q496" s="14">
        <f>IF($C496="","",$K496-$O496)</f>
        <v/>
      </c>
    </row>
    <row r="497">
      <c r="A497" s="13" t="n"/>
      <c r="B497" s="4" t="n"/>
      <c r="C497" s="4" t="n"/>
      <c r="D497" s="4" t="n"/>
      <c r="E497" s="6">
        <f>IF($D497="","",IFERROR(INDEX('Settings'!$L$17:$L$56,MATCH($D497,'Settings'!$K$17:$K$56,0)),""))</f>
        <v/>
      </c>
      <c r="F497" s="8" t="n"/>
      <c r="G497" s="8" t="n"/>
      <c r="H497" s="4" t="n"/>
      <c r="I497" s="8" t="n"/>
      <c r="J497" s="8" t="n"/>
      <c r="K497" s="14">
        <f>IF($C497="","",$F497-$G497-$I497-$J497)</f>
        <v/>
      </c>
      <c r="L497" s="14">
        <f>IF($C497="","",$G497*IF($H497="Doctor",1,IF($H497="Shared",0.5,0)))</f>
        <v/>
      </c>
      <c r="M497" s="14">
        <f>IF($C497="","",IF(IFERROR(INDEX('Settings'!$C$17:$C$36,MATCH($C497,'Settings'!$A$17:$A$36,0)),"")="% of gross",$F497,$F497-$L497-IF('Settings'!$B$5="Yes",$I497,0)-IF('Settings'!$B$6="Yes",$J497,0)))</f>
        <v/>
      </c>
      <c r="N497" s="15">
        <f>IF($C497="","",IFERROR(IF(INDEX('Settings'!$E$17:$H$36,MATCH($C497,'Settings'!$A$17:$A$36,0),MATCH($E497,Groups,0))="",INDEX('Settings'!$D$17:$D$36,MATCH($C497,'Settings'!$A$17:$A$36,0)),INDEX('Settings'!$E$17:$H$36,MATCH($C497,'Settings'!$A$17:$A$36,0),MATCH($E497,Groups,0))),0))</f>
        <v/>
      </c>
      <c r="O497" s="14">
        <f>IF($C497="","",ROUND($M497*$N497,2))</f>
        <v/>
      </c>
      <c r="P497" s="16">
        <f>IF($A497="","",DATE(YEAR($A497),MONTH($A497),1))</f>
        <v/>
      </c>
      <c r="Q497" s="14">
        <f>IF($C497="","",$K497-$O497)</f>
        <v/>
      </c>
    </row>
    <row r="498">
      <c r="A498" s="13" t="n"/>
      <c r="B498" s="4" t="n"/>
      <c r="C498" s="4" t="n"/>
      <c r="D498" s="4" t="n"/>
      <c r="E498" s="6">
        <f>IF($D498="","",IFERROR(INDEX('Settings'!$L$17:$L$56,MATCH($D498,'Settings'!$K$17:$K$56,0)),""))</f>
        <v/>
      </c>
      <c r="F498" s="8" t="n"/>
      <c r="G498" s="8" t="n"/>
      <c r="H498" s="4" t="n"/>
      <c r="I498" s="8" t="n"/>
      <c r="J498" s="8" t="n"/>
      <c r="K498" s="14">
        <f>IF($C498="","",$F498-$G498-$I498-$J498)</f>
        <v/>
      </c>
      <c r="L498" s="14">
        <f>IF($C498="","",$G498*IF($H498="Doctor",1,IF($H498="Shared",0.5,0)))</f>
        <v/>
      </c>
      <c r="M498" s="14">
        <f>IF($C498="","",IF(IFERROR(INDEX('Settings'!$C$17:$C$36,MATCH($C498,'Settings'!$A$17:$A$36,0)),"")="% of gross",$F498,$F498-$L498-IF('Settings'!$B$5="Yes",$I498,0)-IF('Settings'!$B$6="Yes",$J498,0)))</f>
        <v/>
      </c>
      <c r="N498" s="15">
        <f>IF($C498="","",IFERROR(IF(INDEX('Settings'!$E$17:$H$36,MATCH($C498,'Settings'!$A$17:$A$36,0),MATCH($E498,Groups,0))="",INDEX('Settings'!$D$17:$D$36,MATCH($C498,'Settings'!$A$17:$A$36,0)),INDEX('Settings'!$E$17:$H$36,MATCH($C498,'Settings'!$A$17:$A$36,0),MATCH($E498,Groups,0))),0))</f>
        <v/>
      </c>
      <c r="O498" s="14">
        <f>IF($C498="","",ROUND($M498*$N498,2))</f>
        <v/>
      </c>
      <c r="P498" s="16">
        <f>IF($A498="","",DATE(YEAR($A498),MONTH($A498),1))</f>
        <v/>
      </c>
      <c r="Q498" s="14">
        <f>IF($C498="","",$K498-$O498)</f>
        <v/>
      </c>
    </row>
    <row r="499">
      <c r="A499" s="13" t="n"/>
      <c r="B499" s="4" t="n"/>
      <c r="C499" s="4" t="n"/>
      <c r="D499" s="4" t="n"/>
      <c r="E499" s="6">
        <f>IF($D499="","",IFERROR(INDEX('Settings'!$L$17:$L$56,MATCH($D499,'Settings'!$K$17:$K$56,0)),""))</f>
        <v/>
      </c>
      <c r="F499" s="8" t="n"/>
      <c r="G499" s="8" t="n"/>
      <c r="H499" s="4" t="n"/>
      <c r="I499" s="8" t="n"/>
      <c r="J499" s="8" t="n"/>
      <c r="K499" s="14">
        <f>IF($C499="","",$F499-$G499-$I499-$J499)</f>
        <v/>
      </c>
      <c r="L499" s="14">
        <f>IF($C499="","",$G499*IF($H499="Doctor",1,IF($H499="Shared",0.5,0)))</f>
        <v/>
      </c>
      <c r="M499" s="14">
        <f>IF($C499="","",IF(IFERROR(INDEX('Settings'!$C$17:$C$36,MATCH($C499,'Settings'!$A$17:$A$36,0)),"")="% of gross",$F499,$F499-$L499-IF('Settings'!$B$5="Yes",$I499,0)-IF('Settings'!$B$6="Yes",$J499,0)))</f>
        <v/>
      </c>
      <c r="N499" s="15">
        <f>IF($C499="","",IFERROR(IF(INDEX('Settings'!$E$17:$H$36,MATCH($C499,'Settings'!$A$17:$A$36,0),MATCH($E499,Groups,0))="",INDEX('Settings'!$D$17:$D$36,MATCH($C499,'Settings'!$A$17:$A$36,0)),INDEX('Settings'!$E$17:$H$36,MATCH($C499,'Settings'!$A$17:$A$36,0),MATCH($E499,Groups,0))),0))</f>
        <v/>
      </c>
      <c r="O499" s="14">
        <f>IF($C499="","",ROUND($M499*$N499,2))</f>
        <v/>
      </c>
      <c r="P499" s="16">
        <f>IF($A499="","",DATE(YEAR($A499),MONTH($A499),1))</f>
        <v/>
      </c>
      <c r="Q499" s="14">
        <f>IF($C499="","",$K499-$O499)</f>
        <v/>
      </c>
    </row>
    <row r="500">
      <c r="A500" s="13" t="n"/>
      <c r="B500" s="4" t="n"/>
      <c r="C500" s="4" t="n"/>
      <c r="D500" s="4" t="n"/>
      <c r="E500" s="6">
        <f>IF($D500="","",IFERROR(INDEX('Settings'!$L$17:$L$56,MATCH($D500,'Settings'!$K$17:$K$56,0)),""))</f>
        <v/>
      </c>
      <c r="F500" s="8" t="n"/>
      <c r="G500" s="8" t="n"/>
      <c r="H500" s="4" t="n"/>
      <c r="I500" s="8" t="n"/>
      <c r="J500" s="8" t="n"/>
      <c r="K500" s="14">
        <f>IF($C500="","",$F500-$G500-$I500-$J500)</f>
        <v/>
      </c>
      <c r="L500" s="14">
        <f>IF($C500="","",$G500*IF($H500="Doctor",1,IF($H500="Shared",0.5,0)))</f>
        <v/>
      </c>
      <c r="M500" s="14">
        <f>IF($C500="","",IF(IFERROR(INDEX('Settings'!$C$17:$C$36,MATCH($C500,'Settings'!$A$17:$A$36,0)),"")="% of gross",$F500,$F500-$L500-IF('Settings'!$B$5="Yes",$I500,0)-IF('Settings'!$B$6="Yes",$J500,0)))</f>
        <v/>
      </c>
      <c r="N500" s="15">
        <f>IF($C500="","",IFERROR(IF(INDEX('Settings'!$E$17:$H$36,MATCH($C500,'Settings'!$A$17:$A$36,0),MATCH($E500,Groups,0))="",INDEX('Settings'!$D$17:$D$36,MATCH($C500,'Settings'!$A$17:$A$36,0)),INDEX('Settings'!$E$17:$H$36,MATCH($C500,'Settings'!$A$17:$A$36,0),MATCH($E500,Groups,0))),0))</f>
        <v/>
      </c>
      <c r="O500" s="14">
        <f>IF($C500="","",ROUND($M500*$N500,2))</f>
        <v/>
      </c>
      <c r="P500" s="16">
        <f>IF($A500="","",DATE(YEAR($A500),MONTH($A500),1))</f>
        <v/>
      </c>
      <c r="Q500" s="14">
        <f>IF($C500="","",$K500-$O500)</f>
        <v/>
      </c>
    </row>
    <row r="501">
      <c r="A501" s="13" t="n"/>
      <c r="B501" s="4" t="n"/>
      <c r="C501" s="4" t="n"/>
      <c r="D501" s="4" t="n"/>
      <c r="E501" s="6">
        <f>IF($D501="","",IFERROR(INDEX('Settings'!$L$17:$L$56,MATCH($D501,'Settings'!$K$17:$K$56,0)),""))</f>
        <v/>
      </c>
      <c r="F501" s="8" t="n"/>
      <c r="G501" s="8" t="n"/>
      <c r="H501" s="4" t="n"/>
      <c r="I501" s="8" t="n"/>
      <c r="J501" s="8" t="n"/>
      <c r="K501" s="14">
        <f>IF($C501="","",$F501-$G501-$I501-$J501)</f>
        <v/>
      </c>
      <c r="L501" s="14">
        <f>IF($C501="","",$G501*IF($H501="Doctor",1,IF($H501="Shared",0.5,0)))</f>
        <v/>
      </c>
      <c r="M501" s="14">
        <f>IF($C501="","",IF(IFERROR(INDEX('Settings'!$C$17:$C$36,MATCH($C501,'Settings'!$A$17:$A$36,0)),"")="% of gross",$F501,$F501-$L501-IF('Settings'!$B$5="Yes",$I501,0)-IF('Settings'!$B$6="Yes",$J501,0)))</f>
        <v/>
      </c>
      <c r="N501" s="15">
        <f>IF($C501="","",IFERROR(IF(INDEX('Settings'!$E$17:$H$36,MATCH($C501,'Settings'!$A$17:$A$36,0),MATCH($E501,Groups,0))="",INDEX('Settings'!$D$17:$D$36,MATCH($C501,'Settings'!$A$17:$A$36,0)),INDEX('Settings'!$E$17:$H$36,MATCH($C501,'Settings'!$A$17:$A$36,0),MATCH($E501,Groups,0))),0))</f>
        <v/>
      </c>
      <c r="O501" s="14">
        <f>IF($C501="","",ROUND($M501*$N501,2))</f>
        <v/>
      </c>
      <c r="P501" s="16">
        <f>IF($A501="","",DATE(YEAR($A501),MONTH($A501),1))</f>
        <v/>
      </c>
      <c r="Q501" s="14">
        <f>IF($C501="","",$K501-$O501)</f>
        <v/>
      </c>
    </row>
    <row r="502">
      <c r="A502" s="13" t="n"/>
      <c r="B502" s="4" t="n"/>
      <c r="C502" s="4" t="n"/>
      <c r="D502" s="4" t="n"/>
      <c r="E502" s="6">
        <f>IF($D502="","",IFERROR(INDEX('Settings'!$L$17:$L$56,MATCH($D502,'Settings'!$K$17:$K$56,0)),""))</f>
        <v/>
      </c>
      <c r="F502" s="8" t="n"/>
      <c r="G502" s="8" t="n"/>
      <c r="H502" s="4" t="n"/>
      <c r="I502" s="8" t="n"/>
      <c r="J502" s="8" t="n"/>
      <c r="K502" s="14">
        <f>IF($C502="","",$F502-$G502-$I502-$J502)</f>
        <v/>
      </c>
      <c r="L502" s="14">
        <f>IF($C502="","",$G502*IF($H502="Doctor",1,IF($H502="Shared",0.5,0)))</f>
        <v/>
      </c>
      <c r="M502" s="14">
        <f>IF($C502="","",IF(IFERROR(INDEX('Settings'!$C$17:$C$36,MATCH($C502,'Settings'!$A$17:$A$36,0)),"")="% of gross",$F502,$F502-$L502-IF('Settings'!$B$5="Yes",$I502,0)-IF('Settings'!$B$6="Yes",$J502,0)))</f>
        <v/>
      </c>
      <c r="N502" s="15">
        <f>IF($C502="","",IFERROR(IF(INDEX('Settings'!$E$17:$H$36,MATCH($C502,'Settings'!$A$17:$A$36,0),MATCH($E502,Groups,0))="",INDEX('Settings'!$D$17:$D$36,MATCH($C502,'Settings'!$A$17:$A$36,0)),INDEX('Settings'!$E$17:$H$36,MATCH($C502,'Settings'!$A$17:$A$36,0),MATCH($E502,Groups,0))),0))</f>
        <v/>
      </c>
      <c r="O502" s="14">
        <f>IF($C502="","",ROUND($M502*$N502,2))</f>
        <v/>
      </c>
      <c r="P502" s="16">
        <f>IF($A502="","",DATE(YEAR($A502),MONTH($A502),1))</f>
        <v/>
      </c>
      <c r="Q502" s="14">
        <f>IF($C502="","",$K502-$O502)</f>
        <v/>
      </c>
    </row>
    <row r="503">
      <c r="A503" s="13" t="n"/>
      <c r="B503" s="4" t="n"/>
      <c r="C503" s="4" t="n"/>
      <c r="D503" s="4" t="n"/>
      <c r="E503" s="6">
        <f>IF($D503="","",IFERROR(INDEX('Settings'!$L$17:$L$56,MATCH($D503,'Settings'!$K$17:$K$56,0)),""))</f>
        <v/>
      </c>
      <c r="F503" s="8" t="n"/>
      <c r="G503" s="8" t="n"/>
      <c r="H503" s="4" t="n"/>
      <c r="I503" s="8" t="n"/>
      <c r="J503" s="8" t="n"/>
      <c r="K503" s="14">
        <f>IF($C503="","",$F503-$G503-$I503-$J503)</f>
        <v/>
      </c>
      <c r="L503" s="14">
        <f>IF($C503="","",$G503*IF($H503="Doctor",1,IF($H503="Shared",0.5,0)))</f>
        <v/>
      </c>
      <c r="M503" s="14">
        <f>IF($C503="","",IF(IFERROR(INDEX('Settings'!$C$17:$C$36,MATCH($C503,'Settings'!$A$17:$A$36,0)),"")="% of gross",$F503,$F503-$L503-IF('Settings'!$B$5="Yes",$I503,0)-IF('Settings'!$B$6="Yes",$J503,0)))</f>
        <v/>
      </c>
      <c r="N503" s="15">
        <f>IF($C503="","",IFERROR(IF(INDEX('Settings'!$E$17:$H$36,MATCH($C503,'Settings'!$A$17:$A$36,0),MATCH($E503,Groups,0))="",INDEX('Settings'!$D$17:$D$36,MATCH($C503,'Settings'!$A$17:$A$36,0)),INDEX('Settings'!$E$17:$H$36,MATCH($C503,'Settings'!$A$17:$A$36,0),MATCH($E503,Groups,0))),0))</f>
        <v/>
      </c>
      <c r="O503" s="14">
        <f>IF($C503="","",ROUND($M503*$N503,2))</f>
        <v/>
      </c>
      <c r="P503" s="16">
        <f>IF($A503="","",DATE(YEAR($A503),MONTH($A503),1))</f>
        <v/>
      </c>
      <c r="Q503" s="14">
        <f>IF($C503="","",$K503-$O503)</f>
        <v/>
      </c>
    </row>
    <row r="504">
      <c r="A504" s="13" t="n"/>
      <c r="B504" s="4" t="n"/>
      <c r="C504" s="4" t="n"/>
      <c r="D504" s="4" t="n"/>
      <c r="E504" s="6">
        <f>IF($D504="","",IFERROR(INDEX('Settings'!$L$17:$L$56,MATCH($D504,'Settings'!$K$17:$K$56,0)),""))</f>
        <v/>
      </c>
      <c r="F504" s="8" t="n"/>
      <c r="G504" s="8" t="n"/>
      <c r="H504" s="4" t="n"/>
      <c r="I504" s="8" t="n"/>
      <c r="J504" s="8" t="n"/>
      <c r="K504" s="14">
        <f>IF($C504="","",$F504-$G504-$I504-$J504)</f>
        <v/>
      </c>
      <c r="L504" s="14">
        <f>IF($C504="","",$G504*IF($H504="Doctor",1,IF($H504="Shared",0.5,0)))</f>
        <v/>
      </c>
      <c r="M504" s="14">
        <f>IF($C504="","",IF(IFERROR(INDEX('Settings'!$C$17:$C$36,MATCH($C504,'Settings'!$A$17:$A$36,0)),"")="% of gross",$F504,$F504-$L504-IF('Settings'!$B$5="Yes",$I504,0)-IF('Settings'!$B$6="Yes",$J504,0)))</f>
        <v/>
      </c>
      <c r="N504" s="15">
        <f>IF($C504="","",IFERROR(IF(INDEX('Settings'!$E$17:$H$36,MATCH($C504,'Settings'!$A$17:$A$36,0),MATCH($E504,Groups,0))="",INDEX('Settings'!$D$17:$D$36,MATCH($C504,'Settings'!$A$17:$A$36,0)),INDEX('Settings'!$E$17:$H$36,MATCH($C504,'Settings'!$A$17:$A$36,0),MATCH($E504,Groups,0))),0))</f>
        <v/>
      </c>
      <c r="O504" s="14">
        <f>IF($C504="","",ROUND($M504*$N504,2))</f>
        <v/>
      </c>
      <c r="P504" s="16">
        <f>IF($A504="","",DATE(YEAR($A504),MONTH($A504),1))</f>
        <v/>
      </c>
      <c r="Q504" s="14">
        <f>IF($C504="","",$K504-$O504)</f>
        <v/>
      </c>
    </row>
    <row r="505">
      <c r="A505" s="13" t="n"/>
      <c r="B505" s="4" t="n"/>
      <c r="C505" s="4" t="n"/>
      <c r="D505" s="4" t="n"/>
      <c r="E505" s="6">
        <f>IF($D505="","",IFERROR(INDEX('Settings'!$L$17:$L$56,MATCH($D505,'Settings'!$K$17:$K$56,0)),""))</f>
        <v/>
      </c>
      <c r="F505" s="8" t="n"/>
      <c r="G505" s="8" t="n"/>
      <c r="H505" s="4" t="n"/>
      <c r="I505" s="8" t="n"/>
      <c r="J505" s="8" t="n"/>
      <c r="K505" s="14">
        <f>IF($C505="","",$F505-$G505-$I505-$J505)</f>
        <v/>
      </c>
      <c r="L505" s="14">
        <f>IF($C505="","",$G505*IF($H505="Doctor",1,IF($H505="Shared",0.5,0)))</f>
        <v/>
      </c>
      <c r="M505" s="14">
        <f>IF($C505="","",IF(IFERROR(INDEX('Settings'!$C$17:$C$36,MATCH($C505,'Settings'!$A$17:$A$36,0)),"")="% of gross",$F505,$F505-$L505-IF('Settings'!$B$5="Yes",$I505,0)-IF('Settings'!$B$6="Yes",$J505,0)))</f>
        <v/>
      </c>
      <c r="N505" s="15">
        <f>IF($C505="","",IFERROR(IF(INDEX('Settings'!$E$17:$H$36,MATCH($C505,'Settings'!$A$17:$A$36,0),MATCH($E505,Groups,0))="",INDEX('Settings'!$D$17:$D$36,MATCH($C505,'Settings'!$A$17:$A$36,0)),INDEX('Settings'!$E$17:$H$36,MATCH($C505,'Settings'!$A$17:$A$36,0),MATCH($E505,Groups,0))),0))</f>
        <v/>
      </c>
      <c r="O505" s="14">
        <f>IF($C505="","",ROUND($M505*$N505,2))</f>
        <v/>
      </c>
      <c r="P505" s="16">
        <f>IF($A505="","",DATE(YEAR($A505),MONTH($A505),1))</f>
        <v/>
      </c>
      <c r="Q505" s="14">
        <f>IF($C505="","",$K505-$O505)</f>
        <v/>
      </c>
    </row>
    <row r="506">
      <c r="A506" s="13" t="n"/>
      <c r="B506" s="4" t="n"/>
      <c r="C506" s="4" t="n"/>
      <c r="D506" s="4" t="n"/>
      <c r="E506" s="6">
        <f>IF($D506="","",IFERROR(INDEX('Settings'!$L$17:$L$56,MATCH($D506,'Settings'!$K$17:$K$56,0)),""))</f>
        <v/>
      </c>
      <c r="F506" s="8" t="n"/>
      <c r="G506" s="8" t="n"/>
      <c r="H506" s="4" t="n"/>
      <c r="I506" s="8" t="n"/>
      <c r="J506" s="8" t="n"/>
      <c r="K506" s="14">
        <f>IF($C506="","",$F506-$G506-$I506-$J506)</f>
        <v/>
      </c>
      <c r="L506" s="14">
        <f>IF($C506="","",$G506*IF($H506="Doctor",1,IF($H506="Shared",0.5,0)))</f>
        <v/>
      </c>
      <c r="M506" s="14">
        <f>IF($C506="","",IF(IFERROR(INDEX('Settings'!$C$17:$C$36,MATCH($C506,'Settings'!$A$17:$A$36,0)),"")="% of gross",$F506,$F506-$L506-IF('Settings'!$B$5="Yes",$I506,0)-IF('Settings'!$B$6="Yes",$J506,0)))</f>
        <v/>
      </c>
      <c r="N506" s="15">
        <f>IF($C506="","",IFERROR(IF(INDEX('Settings'!$E$17:$H$36,MATCH($C506,'Settings'!$A$17:$A$36,0),MATCH($E506,Groups,0))="",INDEX('Settings'!$D$17:$D$36,MATCH($C506,'Settings'!$A$17:$A$36,0)),INDEX('Settings'!$E$17:$H$36,MATCH($C506,'Settings'!$A$17:$A$36,0),MATCH($E506,Groups,0))),0))</f>
        <v/>
      </c>
      <c r="O506" s="14">
        <f>IF($C506="","",ROUND($M506*$N506,2))</f>
        <v/>
      </c>
      <c r="P506" s="16">
        <f>IF($A506="","",DATE(YEAR($A506),MONTH($A506),1))</f>
        <v/>
      </c>
      <c r="Q506" s="14">
        <f>IF($C506="","",$K506-$O506)</f>
        <v/>
      </c>
    </row>
    <row r="507">
      <c r="A507" s="13" t="n"/>
      <c r="B507" s="4" t="n"/>
      <c r="C507" s="4" t="n"/>
      <c r="D507" s="4" t="n"/>
      <c r="E507" s="6">
        <f>IF($D507="","",IFERROR(INDEX('Settings'!$L$17:$L$56,MATCH($D507,'Settings'!$K$17:$K$56,0)),""))</f>
        <v/>
      </c>
      <c r="F507" s="8" t="n"/>
      <c r="G507" s="8" t="n"/>
      <c r="H507" s="4" t="n"/>
      <c r="I507" s="8" t="n"/>
      <c r="J507" s="8" t="n"/>
      <c r="K507" s="14">
        <f>IF($C507="","",$F507-$G507-$I507-$J507)</f>
        <v/>
      </c>
      <c r="L507" s="14">
        <f>IF($C507="","",$G507*IF($H507="Doctor",1,IF($H507="Shared",0.5,0)))</f>
        <v/>
      </c>
      <c r="M507" s="14">
        <f>IF($C507="","",IF(IFERROR(INDEX('Settings'!$C$17:$C$36,MATCH($C507,'Settings'!$A$17:$A$36,0)),"")="% of gross",$F507,$F507-$L507-IF('Settings'!$B$5="Yes",$I507,0)-IF('Settings'!$B$6="Yes",$J507,0)))</f>
        <v/>
      </c>
      <c r="N507" s="15">
        <f>IF($C507="","",IFERROR(IF(INDEX('Settings'!$E$17:$H$36,MATCH($C507,'Settings'!$A$17:$A$36,0),MATCH($E507,Groups,0))="",INDEX('Settings'!$D$17:$D$36,MATCH($C507,'Settings'!$A$17:$A$36,0)),INDEX('Settings'!$E$17:$H$36,MATCH($C507,'Settings'!$A$17:$A$36,0),MATCH($E507,Groups,0))),0))</f>
        <v/>
      </c>
      <c r="O507" s="14">
        <f>IF($C507="","",ROUND($M507*$N507,2))</f>
        <v/>
      </c>
      <c r="P507" s="16">
        <f>IF($A507="","",DATE(YEAR($A507),MONTH($A507),1))</f>
        <v/>
      </c>
      <c r="Q507" s="14">
        <f>IF($C507="","",$K507-$O507)</f>
        <v/>
      </c>
    </row>
    <row r="508">
      <c r="A508" s="13" t="n"/>
      <c r="B508" s="4" t="n"/>
      <c r="C508" s="4" t="n"/>
      <c r="D508" s="4" t="n"/>
      <c r="E508" s="6">
        <f>IF($D508="","",IFERROR(INDEX('Settings'!$L$17:$L$56,MATCH($D508,'Settings'!$K$17:$K$56,0)),""))</f>
        <v/>
      </c>
      <c r="F508" s="8" t="n"/>
      <c r="G508" s="8" t="n"/>
      <c r="H508" s="4" t="n"/>
      <c r="I508" s="8" t="n"/>
      <c r="J508" s="8" t="n"/>
      <c r="K508" s="14">
        <f>IF($C508="","",$F508-$G508-$I508-$J508)</f>
        <v/>
      </c>
      <c r="L508" s="14">
        <f>IF($C508="","",$G508*IF($H508="Doctor",1,IF($H508="Shared",0.5,0)))</f>
        <v/>
      </c>
      <c r="M508" s="14">
        <f>IF($C508="","",IF(IFERROR(INDEX('Settings'!$C$17:$C$36,MATCH($C508,'Settings'!$A$17:$A$36,0)),"")="% of gross",$F508,$F508-$L508-IF('Settings'!$B$5="Yes",$I508,0)-IF('Settings'!$B$6="Yes",$J508,0)))</f>
        <v/>
      </c>
      <c r="N508" s="15">
        <f>IF($C508="","",IFERROR(IF(INDEX('Settings'!$E$17:$H$36,MATCH($C508,'Settings'!$A$17:$A$36,0),MATCH($E508,Groups,0))="",INDEX('Settings'!$D$17:$D$36,MATCH($C508,'Settings'!$A$17:$A$36,0)),INDEX('Settings'!$E$17:$H$36,MATCH($C508,'Settings'!$A$17:$A$36,0),MATCH($E508,Groups,0))),0))</f>
        <v/>
      </c>
      <c r="O508" s="14">
        <f>IF($C508="","",ROUND($M508*$N508,2))</f>
        <v/>
      </c>
      <c r="P508" s="16">
        <f>IF($A508="","",DATE(YEAR($A508),MONTH($A508),1))</f>
        <v/>
      </c>
      <c r="Q508" s="14">
        <f>IF($C508="","",$K508-$O508)</f>
        <v/>
      </c>
    </row>
    <row r="509">
      <c r="A509" s="13" t="n"/>
      <c r="B509" s="4" t="n"/>
      <c r="C509" s="4" t="n"/>
      <c r="D509" s="4" t="n"/>
      <c r="E509" s="6">
        <f>IF($D509="","",IFERROR(INDEX('Settings'!$L$17:$L$56,MATCH($D509,'Settings'!$K$17:$K$56,0)),""))</f>
        <v/>
      </c>
      <c r="F509" s="8" t="n"/>
      <c r="G509" s="8" t="n"/>
      <c r="H509" s="4" t="n"/>
      <c r="I509" s="8" t="n"/>
      <c r="J509" s="8" t="n"/>
      <c r="K509" s="14">
        <f>IF($C509="","",$F509-$G509-$I509-$J509)</f>
        <v/>
      </c>
      <c r="L509" s="14">
        <f>IF($C509="","",$G509*IF($H509="Doctor",1,IF($H509="Shared",0.5,0)))</f>
        <v/>
      </c>
      <c r="M509" s="14">
        <f>IF($C509="","",IF(IFERROR(INDEX('Settings'!$C$17:$C$36,MATCH($C509,'Settings'!$A$17:$A$36,0)),"")="% of gross",$F509,$F509-$L509-IF('Settings'!$B$5="Yes",$I509,0)-IF('Settings'!$B$6="Yes",$J509,0)))</f>
        <v/>
      </c>
      <c r="N509" s="15">
        <f>IF($C509="","",IFERROR(IF(INDEX('Settings'!$E$17:$H$36,MATCH($C509,'Settings'!$A$17:$A$36,0),MATCH($E509,Groups,0))="",INDEX('Settings'!$D$17:$D$36,MATCH($C509,'Settings'!$A$17:$A$36,0)),INDEX('Settings'!$E$17:$H$36,MATCH($C509,'Settings'!$A$17:$A$36,0),MATCH($E509,Groups,0))),0))</f>
        <v/>
      </c>
      <c r="O509" s="14">
        <f>IF($C509="","",ROUND($M509*$N509,2))</f>
        <v/>
      </c>
      <c r="P509" s="16">
        <f>IF($A509="","",DATE(YEAR($A509),MONTH($A509),1))</f>
        <v/>
      </c>
      <c r="Q509" s="14">
        <f>IF($C509="","",$K509-$O509)</f>
        <v/>
      </c>
    </row>
    <row r="510">
      <c r="A510" s="13" t="n"/>
      <c r="B510" s="4" t="n"/>
      <c r="C510" s="4" t="n"/>
      <c r="D510" s="4" t="n"/>
      <c r="E510" s="6">
        <f>IF($D510="","",IFERROR(INDEX('Settings'!$L$17:$L$56,MATCH($D510,'Settings'!$K$17:$K$56,0)),""))</f>
        <v/>
      </c>
      <c r="F510" s="8" t="n"/>
      <c r="G510" s="8" t="n"/>
      <c r="H510" s="4" t="n"/>
      <c r="I510" s="8" t="n"/>
      <c r="J510" s="8" t="n"/>
      <c r="K510" s="14">
        <f>IF($C510="","",$F510-$G510-$I510-$J510)</f>
        <v/>
      </c>
      <c r="L510" s="14">
        <f>IF($C510="","",$G510*IF($H510="Doctor",1,IF($H510="Shared",0.5,0)))</f>
        <v/>
      </c>
      <c r="M510" s="14">
        <f>IF($C510="","",IF(IFERROR(INDEX('Settings'!$C$17:$C$36,MATCH($C510,'Settings'!$A$17:$A$36,0)),"")="% of gross",$F510,$F510-$L510-IF('Settings'!$B$5="Yes",$I510,0)-IF('Settings'!$B$6="Yes",$J510,0)))</f>
        <v/>
      </c>
      <c r="N510" s="15">
        <f>IF($C510="","",IFERROR(IF(INDEX('Settings'!$E$17:$H$36,MATCH($C510,'Settings'!$A$17:$A$36,0),MATCH($E510,Groups,0))="",INDEX('Settings'!$D$17:$D$36,MATCH($C510,'Settings'!$A$17:$A$36,0)),INDEX('Settings'!$E$17:$H$36,MATCH($C510,'Settings'!$A$17:$A$36,0),MATCH($E510,Groups,0))),0))</f>
        <v/>
      </c>
      <c r="O510" s="14">
        <f>IF($C510="","",ROUND($M510*$N510,2))</f>
        <v/>
      </c>
      <c r="P510" s="16">
        <f>IF($A510="","",DATE(YEAR($A510),MONTH($A510),1))</f>
        <v/>
      </c>
      <c r="Q510" s="14">
        <f>IF($C510="","",$K510-$O510)</f>
        <v/>
      </c>
    </row>
    <row r="511">
      <c r="A511" s="13" t="n"/>
      <c r="B511" s="4" t="n"/>
      <c r="C511" s="4" t="n"/>
      <c r="D511" s="4" t="n"/>
      <c r="E511" s="6">
        <f>IF($D511="","",IFERROR(INDEX('Settings'!$L$17:$L$56,MATCH($D511,'Settings'!$K$17:$K$56,0)),""))</f>
        <v/>
      </c>
      <c r="F511" s="8" t="n"/>
      <c r="G511" s="8" t="n"/>
      <c r="H511" s="4" t="n"/>
      <c r="I511" s="8" t="n"/>
      <c r="J511" s="8" t="n"/>
      <c r="K511" s="14">
        <f>IF($C511="","",$F511-$G511-$I511-$J511)</f>
        <v/>
      </c>
      <c r="L511" s="14">
        <f>IF($C511="","",$G511*IF($H511="Doctor",1,IF($H511="Shared",0.5,0)))</f>
        <v/>
      </c>
      <c r="M511" s="14">
        <f>IF($C511="","",IF(IFERROR(INDEX('Settings'!$C$17:$C$36,MATCH($C511,'Settings'!$A$17:$A$36,0)),"")="% of gross",$F511,$F511-$L511-IF('Settings'!$B$5="Yes",$I511,0)-IF('Settings'!$B$6="Yes",$J511,0)))</f>
        <v/>
      </c>
      <c r="N511" s="15">
        <f>IF($C511="","",IFERROR(IF(INDEX('Settings'!$E$17:$H$36,MATCH($C511,'Settings'!$A$17:$A$36,0),MATCH($E511,Groups,0))="",INDEX('Settings'!$D$17:$D$36,MATCH($C511,'Settings'!$A$17:$A$36,0)),INDEX('Settings'!$E$17:$H$36,MATCH($C511,'Settings'!$A$17:$A$36,0),MATCH($E511,Groups,0))),0))</f>
        <v/>
      </c>
      <c r="O511" s="14">
        <f>IF($C511="","",ROUND($M511*$N511,2))</f>
        <v/>
      </c>
      <c r="P511" s="16">
        <f>IF($A511="","",DATE(YEAR($A511),MONTH($A511),1))</f>
        <v/>
      </c>
      <c r="Q511" s="14">
        <f>IF($C511="","",$K511-$O511)</f>
        <v/>
      </c>
    </row>
    <row r="512">
      <c r="A512" s="13" t="n"/>
      <c r="B512" s="4" t="n"/>
      <c r="C512" s="4" t="n"/>
      <c r="D512" s="4" t="n"/>
      <c r="E512" s="6">
        <f>IF($D512="","",IFERROR(INDEX('Settings'!$L$17:$L$56,MATCH($D512,'Settings'!$K$17:$K$56,0)),""))</f>
        <v/>
      </c>
      <c r="F512" s="8" t="n"/>
      <c r="G512" s="8" t="n"/>
      <c r="H512" s="4" t="n"/>
      <c r="I512" s="8" t="n"/>
      <c r="J512" s="8" t="n"/>
      <c r="K512" s="14">
        <f>IF($C512="","",$F512-$G512-$I512-$J512)</f>
        <v/>
      </c>
      <c r="L512" s="14">
        <f>IF($C512="","",$G512*IF($H512="Doctor",1,IF($H512="Shared",0.5,0)))</f>
        <v/>
      </c>
      <c r="M512" s="14">
        <f>IF($C512="","",IF(IFERROR(INDEX('Settings'!$C$17:$C$36,MATCH($C512,'Settings'!$A$17:$A$36,0)),"")="% of gross",$F512,$F512-$L512-IF('Settings'!$B$5="Yes",$I512,0)-IF('Settings'!$B$6="Yes",$J512,0)))</f>
        <v/>
      </c>
      <c r="N512" s="15">
        <f>IF($C512="","",IFERROR(IF(INDEX('Settings'!$E$17:$H$36,MATCH($C512,'Settings'!$A$17:$A$36,0),MATCH($E512,Groups,0))="",INDEX('Settings'!$D$17:$D$36,MATCH($C512,'Settings'!$A$17:$A$36,0)),INDEX('Settings'!$E$17:$H$36,MATCH($C512,'Settings'!$A$17:$A$36,0),MATCH($E512,Groups,0))),0))</f>
        <v/>
      </c>
      <c r="O512" s="14">
        <f>IF($C512="","",ROUND($M512*$N512,2))</f>
        <v/>
      </c>
      <c r="P512" s="16">
        <f>IF($A512="","",DATE(YEAR($A512),MONTH($A512),1))</f>
        <v/>
      </c>
      <c r="Q512" s="14">
        <f>IF($C512="","",$K512-$O512)</f>
        <v/>
      </c>
    </row>
    <row r="513">
      <c r="A513" s="13" t="n"/>
      <c r="B513" s="4" t="n"/>
      <c r="C513" s="4" t="n"/>
      <c r="D513" s="4" t="n"/>
      <c r="E513" s="6">
        <f>IF($D513="","",IFERROR(INDEX('Settings'!$L$17:$L$56,MATCH($D513,'Settings'!$K$17:$K$56,0)),""))</f>
        <v/>
      </c>
      <c r="F513" s="8" t="n"/>
      <c r="G513" s="8" t="n"/>
      <c r="H513" s="4" t="n"/>
      <c r="I513" s="8" t="n"/>
      <c r="J513" s="8" t="n"/>
      <c r="K513" s="14">
        <f>IF($C513="","",$F513-$G513-$I513-$J513)</f>
        <v/>
      </c>
      <c r="L513" s="14">
        <f>IF($C513="","",$G513*IF($H513="Doctor",1,IF($H513="Shared",0.5,0)))</f>
        <v/>
      </c>
      <c r="M513" s="14">
        <f>IF($C513="","",IF(IFERROR(INDEX('Settings'!$C$17:$C$36,MATCH($C513,'Settings'!$A$17:$A$36,0)),"")="% of gross",$F513,$F513-$L513-IF('Settings'!$B$5="Yes",$I513,0)-IF('Settings'!$B$6="Yes",$J513,0)))</f>
        <v/>
      </c>
      <c r="N513" s="15">
        <f>IF($C513="","",IFERROR(IF(INDEX('Settings'!$E$17:$H$36,MATCH($C513,'Settings'!$A$17:$A$36,0),MATCH($E513,Groups,0))="",INDEX('Settings'!$D$17:$D$36,MATCH($C513,'Settings'!$A$17:$A$36,0)),INDEX('Settings'!$E$17:$H$36,MATCH($C513,'Settings'!$A$17:$A$36,0),MATCH($E513,Groups,0))),0))</f>
        <v/>
      </c>
      <c r="O513" s="14">
        <f>IF($C513="","",ROUND($M513*$N513,2))</f>
        <v/>
      </c>
      <c r="P513" s="16">
        <f>IF($A513="","",DATE(YEAR($A513),MONTH($A513),1))</f>
        <v/>
      </c>
      <c r="Q513" s="14">
        <f>IF($C513="","",$K513-$O513)</f>
        <v/>
      </c>
    </row>
    <row r="514">
      <c r="A514" s="13" t="n"/>
      <c r="B514" s="4" t="n"/>
      <c r="C514" s="4" t="n"/>
      <c r="D514" s="4" t="n"/>
      <c r="E514" s="6">
        <f>IF($D514="","",IFERROR(INDEX('Settings'!$L$17:$L$56,MATCH($D514,'Settings'!$K$17:$K$56,0)),""))</f>
        <v/>
      </c>
      <c r="F514" s="8" t="n"/>
      <c r="G514" s="8" t="n"/>
      <c r="H514" s="4" t="n"/>
      <c r="I514" s="8" t="n"/>
      <c r="J514" s="8" t="n"/>
      <c r="K514" s="14">
        <f>IF($C514="","",$F514-$G514-$I514-$J514)</f>
        <v/>
      </c>
      <c r="L514" s="14">
        <f>IF($C514="","",$G514*IF($H514="Doctor",1,IF($H514="Shared",0.5,0)))</f>
        <v/>
      </c>
      <c r="M514" s="14">
        <f>IF($C514="","",IF(IFERROR(INDEX('Settings'!$C$17:$C$36,MATCH($C514,'Settings'!$A$17:$A$36,0)),"")="% of gross",$F514,$F514-$L514-IF('Settings'!$B$5="Yes",$I514,0)-IF('Settings'!$B$6="Yes",$J514,0)))</f>
        <v/>
      </c>
      <c r="N514" s="15">
        <f>IF($C514="","",IFERROR(IF(INDEX('Settings'!$E$17:$H$36,MATCH($C514,'Settings'!$A$17:$A$36,0),MATCH($E514,Groups,0))="",INDEX('Settings'!$D$17:$D$36,MATCH($C514,'Settings'!$A$17:$A$36,0)),INDEX('Settings'!$E$17:$H$36,MATCH($C514,'Settings'!$A$17:$A$36,0),MATCH($E514,Groups,0))),0))</f>
        <v/>
      </c>
      <c r="O514" s="14">
        <f>IF($C514="","",ROUND($M514*$N514,2))</f>
        <v/>
      </c>
      <c r="P514" s="16">
        <f>IF($A514="","",DATE(YEAR($A514),MONTH($A514),1))</f>
        <v/>
      </c>
      <c r="Q514" s="14">
        <f>IF($C514="","",$K514-$O514)</f>
        <v/>
      </c>
    </row>
    <row r="515">
      <c r="A515" s="13" t="n"/>
      <c r="B515" s="4" t="n"/>
      <c r="C515" s="4" t="n"/>
      <c r="D515" s="4" t="n"/>
      <c r="E515" s="6">
        <f>IF($D515="","",IFERROR(INDEX('Settings'!$L$17:$L$56,MATCH($D515,'Settings'!$K$17:$K$56,0)),""))</f>
        <v/>
      </c>
      <c r="F515" s="8" t="n"/>
      <c r="G515" s="8" t="n"/>
      <c r="H515" s="4" t="n"/>
      <c r="I515" s="8" t="n"/>
      <c r="J515" s="8" t="n"/>
      <c r="K515" s="14">
        <f>IF($C515="","",$F515-$G515-$I515-$J515)</f>
        <v/>
      </c>
      <c r="L515" s="14">
        <f>IF($C515="","",$G515*IF($H515="Doctor",1,IF($H515="Shared",0.5,0)))</f>
        <v/>
      </c>
      <c r="M515" s="14">
        <f>IF($C515="","",IF(IFERROR(INDEX('Settings'!$C$17:$C$36,MATCH($C515,'Settings'!$A$17:$A$36,0)),"")="% of gross",$F515,$F515-$L515-IF('Settings'!$B$5="Yes",$I515,0)-IF('Settings'!$B$6="Yes",$J515,0)))</f>
        <v/>
      </c>
      <c r="N515" s="15">
        <f>IF($C515="","",IFERROR(IF(INDEX('Settings'!$E$17:$H$36,MATCH($C515,'Settings'!$A$17:$A$36,0),MATCH($E515,Groups,0))="",INDEX('Settings'!$D$17:$D$36,MATCH($C515,'Settings'!$A$17:$A$36,0)),INDEX('Settings'!$E$17:$H$36,MATCH($C515,'Settings'!$A$17:$A$36,0),MATCH($E515,Groups,0))),0))</f>
        <v/>
      </c>
      <c r="O515" s="14">
        <f>IF($C515="","",ROUND($M515*$N515,2))</f>
        <v/>
      </c>
      <c r="P515" s="16">
        <f>IF($A515="","",DATE(YEAR($A515),MONTH($A515),1))</f>
        <v/>
      </c>
      <c r="Q515" s="14">
        <f>IF($C515="","",$K515-$O515)</f>
        <v/>
      </c>
    </row>
    <row r="516">
      <c r="A516" s="13" t="n"/>
      <c r="B516" s="4" t="n"/>
      <c r="C516" s="4" t="n"/>
      <c r="D516" s="4" t="n"/>
      <c r="E516" s="6">
        <f>IF($D516="","",IFERROR(INDEX('Settings'!$L$17:$L$56,MATCH($D516,'Settings'!$K$17:$K$56,0)),""))</f>
        <v/>
      </c>
      <c r="F516" s="8" t="n"/>
      <c r="G516" s="8" t="n"/>
      <c r="H516" s="4" t="n"/>
      <c r="I516" s="8" t="n"/>
      <c r="J516" s="8" t="n"/>
      <c r="K516" s="14">
        <f>IF($C516="","",$F516-$G516-$I516-$J516)</f>
        <v/>
      </c>
      <c r="L516" s="14">
        <f>IF($C516="","",$G516*IF($H516="Doctor",1,IF($H516="Shared",0.5,0)))</f>
        <v/>
      </c>
      <c r="M516" s="14">
        <f>IF($C516="","",IF(IFERROR(INDEX('Settings'!$C$17:$C$36,MATCH($C516,'Settings'!$A$17:$A$36,0)),"")="% of gross",$F516,$F516-$L516-IF('Settings'!$B$5="Yes",$I516,0)-IF('Settings'!$B$6="Yes",$J516,0)))</f>
        <v/>
      </c>
      <c r="N516" s="15">
        <f>IF($C516="","",IFERROR(IF(INDEX('Settings'!$E$17:$H$36,MATCH($C516,'Settings'!$A$17:$A$36,0),MATCH($E516,Groups,0))="",INDEX('Settings'!$D$17:$D$36,MATCH($C516,'Settings'!$A$17:$A$36,0)),INDEX('Settings'!$E$17:$H$36,MATCH($C516,'Settings'!$A$17:$A$36,0),MATCH($E516,Groups,0))),0))</f>
        <v/>
      </c>
      <c r="O516" s="14">
        <f>IF($C516="","",ROUND($M516*$N516,2))</f>
        <v/>
      </c>
      <c r="P516" s="16">
        <f>IF($A516="","",DATE(YEAR($A516),MONTH($A516),1))</f>
        <v/>
      </c>
      <c r="Q516" s="14">
        <f>IF($C516="","",$K516-$O516)</f>
        <v/>
      </c>
    </row>
    <row r="517">
      <c r="A517" s="13" t="n"/>
      <c r="B517" s="4" t="n"/>
      <c r="C517" s="4" t="n"/>
      <c r="D517" s="4" t="n"/>
      <c r="E517" s="6">
        <f>IF($D517="","",IFERROR(INDEX('Settings'!$L$17:$L$56,MATCH($D517,'Settings'!$K$17:$K$56,0)),""))</f>
        <v/>
      </c>
      <c r="F517" s="8" t="n"/>
      <c r="G517" s="8" t="n"/>
      <c r="H517" s="4" t="n"/>
      <c r="I517" s="8" t="n"/>
      <c r="J517" s="8" t="n"/>
      <c r="K517" s="14">
        <f>IF($C517="","",$F517-$G517-$I517-$J517)</f>
        <v/>
      </c>
      <c r="L517" s="14">
        <f>IF($C517="","",$G517*IF($H517="Doctor",1,IF($H517="Shared",0.5,0)))</f>
        <v/>
      </c>
      <c r="M517" s="14">
        <f>IF($C517="","",IF(IFERROR(INDEX('Settings'!$C$17:$C$36,MATCH($C517,'Settings'!$A$17:$A$36,0)),"")="% of gross",$F517,$F517-$L517-IF('Settings'!$B$5="Yes",$I517,0)-IF('Settings'!$B$6="Yes",$J517,0)))</f>
        <v/>
      </c>
      <c r="N517" s="15">
        <f>IF($C517="","",IFERROR(IF(INDEX('Settings'!$E$17:$H$36,MATCH($C517,'Settings'!$A$17:$A$36,0),MATCH($E517,Groups,0))="",INDEX('Settings'!$D$17:$D$36,MATCH($C517,'Settings'!$A$17:$A$36,0)),INDEX('Settings'!$E$17:$H$36,MATCH($C517,'Settings'!$A$17:$A$36,0),MATCH($E517,Groups,0))),0))</f>
        <v/>
      </c>
      <c r="O517" s="14">
        <f>IF($C517="","",ROUND($M517*$N517,2))</f>
        <v/>
      </c>
      <c r="P517" s="16">
        <f>IF($A517="","",DATE(YEAR($A517),MONTH($A517),1))</f>
        <v/>
      </c>
      <c r="Q517" s="14">
        <f>IF($C517="","",$K517-$O517)</f>
        <v/>
      </c>
    </row>
    <row r="518">
      <c r="A518" s="13" t="n"/>
      <c r="B518" s="4" t="n"/>
      <c r="C518" s="4" t="n"/>
      <c r="D518" s="4" t="n"/>
      <c r="E518" s="6">
        <f>IF($D518="","",IFERROR(INDEX('Settings'!$L$17:$L$56,MATCH($D518,'Settings'!$K$17:$K$56,0)),""))</f>
        <v/>
      </c>
      <c r="F518" s="8" t="n"/>
      <c r="G518" s="8" t="n"/>
      <c r="H518" s="4" t="n"/>
      <c r="I518" s="8" t="n"/>
      <c r="J518" s="8" t="n"/>
      <c r="K518" s="14">
        <f>IF($C518="","",$F518-$G518-$I518-$J518)</f>
        <v/>
      </c>
      <c r="L518" s="14">
        <f>IF($C518="","",$G518*IF($H518="Doctor",1,IF($H518="Shared",0.5,0)))</f>
        <v/>
      </c>
      <c r="M518" s="14">
        <f>IF($C518="","",IF(IFERROR(INDEX('Settings'!$C$17:$C$36,MATCH($C518,'Settings'!$A$17:$A$36,0)),"")="% of gross",$F518,$F518-$L518-IF('Settings'!$B$5="Yes",$I518,0)-IF('Settings'!$B$6="Yes",$J518,0)))</f>
        <v/>
      </c>
      <c r="N518" s="15">
        <f>IF($C518="","",IFERROR(IF(INDEX('Settings'!$E$17:$H$36,MATCH($C518,'Settings'!$A$17:$A$36,0),MATCH($E518,Groups,0))="",INDEX('Settings'!$D$17:$D$36,MATCH($C518,'Settings'!$A$17:$A$36,0)),INDEX('Settings'!$E$17:$H$36,MATCH($C518,'Settings'!$A$17:$A$36,0),MATCH($E518,Groups,0))),0))</f>
        <v/>
      </c>
      <c r="O518" s="14">
        <f>IF($C518="","",ROUND($M518*$N518,2))</f>
        <v/>
      </c>
      <c r="P518" s="16">
        <f>IF($A518="","",DATE(YEAR($A518),MONTH($A518),1))</f>
        <v/>
      </c>
      <c r="Q518" s="14">
        <f>IF($C518="","",$K518-$O518)</f>
        <v/>
      </c>
    </row>
    <row r="519">
      <c r="A519" s="13" t="n"/>
      <c r="B519" s="4" t="n"/>
      <c r="C519" s="4" t="n"/>
      <c r="D519" s="4" t="n"/>
      <c r="E519" s="6">
        <f>IF($D519="","",IFERROR(INDEX('Settings'!$L$17:$L$56,MATCH($D519,'Settings'!$K$17:$K$56,0)),""))</f>
        <v/>
      </c>
      <c r="F519" s="8" t="n"/>
      <c r="G519" s="8" t="n"/>
      <c r="H519" s="4" t="n"/>
      <c r="I519" s="8" t="n"/>
      <c r="J519" s="8" t="n"/>
      <c r="K519" s="14">
        <f>IF($C519="","",$F519-$G519-$I519-$J519)</f>
        <v/>
      </c>
      <c r="L519" s="14">
        <f>IF($C519="","",$G519*IF($H519="Doctor",1,IF($H519="Shared",0.5,0)))</f>
        <v/>
      </c>
      <c r="M519" s="14">
        <f>IF($C519="","",IF(IFERROR(INDEX('Settings'!$C$17:$C$36,MATCH($C519,'Settings'!$A$17:$A$36,0)),"")="% of gross",$F519,$F519-$L519-IF('Settings'!$B$5="Yes",$I519,0)-IF('Settings'!$B$6="Yes",$J519,0)))</f>
        <v/>
      </c>
      <c r="N519" s="15">
        <f>IF($C519="","",IFERROR(IF(INDEX('Settings'!$E$17:$H$36,MATCH($C519,'Settings'!$A$17:$A$36,0),MATCH($E519,Groups,0))="",INDEX('Settings'!$D$17:$D$36,MATCH($C519,'Settings'!$A$17:$A$36,0)),INDEX('Settings'!$E$17:$H$36,MATCH($C519,'Settings'!$A$17:$A$36,0),MATCH($E519,Groups,0))),0))</f>
        <v/>
      </c>
      <c r="O519" s="14">
        <f>IF($C519="","",ROUND($M519*$N519,2))</f>
        <v/>
      </c>
      <c r="P519" s="16">
        <f>IF($A519="","",DATE(YEAR($A519),MONTH($A519),1))</f>
        <v/>
      </c>
      <c r="Q519" s="14">
        <f>IF($C519="","",$K519-$O519)</f>
        <v/>
      </c>
    </row>
    <row r="520">
      <c r="A520" s="13" t="n"/>
      <c r="B520" s="4" t="n"/>
      <c r="C520" s="4" t="n"/>
      <c r="D520" s="4" t="n"/>
      <c r="E520" s="6">
        <f>IF($D520="","",IFERROR(INDEX('Settings'!$L$17:$L$56,MATCH($D520,'Settings'!$K$17:$K$56,0)),""))</f>
        <v/>
      </c>
      <c r="F520" s="8" t="n"/>
      <c r="G520" s="8" t="n"/>
      <c r="H520" s="4" t="n"/>
      <c r="I520" s="8" t="n"/>
      <c r="J520" s="8" t="n"/>
      <c r="K520" s="14">
        <f>IF($C520="","",$F520-$G520-$I520-$J520)</f>
        <v/>
      </c>
      <c r="L520" s="14">
        <f>IF($C520="","",$G520*IF($H520="Doctor",1,IF($H520="Shared",0.5,0)))</f>
        <v/>
      </c>
      <c r="M520" s="14">
        <f>IF($C520="","",IF(IFERROR(INDEX('Settings'!$C$17:$C$36,MATCH($C520,'Settings'!$A$17:$A$36,0)),"")="% of gross",$F520,$F520-$L520-IF('Settings'!$B$5="Yes",$I520,0)-IF('Settings'!$B$6="Yes",$J520,0)))</f>
        <v/>
      </c>
      <c r="N520" s="15">
        <f>IF($C520="","",IFERROR(IF(INDEX('Settings'!$E$17:$H$36,MATCH($C520,'Settings'!$A$17:$A$36,0),MATCH($E520,Groups,0))="",INDEX('Settings'!$D$17:$D$36,MATCH($C520,'Settings'!$A$17:$A$36,0)),INDEX('Settings'!$E$17:$H$36,MATCH($C520,'Settings'!$A$17:$A$36,0),MATCH($E520,Groups,0))),0))</f>
        <v/>
      </c>
      <c r="O520" s="14">
        <f>IF($C520="","",ROUND($M520*$N520,2))</f>
        <v/>
      </c>
      <c r="P520" s="16">
        <f>IF($A520="","",DATE(YEAR($A520),MONTH($A520),1))</f>
        <v/>
      </c>
      <c r="Q520" s="14">
        <f>IF($C520="","",$K520-$O520)</f>
        <v/>
      </c>
    </row>
    <row r="521">
      <c r="A521" s="13" t="n"/>
      <c r="B521" s="4" t="n"/>
      <c r="C521" s="4" t="n"/>
      <c r="D521" s="4" t="n"/>
      <c r="E521" s="6">
        <f>IF($D521="","",IFERROR(INDEX('Settings'!$L$17:$L$56,MATCH($D521,'Settings'!$K$17:$K$56,0)),""))</f>
        <v/>
      </c>
      <c r="F521" s="8" t="n"/>
      <c r="G521" s="8" t="n"/>
      <c r="H521" s="4" t="n"/>
      <c r="I521" s="8" t="n"/>
      <c r="J521" s="8" t="n"/>
      <c r="K521" s="14">
        <f>IF($C521="","",$F521-$G521-$I521-$J521)</f>
        <v/>
      </c>
      <c r="L521" s="14">
        <f>IF($C521="","",$G521*IF($H521="Doctor",1,IF($H521="Shared",0.5,0)))</f>
        <v/>
      </c>
      <c r="M521" s="14">
        <f>IF($C521="","",IF(IFERROR(INDEX('Settings'!$C$17:$C$36,MATCH($C521,'Settings'!$A$17:$A$36,0)),"")="% of gross",$F521,$F521-$L521-IF('Settings'!$B$5="Yes",$I521,0)-IF('Settings'!$B$6="Yes",$J521,0)))</f>
        <v/>
      </c>
      <c r="N521" s="15">
        <f>IF($C521="","",IFERROR(IF(INDEX('Settings'!$E$17:$H$36,MATCH($C521,'Settings'!$A$17:$A$36,0),MATCH($E521,Groups,0))="",INDEX('Settings'!$D$17:$D$36,MATCH($C521,'Settings'!$A$17:$A$36,0)),INDEX('Settings'!$E$17:$H$36,MATCH($C521,'Settings'!$A$17:$A$36,0),MATCH($E521,Groups,0))),0))</f>
        <v/>
      </c>
      <c r="O521" s="14">
        <f>IF($C521="","",ROUND($M521*$N521,2))</f>
        <v/>
      </c>
      <c r="P521" s="16">
        <f>IF($A521="","",DATE(YEAR($A521),MONTH($A521),1))</f>
        <v/>
      </c>
      <c r="Q521" s="14">
        <f>IF($C521="","",$K521-$O521)</f>
        <v/>
      </c>
    </row>
    <row r="522">
      <c r="A522" s="13" t="n"/>
      <c r="B522" s="4" t="n"/>
      <c r="C522" s="4" t="n"/>
      <c r="D522" s="4" t="n"/>
      <c r="E522" s="6">
        <f>IF($D522="","",IFERROR(INDEX('Settings'!$L$17:$L$56,MATCH($D522,'Settings'!$K$17:$K$56,0)),""))</f>
        <v/>
      </c>
      <c r="F522" s="8" t="n"/>
      <c r="G522" s="8" t="n"/>
      <c r="H522" s="4" t="n"/>
      <c r="I522" s="8" t="n"/>
      <c r="J522" s="8" t="n"/>
      <c r="K522" s="14">
        <f>IF($C522="","",$F522-$G522-$I522-$J522)</f>
        <v/>
      </c>
      <c r="L522" s="14">
        <f>IF($C522="","",$G522*IF($H522="Doctor",1,IF($H522="Shared",0.5,0)))</f>
        <v/>
      </c>
      <c r="M522" s="14">
        <f>IF($C522="","",IF(IFERROR(INDEX('Settings'!$C$17:$C$36,MATCH($C522,'Settings'!$A$17:$A$36,0)),"")="% of gross",$F522,$F522-$L522-IF('Settings'!$B$5="Yes",$I522,0)-IF('Settings'!$B$6="Yes",$J522,0)))</f>
        <v/>
      </c>
      <c r="N522" s="15">
        <f>IF($C522="","",IFERROR(IF(INDEX('Settings'!$E$17:$H$36,MATCH($C522,'Settings'!$A$17:$A$36,0),MATCH($E522,Groups,0))="",INDEX('Settings'!$D$17:$D$36,MATCH($C522,'Settings'!$A$17:$A$36,0)),INDEX('Settings'!$E$17:$H$36,MATCH($C522,'Settings'!$A$17:$A$36,0),MATCH($E522,Groups,0))),0))</f>
        <v/>
      </c>
      <c r="O522" s="14">
        <f>IF($C522="","",ROUND($M522*$N522,2))</f>
        <v/>
      </c>
      <c r="P522" s="16">
        <f>IF($A522="","",DATE(YEAR($A522),MONTH($A522),1))</f>
        <v/>
      </c>
      <c r="Q522" s="14">
        <f>IF($C522="","",$K522-$O522)</f>
        <v/>
      </c>
    </row>
    <row r="523">
      <c r="A523" s="13" t="n"/>
      <c r="B523" s="4" t="n"/>
      <c r="C523" s="4" t="n"/>
      <c r="D523" s="4" t="n"/>
      <c r="E523" s="6">
        <f>IF($D523="","",IFERROR(INDEX('Settings'!$L$17:$L$56,MATCH($D523,'Settings'!$K$17:$K$56,0)),""))</f>
        <v/>
      </c>
      <c r="F523" s="8" t="n"/>
      <c r="G523" s="8" t="n"/>
      <c r="H523" s="4" t="n"/>
      <c r="I523" s="8" t="n"/>
      <c r="J523" s="8" t="n"/>
      <c r="K523" s="14">
        <f>IF($C523="","",$F523-$G523-$I523-$J523)</f>
        <v/>
      </c>
      <c r="L523" s="14">
        <f>IF($C523="","",$G523*IF($H523="Doctor",1,IF($H523="Shared",0.5,0)))</f>
        <v/>
      </c>
      <c r="M523" s="14">
        <f>IF($C523="","",IF(IFERROR(INDEX('Settings'!$C$17:$C$36,MATCH($C523,'Settings'!$A$17:$A$36,0)),"")="% of gross",$F523,$F523-$L523-IF('Settings'!$B$5="Yes",$I523,0)-IF('Settings'!$B$6="Yes",$J523,0)))</f>
        <v/>
      </c>
      <c r="N523" s="15">
        <f>IF($C523="","",IFERROR(IF(INDEX('Settings'!$E$17:$H$36,MATCH($C523,'Settings'!$A$17:$A$36,0),MATCH($E523,Groups,0))="",INDEX('Settings'!$D$17:$D$36,MATCH($C523,'Settings'!$A$17:$A$36,0)),INDEX('Settings'!$E$17:$H$36,MATCH($C523,'Settings'!$A$17:$A$36,0),MATCH($E523,Groups,0))),0))</f>
        <v/>
      </c>
      <c r="O523" s="14">
        <f>IF($C523="","",ROUND($M523*$N523,2))</f>
        <v/>
      </c>
      <c r="P523" s="16">
        <f>IF($A523="","",DATE(YEAR($A523),MONTH($A523),1))</f>
        <v/>
      </c>
      <c r="Q523" s="14">
        <f>IF($C523="","",$K523-$O523)</f>
        <v/>
      </c>
    </row>
    <row r="524">
      <c r="A524" s="13" t="n"/>
      <c r="B524" s="4" t="n"/>
      <c r="C524" s="4" t="n"/>
      <c r="D524" s="4" t="n"/>
      <c r="E524" s="6">
        <f>IF($D524="","",IFERROR(INDEX('Settings'!$L$17:$L$56,MATCH($D524,'Settings'!$K$17:$K$56,0)),""))</f>
        <v/>
      </c>
      <c r="F524" s="8" t="n"/>
      <c r="G524" s="8" t="n"/>
      <c r="H524" s="4" t="n"/>
      <c r="I524" s="8" t="n"/>
      <c r="J524" s="8" t="n"/>
      <c r="K524" s="14">
        <f>IF($C524="","",$F524-$G524-$I524-$J524)</f>
        <v/>
      </c>
      <c r="L524" s="14">
        <f>IF($C524="","",$G524*IF($H524="Doctor",1,IF($H524="Shared",0.5,0)))</f>
        <v/>
      </c>
      <c r="M524" s="14">
        <f>IF($C524="","",IF(IFERROR(INDEX('Settings'!$C$17:$C$36,MATCH($C524,'Settings'!$A$17:$A$36,0)),"")="% of gross",$F524,$F524-$L524-IF('Settings'!$B$5="Yes",$I524,0)-IF('Settings'!$B$6="Yes",$J524,0)))</f>
        <v/>
      </c>
      <c r="N524" s="15">
        <f>IF($C524="","",IFERROR(IF(INDEX('Settings'!$E$17:$H$36,MATCH($C524,'Settings'!$A$17:$A$36,0),MATCH($E524,Groups,0))="",INDEX('Settings'!$D$17:$D$36,MATCH($C524,'Settings'!$A$17:$A$36,0)),INDEX('Settings'!$E$17:$H$36,MATCH($C524,'Settings'!$A$17:$A$36,0),MATCH($E524,Groups,0))),0))</f>
        <v/>
      </c>
      <c r="O524" s="14">
        <f>IF($C524="","",ROUND($M524*$N524,2))</f>
        <v/>
      </c>
      <c r="P524" s="16">
        <f>IF($A524="","",DATE(YEAR($A524),MONTH($A524),1))</f>
        <v/>
      </c>
      <c r="Q524" s="14">
        <f>IF($C524="","",$K524-$O524)</f>
        <v/>
      </c>
    </row>
    <row r="525">
      <c r="A525" s="13" t="n"/>
      <c r="B525" s="4" t="n"/>
      <c r="C525" s="4" t="n"/>
      <c r="D525" s="4" t="n"/>
      <c r="E525" s="6">
        <f>IF($D525="","",IFERROR(INDEX('Settings'!$L$17:$L$56,MATCH($D525,'Settings'!$K$17:$K$56,0)),""))</f>
        <v/>
      </c>
      <c r="F525" s="8" t="n"/>
      <c r="G525" s="8" t="n"/>
      <c r="H525" s="4" t="n"/>
      <c r="I525" s="8" t="n"/>
      <c r="J525" s="8" t="n"/>
      <c r="K525" s="14">
        <f>IF($C525="","",$F525-$G525-$I525-$J525)</f>
        <v/>
      </c>
      <c r="L525" s="14">
        <f>IF($C525="","",$G525*IF($H525="Doctor",1,IF($H525="Shared",0.5,0)))</f>
        <v/>
      </c>
      <c r="M525" s="14">
        <f>IF($C525="","",IF(IFERROR(INDEX('Settings'!$C$17:$C$36,MATCH($C525,'Settings'!$A$17:$A$36,0)),"")="% of gross",$F525,$F525-$L525-IF('Settings'!$B$5="Yes",$I525,0)-IF('Settings'!$B$6="Yes",$J525,0)))</f>
        <v/>
      </c>
      <c r="N525" s="15">
        <f>IF($C525="","",IFERROR(IF(INDEX('Settings'!$E$17:$H$36,MATCH($C525,'Settings'!$A$17:$A$36,0),MATCH($E525,Groups,0))="",INDEX('Settings'!$D$17:$D$36,MATCH($C525,'Settings'!$A$17:$A$36,0)),INDEX('Settings'!$E$17:$H$36,MATCH($C525,'Settings'!$A$17:$A$36,0),MATCH($E525,Groups,0))),0))</f>
        <v/>
      </c>
      <c r="O525" s="14">
        <f>IF($C525="","",ROUND($M525*$N525,2))</f>
        <v/>
      </c>
      <c r="P525" s="16">
        <f>IF($A525="","",DATE(YEAR($A525),MONTH($A525),1))</f>
        <v/>
      </c>
      <c r="Q525" s="14">
        <f>IF($C525="","",$K525-$O525)</f>
        <v/>
      </c>
    </row>
    <row r="526">
      <c r="A526" s="13" t="n"/>
      <c r="B526" s="4" t="n"/>
      <c r="C526" s="4" t="n"/>
      <c r="D526" s="4" t="n"/>
      <c r="E526" s="6">
        <f>IF($D526="","",IFERROR(INDEX('Settings'!$L$17:$L$56,MATCH($D526,'Settings'!$K$17:$K$56,0)),""))</f>
        <v/>
      </c>
      <c r="F526" s="8" t="n"/>
      <c r="G526" s="8" t="n"/>
      <c r="H526" s="4" t="n"/>
      <c r="I526" s="8" t="n"/>
      <c r="J526" s="8" t="n"/>
      <c r="K526" s="14">
        <f>IF($C526="","",$F526-$G526-$I526-$J526)</f>
        <v/>
      </c>
      <c r="L526" s="14">
        <f>IF($C526="","",$G526*IF($H526="Doctor",1,IF($H526="Shared",0.5,0)))</f>
        <v/>
      </c>
      <c r="M526" s="14">
        <f>IF($C526="","",IF(IFERROR(INDEX('Settings'!$C$17:$C$36,MATCH($C526,'Settings'!$A$17:$A$36,0)),"")="% of gross",$F526,$F526-$L526-IF('Settings'!$B$5="Yes",$I526,0)-IF('Settings'!$B$6="Yes",$J526,0)))</f>
        <v/>
      </c>
      <c r="N526" s="15">
        <f>IF($C526="","",IFERROR(IF(INDEX('Settings'!$E$17:$H$36,MATCH($C526,'Settings'!$A$17:$A$36,0),MATCH($E526,Groups,0))="",INDEX('Settings'!$D$17:$D$36,MATCH($C526,'Settings'!$A$17:$A$36,0)),INDEX('Settings'!$E$17:$H$36,MATCH($C526,'Settings'!$A$17:$A$36,0),MATCH($E526,Groups,0))),0))</f>
        <v/>
      </c>
      <c r="O526" s="14">
        <f>IF($C526="","",ROUND($M526*$N526,2))</f>
        <v/>
      </c>
      <c r="P526" s="16">
        <f>IF($A526="","",DATE(YEAR($A526),MONTH($A526),1))</f>
        <v/>
      </c>
      <c r="Q526" s="14">
        <f>IF($C526="","",$K526-$O526)</f>
        <v/>
      </c>
    </row>
    <row r="527">
      <c r="A527" s="13" t="n"/>
      <c r="B527" s="4" t="n"/>
      <c r="C527" s="4" t="n"/>
      <c r="D527" s="4" t="n"/>
      <c r="E527" s="6">
        <f>IF($D527="","",IFERROR(INDEX('Settings'!$L$17:$L$56,MATCH($D527,'Settings'!$K$17:$K$56,0)),""))</f>
        <v/>
      </c>
      <c r="F527" s="8" t="n"/>
      <c r="G527" s="8" t="n"/>
      <c r="H527" s="4" t="n"/>
      <c r="I527" s="8" t="n"/>
      <c r="J527" s="8" t="n"/>
      <c r="K527" s="14">
        <f>IF($C527="","",$F527-$G527-$I527-$J527)</f>
        <v/>
      </c>
      <c r="L527" s="14">
        <f>IF($C527="","",$G527*IF($H527="Doctor",1,IF($H527="Shared",0.5,0)))</f>
        <v/>
      </c>
      <c r="M527" s="14">
        <f>IF($C527="","",IF(IFERROR(INDEX('Settings'!$C$17:$C$36,MATCH($C527,'Settings'!$A$17:$A$36,0)),"")="% of gross",$F527,$F527-$L527-IF('Settings'!$B$5="Yes",$I527,0)-IF('Settings'!$B$6="Yes",$J527,0)))</f>
        <v/>
      </c>
      <c r="N527" s="15">
        <f>IF($C527="","",IFERROR(IF(INDEX('Settings'!$E$17:$H$36,MATCH($C527,'Settings'!$A$17:$A$36,0),MATCH($E527,Groups,0))="",INDEX('Settings'!$D$17:$D$36,MATCH($C527,'Settings'!$A$17:$A$36,0)),INDEX('Settings'!$E$17:$H$36,MATCH($C527,'Settings'!$A$17:$A$36,0),MATCH($E527,Groups,0))),0))</f>
        <v/>
      </c>
      <c r="O527" s="14">
        <f>IF($C527="","",ROUND($M527*$N527,2))</f>
        <v/>
      </c>
      <c r="P527" s="16">
        <f>IF($A527="","",DATE(YEAR($A527),MONTH($A527),1))</f>
        <v/>
      </c>
      <c r="Q527" s="14">
        <f>IF($C527="","",$K527-$O527)</f>
        <v/>
      </c>
    </row>
    <row r="528">
      <c r="A528" s="13" t="n"/>
      <c r="B528" s="4" t="n"/>
      <c r="C528" s="4" t="n"/>
      <c r="D528" s="4" t="n"/>
      <c r="E528" s="6">
        <f>IF($D528="","",IFERROR(INDEX('Settings'!$L$17:$L$56,MATCH($D528,'Settings'!$K$17:$K$56,0)),""))</f>
        <v/>
      </c>
      <c r="F528" s="8" t="n"/>
      <c r="G528" s="8" t="n"/>
      <c r="H528" s="4" t="n"/>
      <c r="I528" s="8" t="n"/>
      <c r="J528" s="8" t="n"/>
      <c r="K528" s="14">
        <f>IF($C528="","",$F528-$G528-$I528-$J528)</f>
        <v/>
      </c>
      <c r="L528" s="14">
        <f>IF($C528="","",$G528*IF($H528="Doctor",1,IF($H528="Shared",0.5,0)))</f>
        <v/>
      </c>
      <c r="M528" s="14">
        <f>IF($C528="","",IF(IFERROR(INDEX('Settings'!$C$17:$C$36,MATCH($C528,'Settings'!$A$17:$A$36,0)),"")="% of gross",$F528,$F528-$L528-IF('Settings'!$B$5="Yes",$I528,0)-IF('Settings'!$B$6="Yes",$J528,0)))</f>
        <v/>
      </c>
      <c r="N528" s="15">
        <f>IF($C528="","",IFERROR(IF(INDEX('Settings'!$E$17:$H$36,MATCH($C528,'Settings'!$A$17:$A$36,0),MATCH($E528,Groups,0))="",INDEX('Settings'!$D$17:$D$36,MATCH($C528,'Settings'!$A$17:$A$36,0)),INDEX('Settings'!$E$17:$H$36,MATCH($C528,'Settings'!$A$17:$A$36,0),MATCH($E528,Groups,0))),0))</f>
        <v/>
      </c>
      <c r="O528" s="14">
        <f>IF($C528="","",ROUND($M528*$N528,2))</f>
        <v/>
      </c>
      <c r="P528" s="16">
        <f>IF($A528="","",DATE(YEAR($A528),MONTH($A528),1))</f>
        <v/>
      </c>
      <c r="Q528" s="14">
        <f>IF($C528="","",$K528-$O528)</f>
        <v/>
      </c>
    </row>
    <row r="529">
      <c r="A529" s="13" t="n"/>
      <c r="B529" s="4" t="n"/>
      <c r="C529" s="4" t="n"/>
      <c r="D529" s="4" t="n"/>
      <c r="E529" s="6">
        <f>IF($D529="","",IFERROR(INDEX('Settings'!$L$17:$L$56,MATCH($D529,'Settings'!$K$17:$K$56,0)),""))</f>
        <v/>
      </c>
      <c r="F529" s="8" t="n"/>
      <c r="G529" s="8" t="n"/>
      <c r="H529" s="4" t="n"/>
      <c r="I529" s="8" t="n"/>
      <c r="J529" s="8" t="n"/>
      <c r="K529" s="14">
        <f>IF($C529="","",$F529-$G529-$I529-$J529)</f>
        <v/>
      </c>
      <c r="L529" s="14">
        <f>IF($C529="","",$G529*IF($H529="Doctor",1,IF($H529="Shared",0.5,0)))</f>
        <v/>
      </c>
      <c r="M529" s="14">
        <f>IF($C529="","",IF(IFERROR(INDEX('Settings'!$C$17:$C$36,MATCH($C529,'Settings'!$A$17:$A$36,0)),"")="% of gross",$F529,$F529-$L529-IF('Settings'!$B$5="Yes",$I529,0)-IF('Settings'!$B$6="Yes",$J529,0)))</f>
        <v/>
      </c>
      <c r="N529" s="15">
        <f>IF($C529="","",IFERROR(IF(INDEX('Settings'!$E$17:$H$36,MATCH($C529,'Settings'!$A$17:$A$36,0),MATCH($E529,Groups,0))="",INDEX('Settings'!$D$17:$D$36,MATCH($C529,'Settings'!$A$17:$A$36,0)),INDEX('Settings'!$E$17:$H$36,MATCH($C529,'Settings'!$A$17:$A$36,0),MATCH($E529,Groups,0))),0))</f>
        <v/>
      </c>
      <c r="O529" s="14">
        <f>IF($C529="","",ROUND($M529*$N529,2))</f>
        <v/>
      </c>
      <c r="P529" s="16">
        <f>IF($A529="","",DATE(YEAR($A529),MONTH($A529),1))</f>
        <v/>
      </c>
      <c r="Q529" s="14">
        <f>IF($C529="","",$K529-$O529)</f>
        <v/>
      </c>
    </row>
    <row r="530">
      <c r="A530" s="13" t="n"/>
      <c r="B530" s="4" t="n"/>
      <c r="C530" s="4" t="n"/>
      <c r="D530" s="4" t="n"/>
      <c r="E530" s="6">
        <f>IF($D530="","",IFERROR(INDEX('Settings'!$L$17:$L$56,MATCH($D530,'Settings'!$K$17:$K$56,0)),""))</f>
        <v/>
      </c>
      <c r="F530" s="8" t="n"/>
      <c r="G530" s="8" t="n"/>
      <c r="H530" s="4" t="n"/>
      <c r="I530" s="8" t="n"/>
      <c r="J530" s="8" t="n"/>
      <c r="K530" s="14">
        <f>IF($C530="","",$F530-$G530-$I530-$J530)</f>
        <v/>
      </c>
      <c r="L530" s="14">
        <f>IF($C530="","",$G530*IF($H530="Doctor",1,IF($H530="Shared",0.5,0)))</f>
        <v/>
      </c>
      <c r="M530" s="14">
        <f>IF($C530="","",IF(IFERROR(INDEX('Settings'!$C$17:$C$36,MATCH($C530,'Settings'!$A$17:$A$36,0)),"")="% of gross",$F530,$F530-$L530-IF('Settings'!$B$5="Yes",$I530,0)-IF('Settings'!$B$6="Yes",$J530,0)))</f>
        <v/>
      </c>
      <c r="N530" s="15">
        <f>IF($C530="","",IFERROR(IF(INDEX('Settings'!$E$17:$H$36,MATCH($C530,'Settings'!$A$17:$A$36,0),MATCH($E530,Groups,0))="",INDEX('Settings'!$D$17:$D$36,MATCH($C530,'Settings'!$A$17:$A$36,0)),INDEX('Settings'!$E$17:$H$36,MATCH($C530,'Settings'!$A$17:$A$36,0),MATCH($E530,Groups,0))),0))</f>
        <v/>
      </c>
      <c r="O530" s="14">
        <f>IF($C530="","",ROUND($M530*$N530,2))</f>
        <v/>
      </c>
      <c r="P530" s="16">
        <f>IF($A530="","",DATE(YEAR($A530),MONTH($A530),1))</f>
        <v/>
      </c>
      <c r="Q530" s="14">
        <f>IF($C530="","",$K530-$O530)</f>
        <v/>
      </c>
    </row>
    <row r="531">
      <c r="A531" s="13" t="n"/>
      <c r="B531" s="4" t="n"/>
      <c r="C531" s="4" t="n"/>
      <c r="D531" s="4" t="n"/>
      <c r="E531" s="6">
        <f>IF($D531="","",IFERROR(INDEX('Settings'!$L$17:$L$56,MATCH($D531,'Settings'!$K$17:$K$56,0)),""))</f>
        <v/>
      </c>
      <c r="F531" s="8" t="n"/>
      <c r="G531" s="8" t="n"/>
      <c r="H531" s="4" t="n"/>
      <c r="I531" s="8" t="n"/>
      <c r="J531" s="8" t="n"/>
      <c r="K531" s="14">
        <f>IF($C531="","",$F531-$G531-$I531-$J531)</f>
        <v/>
      </c>
      <c r="L531" s="14">
        <f>IF($C531="","",$G531*IF($H531="Doctor",1,IF($H531="Shared",0.5,0)))</f>
        <v/>
      </c>
      <c r="M531" s="14">
        <f>IF($C531="","",IF(IFERROR(INDEX('Settings'!$C$17:$C$36,MATCH($C531,'Settings'!$A$17:$A$36,0)),"")="% of gross",$F531,$F531-$L531-IF('Settings'!$B$5="Yes",$I531,0)-IF('Settings'!$B$6="Yes",$J531,0)))</f>
        <v/>
      </c>
      <c r="N531" s="15">
        <f>IF($C531="","",IFERROR(IF(INDEX('Settings'!$E$17:$H$36,MATCH($C531,'Settings'!$A$17:$A$36,0),MATCH($E531,Groups,0))="",INDEX('Settings'!$D$17:$D$36,MATCH($C531,'Settings'!$A$17:$A$36,0)),INDEX('Settings'!$E$17:$H$36,MATCH($C531,'Settings'!$A$17:$A$36,0),MATCH($E531,Groups,0))),0))</f>
        <v/>
      </c>
      <c r="O531" s="14">
        <f>IF($C531="","",ROUND($M531*$N531,2))</f>
        <v/>
      </c>
      <c r="P531" s="16">
        <f>IF($A531="","",DATE(YEAR($A531),MONTH($A531),1))</f>
        <v/>
      </c>
      <c r="Q531" s="14">
        <f>IF($C531="","",$K531-$O531)</f>
        <v/>
      </c>
    </row>
    <row r="532">
      <c r="A532" s="13" t="n"/>
      <c r="B532" s="4" t="n"/>
      <c r="C532" s="4" t="n"/>
      <c r="D532" s="4" t="n"/>
      <c r="E532" s="6">
        <f>IF($D532="","",IFERROR(INDEX('Settings'!$L$17:$L$56,MATCH($D532,'Settings'!$K$17:$K$56,0)),""))</f>
        <v/>
      </c>
      <c r="F532" s="8" t="n"/>
      <c r="G532" s="8" t="n"/>
      <c r="H532" s="4" t="n"/>
      <c r="I532" s="8" t="n"/>
      <c r="J532" s="8" t="n"/>
      <c r="K532" s="14">
        <f>IF($C532="","",$F532-$G532-$I532-$J532)</f>
        <v/>
      </c>
      <c r="L532" s="14">
        <f>IF($C532="","",$G532*IF($H532="Doctor",1,IF($H532="Shared",0.5,0)))</f>
        <v/>
      </c>
      <c r="M532" s="14">
        <f>IF($C532="","",IF(IFERROR(INDEX('Settings'!$C$17:$C$36,MATCH($C532,'Settings'!$A$17:$A$36,0)),"")="% of gross",$F532,$F532-$L532-IF('Settings'!$B$5="Yes",$I532,0)-IF('Settings'!$B$6="Yes",$J532,0)))</f>
        <v/>
      </c>
      <c r="N532" s="15">
        <f>IF($C532="","",IFERROR(IF(INDEX('Settings'!$E$17:$H$36,MATCH($C532,'Settings'!$A$17:$A$36,0),MATCH($E532,Groups,0))="",INDEX('Settings'!$D$17:$D$36,MATCH($C532,'Settings'!$A$17:$A$36,0)),INDEX('Settings'!$E$17:$H$36,MATCH($C532,'Settings'!$A$17:$A$36,0),MATCH($E532,Groups,0))),0))</f>
        <v/>
      </c>
      <c r="O532" s="14">
        <f>IF($C532="","",ROUND($M532*$N532,2))</f>
        <v/>
      </c>
      <c r="P532" s="16">
        <f>IF($A532="","",DATE(YEAR($A532),MONTH($A532),1))</f>
        <v/>
      </c>
      <c r="Q532" s="14">
        <f>IF($C532="","",$K532-$O532)</f>
        <v/>
      </c>
    </row>
    <row r="533">
      <c r="A533" s="13" t="n"/>
      <c r="B533" s="4" t="n"/>
      <c r="C533" s="4" t="n"/>
      <c r="D533" s="4" t="n"/>
      <c r="E533" s="6">
        <f>IF($D533="","",IFERROR(INDEX('Settings'!$L$17:$L$56,MATCH($D533,'Settings'!$K$17:$K$56,0)),""))</f>
        <v/>
      </c>
      <c r="F533" s="8" t="n"/>
      <c r="G533" s="8" t="n"/>
      <c r="H533" s="4" t="n"/>
      <c r="I533" s="8" t="n"/>
      <c r="J533" s="8" t="n"/>
      <c r="K533" s="14">
        <f>IF($C533="","",$F533-$G533-$I533-$J533)</f>
        <v/>
      </c>
      <c r="L533" s="14">
        <f>IF($C533="","",$G533*IF($H533="Doctor",1,IF($H533="Shared",0.5,0)))</f>
        <v/>
      </c>
      <c r="M533" s="14">
        <f>IF($C533="","",IF(IFERROR(INDEX('Settings'!$C$17:$C$36,MATCH($C533,'Settings'!$A$17:$A$36,0)),"")="% of gross",$F533,$F533-$L533-IF('Settings'!$B$5="Yes",$I533,0)-IF('Settings'!$B$6="Yes",$J533,0)))</f>
        <v/>
      </c>
      <c r="N533" s="15">
        <f>IF($C533="","",IFERROR(IF(INDEX('Settings'!$E$17:$H$36,MATCH($C533,'Settings'!$A$17:$A$36,0),MATCH($E533,Groups,0))="",INDEX('Settings'!$D$17:$D$36,MATCH($C533,'Settings'!$A$17:$A$36,0)),INDEX('Settings'!$E$17:$H$36,MATCH($C533,'Settings'!$A$17:$A$36,0),MATCH($E533,Groups,0))),0))</f>
        <v/>
      </c>
      <c r="O533" s="14">
        <f>IF($C533="","",ROUND($M533*$N533,2))</f>
        <v/>
      </c>
      <c r="P533" s="16">
        <f>IF($A533="","",DATE(YEAR($A533),MONTH($A533),1))</f>
        <v/>
      </c>
      <c r="Q533" s="14">
        <f>IF($C533="","",$K533-$O533)</f>
        <v/>
      </c>
    </row>
    <row r="534">
      <c r="A534" s="13" t="n"/>
      <c r="B534" s="4" t="n"/>
      <c r="C534" s="4" t="n"/>
      <c r="D534" s="4" t="n"/>
      <c r="E534" s="6">
        <f>IF($D534="","",IFERROR(INDEX('Settings'!$L$17:$L$56,MATCH($D534,'Settings'!$K$17:$K$56,0)),""))</f>
        <v/>
      </c>
      <c r="F534" s="8" t="n"/>
      <c r="G534" s="8" t="n"/>
      <c r="H534" s="4" t="n"/>
      <c r="I534" s="8" t="n"/>
      <c r="J534" s="8" t="n"/>
      <c r="K534" s="14">
        <f>IF($C534="","",$F534-$G534-$I534-$J534)</f>
        <v/>
      </c>
      <c r="L534" s="14">
        <f>IF($C534="","",$G534*IF($H534="Doctor",1,IF($H534="Shared",0.5,0)))</f>
        <v/>
      </c>
      <c r="M534" s="14">
        <f>IF($C534="","",IF(IFERROR(INDEX('Settings'!$C$17:$C$36,MATCH($C534,'Settings'!$A$17:$A$36,0)),"")="% of gross",$F534,$F534-$L534-IF('Settings'!$B$5="Yes",$I534,0)-IF('Settings'!$B$6="Yes",$J534,0)))</f>
        <v/>
      </c>
      <c r="N534" s="15">
        <f>IF($C534="","",IFERROR(IF(INDEX('Settings'!$E$17:$H$36,MATCH($C534,'Settings'!$A$17:$A$36,0),MATCH($E534,Groups,0))="",INDEX('Settings'!$D$17:$D$36,MATCH($C534,'Settings'!$A$17:$A$36,0)),INDEX('Settings'!$E$17:$H$36,MATCH($C534,'Settings'!$A$17:$A$36,0),MATCH($E534,Groups,0))),0))</f>
        <v/>
      </c>
      <c r="O534" s="14">
        <f>IF($C534="","",ROUND($M534*$N534,2))</f>
        <v/>
      </c>
      <c r="P534" s="16">
        <f>IF($A534="","",DATE(YEAR($A534),MONTH($A534),1))</f>
        <v/>
      </c>
      <c r="Q534" s="14">
        <f>IF($C534="","",$K534-$O534)</f>
        <v/>
      </c>
    </row>
    <row r="535">
      <c r="A535" s="13" t="n"/>
      <c r="B535" s="4" t="n"/>
      <c r="C535" s="4" t="n"/>
      <c r="D535" s="4" t="n"/>
      <c r="E535" s="6">
        <f>IF($D535="","",IFERROR(INDEX('Settings'!$L$17:$L$56,MATCH($D535,'Settings'!$K$17:$K$56,0)),""))</f>
        <v/>
      </c>
      <c r="F535" s="8" t="n"/>
      <c r="G535" s="8" t="n"/>
      <c r="H535" s="4" t="n"/>
      <c r="I535" s="8" t="n"/>
      <c r="J535" s="8" t="n"/>
      <c r="K535" s="14">
        <f>IF($C535="","",$F535-$G535-$I535-$J535)</f>
        <v/>
      </c>
      <c r="L535" s="14">
        <f>IF($C535="","",$G535*IF($H535="Doctor",1,IF($H535="Shared",0.5,0)))</f>
        <v/>
      </c>
      <c r="M535" s="14">
        <f>IF($C535="","",IF(IFERROR(INDEX('Settings'!$C$17:$C$36,MATCH($C535,'Settings'!$A$17:$A$36,0)),"")="% of gross",$F535,$F535-$L535-IF('Settings'!$B$5="Yes",$I535,0)-IF('Settings'!$B$6="Yes",$J535,0)))</f>
        <v/>
      </c>
      <c r="N535" s="15">
        <f>IF($C535="","",IFERROR(IF(INDEX('Settings'!$E$17:$H$36,MATCH($C535,'Settings'!$A$17:$A$36,0),MATCH($E535,Groups,0))="",INDEX('Settings'!$D$17:$D$36,MATCH($C535,'Settings'!$A$17:$A$36,0)),INDEX('Settings'!$E$17:$H$36,MATCH($C535,'Settings'!$A$17:$A$36,0),MATCH($E535,Groups,0))),0))</f>
        <v/>
      </c>
      <c r="O535" s="14">
        <f>IF($C535="","",ROUND($M535*$N535,2))</f>
        <v/>
      </c>
      <c r="P535" s="16">
        <f>IF($A535="","",DATE(YEAR($A535),MONTH($A535),1))</f>
        <v/>
      </c>
      <c r="Q535" s="14">
        <f>IF($C535="","",$K535-$O535)</f>
        <v/>
      </c>
    </row>
    <row r="536">
      <c r="A536" s="13" t="n"/>
      <c r="B536" s="4" t="n"/>
      <c r="C536" s="4" t="n"/>
      <c r="D536" s="4" t="n"/>
      <c r="E536" s="6">
        <f>IF($D536="","",IFERROR(INDEX('Settings'!$L$17:$L$56,MATCH($D536,'Settings'!$K$17:$K$56,0)),""))</f>
        <v/>
      </c>
      <c r="F536" s="8" t="n"/>
      <c r="G536" s="8" t="n"/>
      <c r="H536" s="4" t="n"/>
      <c r="I536" s="8" t="n"/>
      <c r="J536" s="8" t="n"/>
      <c r="K536" s="14">
        <f>IF($C536="","",$F536-$G536-$I536-$J536)</f>
        <v/>
      </c>
      <c r="L536" s="14">
        <f>IF($C536="","",$G536*IF($H536="Doctor",1,IF($H536="Shared",0.5,0)))</f>
        <v/>
      </c>
      <c r="M536" s="14">
        <f>IF($C536="","",IF(IFERROR(INDEX('Settings'!$C$17:$C$36,MATCH($C536,'Settings'!$A$17:$A$36,0)),"")="% of gross",$F536,$F536-$L536-IF('Settings'!$B$5="Yes",$I536,0)-IF('Settings'!$B$6="Yes",$J536,0)))</f>
        <v/>
      </c>
      <c r="N536" s="15">
        <f>IF($C536="","",IFERROR(IF(INDEX('Settings'!$E$17:$H$36,MATCH($C536,'Settings'!$A$17:$A$36,0),MATCH($E536,Groups,0))="",INDEX('Settings'!$D$17:$D$36,MATCH($C536,'Settings'!$A$17:$A$36,0)),INDEX('Settings'!$E$17:$H$36,MATCH($C536,'Settings'!$A$17:$A$36,0),MATCH($E536,Groups,0))),0))</f>
        <v/>
      </c>
      <c r="O536" s="14">
        <f>IF($C536="","",ROUND($M536*$N536,2))</f>
        <v/>
      </c>
      <c r="P536" s="16">
        <f>IF($A536="","",DATE(YEAR($A536),MONTH($A536),1))</f>
        <v/>
      </c>
      <c r="Q536" s="14">
        <f>IF($C536="","",$K536-$O536)</f>
        <v/>
      </c>
    </row>
    <row r="537">
      <c r="A537" s="13" t="n"/>
      <c r="B537" s="4" t="n"/>
      <c r="C537" s="4" t="n"/>
      <c r="D537" s="4" t="n"/>
      <c r="E537" s="6">
        <f>IF($D537="","",IFERROR(INDEX('Settings'!$L$17:$L$56,MATCH($D537,'Settings'!$K$17:$K$56,0)),""))</f>
        <v/>
      </c>
      <c r="F537" s="8" t="n"/>
      <c r="G537" s="8" t="n"/>
      <c r="H537" s="4" t="n"/>
      <c r="I537" s="8" t="n"/>
      <c r="J537" s="8" t="n"/>
      <c r="K537" s="14">
        <f>IF($C537="","",$F537-$G537-$I537-$J537)</f>
        <v/>
      </c>
      <c r="L537" s="14">
        <f>IF($C537="","",$G537*IF($H537="Doctor",1,IF($H537="Shared",0.5,0)))</f>
        <v/>
      </c>
      <c r="M537" s="14">
        <f>IF($C537="","",IF(IFERROR(INDEX('Settings'!$C$17:$C$36,MATCH($C537,'Settings'!$A$17:$A$36,0)),"")="% of gross",$F537,$F537-$L537-IF('Settings'!$B$5="Yes",$I537,0)-IF('Settings'!$B$6="Yes",$J537,0)))</f>
        <v/>
      </c>
      <c r="N537" s="15">
        <f>IF($C537="","",IFERROR(IF(INDEX('Settings'!$E$17:$H$36,MATCH($C537,'Settings'!$A$17:$A$36,0),MATCH($E537,Groups,0))="",INDEX('Settings'!$D$17:$D$36,MATCH($C537,'Settings'!$A$17:$A$36,0)),INDEX('Settings'!$E$17:$H$36,MATCH($C537,'Settings'!$A$17:$A$36,0),MATCH($E537,Groups,0))),0))</f>
        <v/>
      </c>
      <c r="O537" s="14">
        <f>IF($C537="","",ROUND($M537*$N537,2))</f>
        <v/>
      </c>
      <c r="P537" s="16">
        <f>IF($A537="","",DATE(YEAR($A537),MONTH($A537),1))</f>
        <v/>
      </c>
      <c r="Q537" s="14">
        <f>IF($C537="","",$K537-$O537)</f>
        <v/>
      </c>
    </row>
    <row r="538">
      <c r="A538" s="13" t="n"/>
      <c r="B538" s="4" t="n"/>
      <c r="C538" s="4" t="n"/>
      <c r="D538" s="4" t="n"/>
      <c r="E538" s="6">
        <f>IF($D538="","",IFERROR(INDEX('Settings'!$L$17:$L$56,MATCH($D538,'Settings'!$K$17:$K$56,0)),""))</f>
        <v/>
      </c>
      <c r="F538" s="8" t="n"/>
      <c r="G538" s="8" t="n"/>
      <c r="H538" s="4" t="n"/>
      <c r="I538" s="8" t="n"/>
      <c r="J538" s="8" t="n"/>
      <c r="K538" s="14">
        <f>IF($C538="","",$F538-$G538-$I538-$J538)</f>
        <v/>
      </c>
      <c r="L538" s="14">
        <f>IF($C538="","",$G538*IF($H538="Doctor",1,IF($H538="Shared",0.5,0)))</f>
        <v/>
      </c>
      <c r="M538" s="14">
        <f>IF($C538="","",IF(IFERROR(INDEX('Settings'!$C$17:$C$36,MATCH($C538,'Settings'!$A$17:$A$36,0)),"")="% of gross",$F538,$F538-$L538-IF('Settings'!$B$5="Yes",$I538,0)-IF('Settings'!$B$6="Yes",$J538,0)))</f>
        <v/>
      </c>
      <c r="N538" s="15">
        <f>IF($C538="","",IFERROR(IF(INDEX('Settings'!$E$17:$H$36,MATCH($C538,'Settings'!$A$17:$A$36,0),MATCH($E538,Groups,0))="",INDEX('Settings'!$D$17:$D$36,MATCH($C538,'Settings'!$A$17:$A$36,0)),INDEX('Settings'!$E$17:$H$36,MATCH($C538,'Settings'!$A$17:$A$36,0),MATCH($E538,Groups,0))),0))</f>
        <v/>
      </c>
      <c r="O538" s="14">
        <f>IF($C538="","",ROUND($M538*$N538,2))</f>
        <v/>
      </c>
      <c r="P538" s="16">
        <f>IF($A538="","",DATE(YEAR($A538),MONTH($A538),1))</f>
        <v/>
      </c>
      <c r="Q538" s="14">
        <f>IF($C538="","",$K538-$O538)</f>
        <v/>
      </c>
    </row>
    <row r="539">
      <c r="A539" s="13" t="n"/>
      <c r="B539" s="4" t="n"/>
      <c r="C539" s="4" t="n"/>
      <c r="D539" s="4" t="n"/>
      <c r="E539" s="6">
        <f>IF($D539="","",IFERROR(INDEX('Settings'!$L$17:$L$56,MATCH($D539,'Settings'!$K$17:$K$56,0)),""))</f>
        <v/>
      </c>
      <c r="F539" s="8" t="n"/>
      <c r="G539" s="8" t="n"/>
      <c r="H539" s="4" t="n"/>
      <c r="I539" s="8" t="n"/>
      <c r="J539" s="8" t="n"/>
      <c r="K539" s="14">
        <f>IF($C539="","",$F539-$G539-$I539-$J539)</f>
        <v/>
      </c>
      <c r="L539" s="14">
        <f>IF($C539="","",$G539*IF($H539="Doctor",1,IF($H539="Shared",0.5,0)))</f>
        <v/>
      </c>
      <c r="M539" s="14">
        <f>IF($C539="","",IF(IFERROR(INDEX('Settings'!$C$17:$C$36,MATCH($C539,'Settings'!$A$17:$A$36,0)),"")="% of gross",$F539,$F539-$L539-IF('Settings'!$B$5="Yes",$I539,0)-IF('Settings'!$B$6="Yes",$J539,0)))</f>
        <v/>
      </c>
      <c r="N539" s="15">
        <f>IF($C539="","",IFERROR(IF(INDEX('Settings'!$E$17:$H$36,MATCH($C539,'Settings'!$A$17:$A$36,0),MATCH($E539,Groups,0))="",INDEX('Settings'!$D$17:$D$36,MATCH($C539,'Settings'!$A$17:$A$36,0)),INDEX('Settings'!$E$17:$H$36,MATCH($C539,'Settings'!$A$17:$A$36,0),MATCH($E539,Groups,0))),0))</f>
        <v/>
      </c>
      <c r="O539" s="14">
        <f>IF($C539="","",ROUND($M539*$N539,2))</f>
        <v/>
      </c>
      <c r="P539" s="16">
        <f>IF($A539="","",DATE(YEAR($A539),MONTH($A539),1))</f>
        <v/>
      </c>
      <c r="Q539" s="14">
        <f>IF($C539="","",$K539-$O539)</f>
        <v/>
      </c>
    </row>
    <row r="540">
      <c r="A540" s="13" t="n"/>
      <c r="B540" s="4" t="n"/>
      <c r="C540" s="4" t="n"/>
      <c r="D540" s="4" t="n"/>
      <c r="E540" s="6">
        <f>IF($D540="","",IFERROR(INDEX('Settings'!$L$17:$L$56,MATCH($D540,'Settings'!$K$17:$K$56,0)),""))</f>
        <v/>
      </c>
      <c r="F540" s="8" t="n"/>
      <c r="G540" s="8" t="n"/>
      <c r="H540" s="4" t="n"/>
      <c r="I540" s="8" t="n"/>
      <c r="J540" s="8" t="n"/>
      <c r="K540" s="14">
        <f>IF($C540="","",$F540-$G540-$I540-$J540)</f>
        <v/>
      </c>
      <c r="L540" s="14">
        <f>IF($C540="","",$G540*IF($H540="Doctor",1,IF($H540="Shared",0.5,0)))</f>
        <v/>
      </c>
      <c r="M540" s="14">
        <f>IF($C540="","",IF(IFERROR(INDEX('Settings'!$C$17:$C$36,MATCH($C540,'Settings'!$A$17:$A$36,0)),"")="% of gross",$F540,$F540-$L540-IF('Settings'!$B$5="Yes",$I540,0)-IF('Settings'!$B$6="Yes",$J540,0)))</f>
        <v/>
      </c>
      <c r="N540" s="15">
        <f>IF($C540="","",IFERROR(IF(INDEX('Settings'!$E$17:$H$36,MATCH($C540,'Settings'!$A$17:$A$36,0),MATCH($E540,Groups,0))="",INDEX('Settings'!$D$17:$D$36,MATCH($C540,'Settings'!$A$17:$A$36,0)),INDEX('Settings'!$E$17:$H$36,MATCH($C540,'Settings'!$A$17:$A$36,0),MATCH($E540,Groups,0))),0))</f>
        <v/>
      </c>
      <c r="O540" s="14">
        <f>IF($C540="","",ROUND($M540*$N540,2))</f>
        <v/>
      </c>
      <c r="P540" s="16">
        <f>IF($A540="","",DATE(YEAR($A540),MONTH($A540),1))</f>
        <v/>
      </c>
      <c r="Q540" s="14">
        <f>IF($C540="","",$K540-$O540)</f>
        <v/>
      </c>
    </row>
    <row r="541">
      <c r="A541" s="13" t="n"/>
      <c r="B541" s="4" t="n"/>
      <c r="C541" s="4" t="n"/>
      <c r="D541" s="4" t="n"/>
      <c r="E541" s="6">
        <f>IF($D541="","",IFERROR(INDEX('Settings'!$L$17:$L$56,MATCH($D541,'Settings'!$K$17:$K$56,0)),""))</f>
        <v/>
      </c>
      <c r="F541" s="8" t="n"/>
      <c r="G541" s="8" t="n"/>
      <c r="H541" s="4" t="n"/>
      <c r="I541" s="8" t="n"/>
      <c r="J541" s="8" t="n"/>
      <c r="K541" s="14">
        <f>IF($C541="","",$F541-$G541-$I541-$J541)</f>
        <v/>
      </c>
      <c r="L541" s="14">
        <f>IF($C541="","",$G541*IF($H541="Doctor",1,IF($H541="Shared",0.5,0)))</f>
        <v/>
      </c>
      <c r="M541" s="14">
        <f>IF($C541="","",IF(IFERROR(INDEX('Settings'!$C$17:$C$36,MATCH($C541,'Settings'!$A$17:$A$36,0)),"")="% of gross",$F541,$F541-$L541-IF('Settings'!$B$5="Yes",$I541,0)-IF('Settings'!$B$6="Yes",$J541,0)))</f>
        <v/>
      </c>
      <c r="N541" s="15">
        <f>IF($C541="","",IFERROR(IF(INDEX('Settings'!$E$17:$H$36,MATCH($C541,'Settings'!$A$17:$A$36,0),MATCH($E541,Groups,0))="",INDEX('Settings'!$D$17:$D$36,MATCH($C541,'Settings'!$A$17:$A$36,0)),INDEX('Settings'!$E$17:$H$36,MATCH($C541,'Settings'!$A$17:$A$36,0),MATCH($E541,Groups,0))),0))</f>
        <v/>
      </c>
      <c r="O541" s="14">
        <f>IF($C541="","",ROUND($M541*$N541,2))</f>
        <v/>
      </c>
      <c r="P541" s="16">
        <f>IF($A541="","",DATE(YEAR($A541),MONTH($A541),1))</f>
        <v/>
      </c>
      <c r="Q541" s="14">
        <f>IF($C541="","",$K541-$O541)</f>
        <v/>
      </c>
    </row>
    <row r="542">
      <c r="A542" s="13" t="n"/>
      <c r="B542" s="4" t="n"/>
      <c r="C542" s="4" t="n"/>
      <c r="D542" s="4" t="n"/>
      <c r="E542" s="6">
        <f>IF($D542="","",IFERROR(INDEX('Settings'!$L$17:$L$56,MATCH($D542,'Settings'!$K$17:$K$56,0)),""))</f>
        <v/>
      </c>
      <c r="F542" s="8" t="n"/>
      <c r="G542" s="8" t="n"/>
      <c r="H542" s="4" t="n"/>
      <c r="I542" s="8" t="n"/>
      <c r="J542" s="8" t="n"/>
      <c r="K542" s="14">
        <f>IF($C542="","",$F542-$G542-$I542-$J542)</f>
        <v/>
      </c>
      <c r="L542" s="14">
        <f>IF($C542="","",$G542*IF($H542="Doctor",1,IF($H542="Shared",0.5,0)))</f>
        <v/>
      </c>
      <c r="M542" s="14">
        <f>IF($C542="","",IF(IFERROR(INDEX('Settings'!$C$17:$C$36,MATCH($C542,'Settings'!$A$17:$A$36,0)),"")="% of gross",$F542,$F542-$L542-IF('Settings'!$B$5="Yes",$I542,0)-IF('Settings'!$B$6="Yes",$J542,0)))</f>
        <v/>
      </c>
      <c r="N542" s="15">
        <f>IF($C542="","",IFERROR(IF(INDEX('Settings'!$E$17:$H$36,MATCH($C542,'Settings'!$A$17:$A$36,0),MATCH($E542,Groups,0))="",INDEX('Settings'!$D$17:$D$36,MATCH($C542,'Settings'!$A$17:$A$36,0)),INDEX('Settings'!$E$17:$H$36,MATCH($C542,'Settings'!$A$17:$A$36,0),MATCH($E542,Groups,0))),0))</f>
        <v/>
      </c>
      <c r="O542" s="14">
        <f>IF($C542="","",ROUND($M542*$N542,2))</f>
        <v/>
      </c>
      <c r="P542" s="16">
        <f>IF($A542="","",DATE(YEAR($A542),MONTH($A542),1))</f>
        <v/>
      </c>
      <c r="Q542" s="14">
        <f>IF($C542="","",$K542-$O542)</f>
        <v/>
      </c>
    </row>
    <row r="543">
      <c r="A543" s="13" t="n"/>
      <c r="B543" s="4" t="n"/>
      <c r="C543" s="4" t="n"/>
      <c r="D543" s="4" t="n"/>
      <c r="E543" s="6">
        <f>IF($D543="","",IFERROR(INDEX('Settings'!$L$17:$L$56,MATCH($D543,'Settings'!$K$17:$K$56,0)),""))</f>
        <v/>
      </c>
      <c r="F543" s="8" t="n"/>
      <c r="G543" s="8" t="n"/>
      <c r="H543" s="4" t="n"/>
      <c r="I543" s="8" t="n"/>
      <c r="J543" s="8" t="n"/>
      <c r="K543" s="14">
        <f>IF($C543="","",$F543-$G543-$I543-$J543)</f>
        <v/>
      </c>
      <c r="L543" s="14">
        <f>IF($C543="","",$G543*IF($H543="Doctor",1,IF($H543="Shared",0.5,0)))</f>
        <v/>
      </c>
      <c r="M543" s="14">
        <f>IF($C543="","",IF(IFERROR(INDEX('Settings'!$C$17:$C$36,MATCH($C543,'Settings'!$A$17:$A$36,0)),"")="% of gross",$F543,$F543-$L543-IF('Settings'!$B$5="Yes",$I543,0)-IF('Settings'!$B$6="Yes",$J543,0)))</f>
        <v/>
      </c>
      <c r="N543" s="15">
        <f>IF($C543="","",IFERROR(IF(INDEX('Settings'!$E$17:$H$36,MATCH($C543,'Settings'!$A$17:$A$36,0),MATCH($E543,Groups,0))="",INDEX('Settings'!$D$17:$D$36,MATCH($C543,'Settings'!$A$17:$A$36,0)),INDEX('Settings'!$E$17:$H$36,MATCH($C543,'Settings'!$A$17:$A$36,0),MATCH($E543,Groups,0))),0))</f>
        <v/>
      </c>
      <c r="O543" s="14">
        <f>IF($C543="","",ROUND($M543*$N543,2))</f>
        <v/>
      </c>
      <c r="P543" s="16">
        <f>IF($A543="","",DATE(YEAR($A543),MONTH($A543),1))</f>
        <v/>
      </c>
      <c r="Q543" s="14">
        <f>IF($C543="","",$K543-$O543)</f>
        <v/>
      </c>
    </row>
    <row r="544">
      <c r="A544" s="13" t="n"/>
      <c r="B544" s="4" t="n"/>
      <c r="C544" s="4" t="n"/>
      <c r="D544" s="4" t="n"/>
      <c r="E544" s="6">
        <f>IF($D544="","",IFERROR(INDEX('Settings'!$L$17:$L$56,MATCH($D544,'Settings'!$K$17:$K$56,0)),""))</f>
        <v/>
      </c>
      <c r="F544" s="8" t="n"/>
      <c r="G544" s="8" t="n"/>
      <c r="H544" s="4" t="n"/>
      <c r="I544" s="8" t="n"/>
      <c r="J544" s="8" t="n"/>
      <c r="K544" s="14">
        <f>IF($C544="","",$F544-$G544-$I544-$J544)</f>
        <v/>
      </c>
      <c r="L544" s="14">
        <f>IF($C544="","",$G544*IF($H544="Doctor",1,IF($H544="Shared",0.5,0)))</f>
        <v/>
      </c>
      <c r="M544" s="14">
        <f>IF($C544="","",IF(IFERROR(INDEX('Settings'!$C$17:$C$36,MATCH($C544,'Settings'!$A$17:$A$36,0)),"")="% of gross",$F544,$F544-$L544-IF('Settings'!$B$5="Yes",$I544,0)-IF('Settings'!$B$6="Yes",$J544,0)))</f>
        <v/>
      </c>
      <c r="N544" s="15">
        <f>IF($C544="","",IFERROR(IF(INDEX('Settings'!$E$17:$H$36,MATCH($C544,'Settings'!$A$17:$A$36,0),MATCH($E544,Groups,0))="",INDEX('Settings'!$D$17:$D$36,MATCH($C544,'Settings'!$A$17:$A$36,0)),INDEX('Settings'!$E$17:$H$36,MATCH($C544,'Settings'!$A$17:$A$36,0),MATCH($E544,Groups,0))),0))</f>
        <v/>
      </c>
      <c r="O544" s="14">
        <f>IF($C544="","",ROUND($M544*$N544,2))</f>
        <v/>
      </c>
      <c r="P544" s="16">
        <f>IF($A544="","",DATE(YEAR($A544),MONTH($A544),1))</f>
        <v/>
      </c>
      <c r="Q544" s="14">
        <f>IF($C544="","",$K544-$O544)</f>
        <v/>
      </c>
    </row>
    <row r="545">
      <c r="A545" s="13" t="n"/>
      <c r="B545" s="4" t="n"/>
      <c r="C545" s="4" t="n"/>
      <c r="D545" s="4" t="n"/>
      <c r="E545" s="6">
        <f>IF($D545="","",IFERROR(INDEX('Settings'!$L$17:$L$56,MATCH($D545,'Settings'!$K$17:$K$56,0)),""))</f>
        <v/>
      </c>
      <c r="F545" s="8" t="n"/>
      <c r="G545" s="8" t="n"/>
      <c r="H545" s="4" t="n"/>
      <c r="I545" s="8" t="n"/>
      <c r="J545" s="8" t="n"/>
      <c r="K545" s="14">
        <f>IF($C545="","",$F545-$G545-$I545-$J545)</f>
        <v/>
      </c>
      <c r="L545" s="14">
        <f>IF($C545="","",$G545*IF($H545="Doctor",1,IF($H545="Shared",0.5,0)))</f>
        <v/>
      </c>
      <c r="M545" s="14">
        <f>IF($C545="","",IF(IFERROR(INDEX('Settings'!$C$17:$C$36,MATCH($C545,'Settings'!$A$17:$A$36,0)),"")="% of gross",$F545,$F545-$L545-IF('Settings'!$B$5="Yes",$I545,0)-IF('Settings'!$B$6="Yes",$J545,0)))</f>
        <v/>
      </c>
      <c r="N545" s="15">
        <f>IF($C545="","",IFERROR(IF(INDEX('Settings'!$E$17:$H$36,MATCH($C545,'Settings'!$A$17:$A$36,0),MATCH($E545,Groups,0))="",INDEX('Settings'!$D$17:$D$36,MATCH($C545,'Settings'!$A$17:$A$36,0)),INDEX('Settings'!$E$17:$H$36,MATCH($C545,'Settings'!$A$17:$A$36,0),MATCH($E545,Groups,0))),0))</f>
        <v/>
      </c>
      <c r="O545" s="14">
        <f>IF($C545="","",ROUND($M545*$N545,2))</f>
        <v/>
      </c>
      <c r="P545" s="16">
        <f>IF($A545="","",DATE(YEAR($A545),MONTH($A545),1))</f>
        <v/>
      </c>
      <c r="Q545" s="14">
        <f>IF($C545="","",$K545-$O545)</f>
        <v/>
      </c>
    </row>
    <row r="546">
      <c r="A546" s="13" t="n"/>
      <c r="B546" s="4" t="n"/>
      <c r="C546" s="4" t="n"/>
      <c r="D546" s="4" t="n"/>
      <c r="E546" s="6">
        <f>IF($D546="","",IFERROR(INDEX('Settings'!$L$17:$L$56,MATCH($D546,'Settings'!$K$17:$K$56,0)),""))</f>
        <v/>
      </c>
      <c r="F546" s="8" t="n"/>
      <c r="G546" s="8" t="n"/>
      <c r="H546" s="4" t="n"/>
      <c r="I546" s="8" t="n"/>
      <c r="J546" s="8" t="n"/>
      <c r="K546" s="14">
        <f>IF($C546="","",$F546-$G546-$I546-$J546)</f>
        <v/>
      </c>
      <c r="L546" s="14">
        <f>IF($C546="","",$G546*IF($H546="Doctor",1,IF($H546="Shared",0.5,0)))</f>
        <v/>
      </c>
      <c r="M546" s="14">
        <f>IF($C546="","",IF(IFERROR(INDEX('Settings'!$C$17:$C$36,MATCH($C546,'Settings'!$A$17:$A$36,0)),"")="% of gross",$F546,$F546-$L546-IF('Settings'!$B$5="Yes",$I546,0)-IF('Settings'!$B$6="Yes",$J546,0)))</f>
        <v/>
      </c>
      <c r="N546" s="15">
        <f>IF($C546="","",IFERROR(IF(INDEX('Settings'!$E$17:$H$36,MATCH($C546,'Settings'!$A$17:$A$36,0),MATCH($E546,Groups,0))="",INDEX('Settings'!$D$17:$D$36,MATCH($C546,'Settings'!$A$17:$A$36,0)),INDEX('Settings'!$E$17:$H$36,MATCH($C546,'Settings'!$A$17:$A$36,0),MATCH($E546,Groups,0))),0))</f>
        <v/>
      </c>
      <c r="O546" s="14">
        <f>IF($C546="","",ROUND($M546*$N546,2))</f>
        <v/>
      </c>
      <c r="P546" s="16">
        <f>IF($A546="","",DATE(YEAR($A546),MONTH($A546),1))</f>
        <v/>
      </c>
      <c r="Q546" s="14">
        <f>IF($C546="","",$K546-$O546)</f>
        <v/>
      </c>
    </row>
    <row r="547">
      <c r="A547" s="13" t="n"/>
      <c r="B547" s="4" t="n"/>
      <c r="C547" s="4" t="n"/>
      <c r="D547" s="4" t="n"/>
      <c r="E547" s="6">
        <f>IF($D547="","",IFERROR(INDEX('Settings'!$L$17:$L$56,MATCH($D547,'Settings'!$K$17:$K$56,0)),""))</f>
        <v/>
      </c>
      <c r="F547" s="8" t="n"/>
      <c r="G547" s="8" t="n"/>
      <c r="H547" s="4" t="n"/>
      <c r="I547" s="8" t="n"/>
      <c r="J547" s="8" t="n"/>
      <c r="K547" s="14">
        <f>IF($C547="","",$F547-$G547-$I547-$J547)</f>
        <v/>
      </c>
      <c r="L547" s="14">
        <f>IF($C547="","",$G547*IF($H547="Doctor",1,IF($H547="Shared",0.5,0)))</f>
        <v/>
      </c>
      <c r="M547" s="14">
        <f>IF($C547="","",IF(IFERROR(INDEX('Settings'!$C$17:$C$36,MATCH($C547,'Settings'!$A$17:$A$36,0)),"")="% of gross",$F547,$F547-$L547-IF('Settings'!$B$5="Yes",$I547,0)-IF('Settings'!$B$6="Yes",$J547,0)))</f>
        <v/>
      </c>
      <c r="N547" s="15">
        <f>IF($C547="","",IFERROR(IF(INDEX('Settings'!$E$17:$H$36,MATCH($C547,'Settings'!$A$17:$A$36,0),MATCH($E547,Groups,0))="",INDEX('Settings'!$D$17:$D$36,MATCH($C547,'Settings'!$A$17:$A$36,0)),INDEX('Settings'!$E$17:$H$36,MATCH($C547,'Settings'!$A$17:$A$36,0),MATCH($E547,Groups,0))),0))</f>
        <v/>
      </c>
      <c r="O547" s="14">
        <f>IF($C547="","",ROUND($M547*$N547,2))</f>
        <v/>
      </c>
      <c r="P547" s="16">
        <f>IF($A547="","",DATE(YEAR($A547),MONTH($A547),1))</f>
        <v/>
      </c>
      <c r="Q547" s="14">
        <f>IF($C547="","",$K547-$O547)</f>
        <v/>
      </c>
    </row>
    <row r="548">
      <c r="A548" s="13" t="n"/>
      <c r="B548" s="4" t="n"/>
      <c r="C548" s="4" t="n"/>
      <c r="D548" s="4" t="n"/>
      <c r="E548" s="6">
        <f>IF($D548="","",IFERROR(INDEX('Settings'!$L$17:$L$56,MATCH($D548,'Settings'!$K$17:$K$56,0)),""))</f>
        <v/>
      </c>
      <c r="F548" s="8" t="n"/>
      <c r="G548" s="8" t="n"/>
      <c r="H548" s="4" t="n"/>
      <c r="I548" s="8" t="n"/>
      <c r="J548" s="8" t="n"/>
      <c r="K548" s="14">
        <f>IF($C548="","",$F548-$G548-$I548-$J548)</f>
        <v/>
      </c>
      <c r="L548" s="14">
        <f>IF($C548="","",$G548*IF($H548="Doctor",1,IF($H548="Shared",0.5,0)))</f>
        <v/>
      </c>
      <c r="M548" s="14">
        <f>IF($C548="","",IF(IFERROR(INDEX('Settings'!$C$17:$C$36,MATCH($C548,'Settings'!$A$17:$A$36,0)),"")="% of gross",$F548,$F548-$L548-IF('Settings'!$B$5="Yes",$I548,0)-IF('Settings'!$B$6="Yes",$J548,0)))</f>
        <v/>
      </c>
      <c r="N548" s="15">
        <f>IF($C548="","",IFERROR(IF(INDEX('Settings'!$E$17:$H$36,MATCH($C548,'Settings'!$A$17:$A$36,0),MATCH($E548,Groups,0))="",INDEX('Settings'!$D$17:$D$36,MATCH($C548,'Settings'!$A$17:$A$36,0)),INDEX('Settings'!$E$17:$H$36,MATCH($C548,'Settings'!$A$17:$A$36,0),MATCH($E548,Groups,0))),0))</f>
        <v/>
      </c>
      <c r="O548" s="14">
        <f>IF($C548="","",ROUND($M548*$N548,2))</f>
        <v/>
      </c>
      <c r="P548" s="16">
        <f>IF($A548="","",DATE(YEAR($A548),MONTH($A548),1))</f>
        <v/>
      </c>
      <c r="Q548" s="14">
        <f>IF($C548="","",$K548-$O548)</f>
        <v/>
      </c>
    </row>
    <row r="549">
      <c r="A549" s="13" t="n"/>
      <c r="B549" s="4" t="n"/>
      <c r="C549" s="4" t="n"/>
      <c r="D549" s="4" t="n"/>
      <c r="E549" s="6">
        <f>IF($D549="","",IFERROR(INDEX('Settings'!$L$17:$L$56,MATCH($D549,'Settings'!$K$17:$K$56,0)),""))</f>
        <v/>
      </c>
      <c r="F549" s="8" t="n"/>
      <c r="G549" s="8" t="n"/>
      <c r="H549" s="4" t="n"/>
      <c r="I549" s="8" t="n"/>
      <c r="J549" s="8" t="n"/>
      <c r="K549" s="14">
        <f>IF($C549="","",$F549-$G549-$I549-$J549)</f>
        <v/>
      </c>
      <c r="L549" s="14">
        <f>IF($C549="","",$G549*IF($H549="Doctor",1,IF($H549="Shared",0.5,0)))</f>
        <v/>
      </c>
      <c r="M549" s="14">
        <f>IF($C549="","",IF(IFERROR(INDEX('Settings'!$C$17:$C$36,MATCH($C549,'Settings'!$A$17:$A$36,0)),"")="% of gross",$F549,$F549-$L549-IF('Settings'!$B$5="Yes",$I549,0)-IF('Settings'!$B$6="Yes",$J549,0)))</f>
        <v/>
      </c>
      <c r="N549" s="15">
        <f>IF($C549="","",IFERROR(IF(INDEX('Settings'!$E$17:$H$36,MATCH($C549,'Settings'!$A$17:$A$36,0),MATCH($E549,Groups,0))="",INDEX('Settings'!$D$17:$D$36,MATCH($C549,'Settings'!$A$17:$A$36,0)),INDEX('Settings'!$E$17:$H$36,MATCH($C549,'Settings'!$A$17:$A$36,0),MATCH($E549,Groups,0))),0))</f>
        <v/>
      </c>
      <c r="O549" s="14">
        <f>IF($C549="","",ROUND($M549*$N549,2))</f>
        <v/>
      </c>
      <c r="P549" s="16">
        <f>IF($A549="","",DATE(YEAR($A549),MONTH($A549),1))</f>
        <v/>
      </c>
      <c r="Q549" s="14">
        <f>IF($C549="","",$K549-$O549)</f>
        <v/>
      </c>
    </row>
    <row r="550">
      <c r="A550" s="13" t="n"/>
      <c r="B550" s="4" t="n"/>
      <c r="C550" s="4" t="n"/>
      <c r="D550" s="4" t="n"/>
      <c r="E550" s="6">
        <f>IF($D550="","",IFERROR(INDEX('Settings'!$L$17:$L$56,MATCH($D550,'Settings'!$K$17:$K$56,0)),""))</f>
        <v/>
      </c>
      <c r="F550" s="8" t="n"/>
      <c r="G550" s="8" t="n"/>
      <c r="H550" s="4" t="n"/>
      <c r="I550" s="8" t="n"/>
      <c r="J550" s="8" t="n"/>
      <c r="K550" s="14">
        <f>IF($C550="","",$F550-$G550-$I550-$J550)</f>
        <v/>
      </c>
      <c r="L550" s="14">
        <f>IF($C550="","",$G550*IF($H550="Doctor",1,IF($H550="Shared",0.5,0)))</f>
        <v/>
      </c>
      <c r="M550" s="14">
        <f>IF($C550="","",IF(IFERROR(INDEX('Settings'!$C$17:$C$36,MATCH($C550,'Settings'!$A$17:$A$36,0)),"")="% of gross",$F550,$F550-$L550-IF('Settings'!$B$5="Yes",$I550,0)-IF('Settings'!$B$6="Yes",$J550,0)))</f>
        <v/>
      </c>
      <c r="N550" s="15">
        <f>IF($C550="","",IFERROR(IF(INDEX('Settings'!$E$17:$H$36,MATCH($C550,'Settings'!$A$17:$A$36,0),MATCH($E550,Groups,0))="",INDEX('Settings'!$D$17:$D$36,MATCH($C550,'Settings'!$A$17:$A$36,0)),INDEX('Settings'!$E$17:$H$36,MATCH($C550,'Settings'!$A$17:$A$36,0),MATCH($E550,Groups,0))),0))</f>
        <v/>
      </c>
      <c r="O550" s="14">
        <f>IF($C550="","",ROUND($M550*$N550,2))</f>
        <v/>
      </c>
      <c r="P550" s="16">
        <f>IF($A550="","",DATE(YEAR($A550),MONTH($A550),1))</f>
        <v/>
      </c>
      <c r="Q550" s="14">
        <f>IF($C550="","",$K550-$O550)</f>
        <v/>
      </c>
    </row>
    <row r="551">
      <c r="A551" s="13" t="n"/>
      <c r="B551" s="4" t="n"/>
      <c r="C551" s="4" t="n"/>
      <c r="D551" s="4" t="n"/>
      <c r="E551" s="6">
        <f>IF($D551="","",IFERROR(INDEX('Settings'!$L$17:$L$56,MATCH($D551,'Settings'!$K$17:$K$56,0)),""))</f>
        <v/>
      </c>
      <c r="F551" s="8" t="n"/>
      <c r="G551" s="8" t="n"/>
      <c r="H551" s="4" t="n"/>
      <c r="I551" s="8" t="n"/>
      <c r="J551" s="8" t="n"/>
      <c r="K551" s="14">
        <f>IF($C551="","",$F551-$G551-$I551-$J551)</f>
        <v/>
      </c>
      <c r="L551" s="14">
        <f>IF($C551="","",$G551*IF($H551="Doctor",1,IF($H551="Shared",0.5,0)))</f>
        <v/>
      </c>
      <c r="M551" s="14">
        <f>IF($C551="","",IF(IFERROR(INDEX('Settings'!$C$17:$C$36,MATCH($C551,'Settings'!$A$17:$A$36,0)),"")="% of gross",$F551,$F551-$L551-IF('Settings'!$B$5="Yes",$I551,0)-IF('Settings'!$B$6="Yes",$J551,0)))</f>
        <v/>
      </c>
      <c r="N551" s="15">
        <f>IF($C551="","",IFERROR(IF(INDEX('Settings'!$E$17:$H$36,MATCH($C551,'Settings'!$A$17:$A$36,0),MATCH($E551,Groups,0))="",INDEX('Settings'!$D$17:$D$36,MATCH($C551,'Settings'!$A$17:$A$36,0)),INDEX('Settings'!$E$17:$H$36,MATCH($C551,'Settings'!$A$17:$A$36,0),MATCH($E551,Groups,0))),0))</f>
        <v/>
      </c>
      <c r="O551" s="14">
        <f>IF($C551="","",ROUND($M551*$N551,2))</f>
        <v/>
      </c>
      <c r="P551" s="16">
        <f>IF($A551="","",DATE(YEAR($A551),MONTH($A551),1))</f>
        <v/>
      </c>
      <c r="Q551" s="14">
        <f>IF($C551="","",$K551-$O551)</f>
        <v/>
      </c>
    </row>
    <row r="552">
      <c r="A552" s="13" t="n"/>
      <c r="B552" s="4" t="n"/>
      <c r="C552" s="4" t="n"/>
      <c r="D552" s="4" t="n"/>
      <c r="E552" s="6">
        <f>IF($D552="","",IFERROR(INDEX('Settings'!$L$17:$L$56,MATCH($D552,'Settings'!$K$17:$K$56,0)),""))</f>
        <v/>
      </c>
      <c r="F552" s="8" t="n"/>
      <c r="G552" s="8" t="n"/>
      <c r="H552" s="4" t="n"/>
      <c r="I552" s="8" t="n"/>
      <c r="J552" s="8" t="n"/>
      <c r="K552" s="14">
        <f>IF($C552="","",$F552-$G552-$I552-$J552)</f>
        <v/>
      </c>
      <c r="L552" s="14">
        <f>IF($C552="","",$G552*IF($H552="Doctor",1,IF($H552="Shared",0.5,0)))</f>
        <v/>
      </c>
      <c r="M552" s="14">
        <f>IF($C552="","",IF(IFERROR(INDEX('Settings'!$C$17:$C$36,MATCH($C552,'Settings'!$A$17:$A$36,0)),"")="% of gross",$F552,$F552-$L552-IF('Settings'!$B$5="Yes",$I552,0)-IF('Settings'!$B$6="Yes",$J552,0)))</f>
        <v/>
      </c>
      <c r="N552" s="15">
        <f>IF($C552="","",IFERROR(IF(INDEX('Settings'!$E$17:$H$36,MATCH($C552,'Settings'!$A$17:$A$36,0),MATCH($E552,Groups,0))="",INDEX('Settings'!$D$17:$D$36,MATCH($C552,'Settings'!$A$17:$A$36,0)),INDEX('Settings'!$E$17:$H$36,MATCH($C552,'Settings'!$A$17:$A$36,0),MATCH($E552,Groups,0))),0))</f>
        <v/>
      </c>
      <c r="O552" s="14">
        <f>IF($C552="","",ROUND($M552*$N552,2))</f>
        <v/>
      </c>
      <c r="P552" s="16">
        <f>IF($A552="","",DATE(YEAR($A552),MONTH($A552),1))</f>
        <v/>
      </c>
      <c r="Q552" s="14">
        <f>IF($C552="","",$K552-$O552)</f>
        <v/>
      </c>
    </row>
    <row r="553">
      <c r="A553" s="13" t="n"/>
      <c r="B553" s="4" t="n"/>
      <c r="C553" s="4" t="n"/>
      <c r="D553" s="4" t="n"/>
      <c r="E553" s="6">
        <f>IF($D553="","",IFERROR(INDEX('Settings'!$L$17:$L$56,MATCH($D553,'Settings'!$K$17:$K$56,0)),""))</f>
        <v/>
      </c>
      <c r="F553" s="8" t="n"/>
      <c r="G553" s="8" t="n"/>
      <c r="H553" s="4" t="n"/>
      <c r="I553" s="8" t="n"/>
      <c r="J553" s="8" t="n"/>
      <c r="K553" s="14">
        <f>IF($C553="","",$F553-$G553-$I553-$J553)</f>
        <v/>
      </c>
      <c r="L553" s="14">
        <f>IF($C553="","",$G553*IF($H553="Doctor",1,IF($H553="Shared",0.5,0)))</f>
        <v/>
      </c>
      <c r="M553" s="14">
        <f>IF($C553="","",IF(IFERROR(INDEX('Settings'!$C$17:$C$36,MATCH($C553,'Settings'!$A$17:$A$36,0)),"")="% of gross",$F553,$F553-$L553-IF('Settings'!$B$5="Yes",$I553,0)-IF('Settings'!$B$6="Yes",$J553,0)))</f>
        <v/>
      </c>
      <c r="N553" s="15">
        <f>IF($C553="","",IFERROR(IF(INDEX('Settings'!$E$17:$H$36,MATCH($C553,'Settings'!$A$17:$A$36,0),MATCH($E553,Groups,0))="",INDEX('Settings'!$D$17:$D$36,MATCH($C553,'Settings'!$A$17:$A$36,0)),INDEX('Settings'!$E$17:$H$36,MATCH($C553,'Settings'!$A$17:$A$36,0),MATCH($E553,Groups,0))),0))</f>
        <v/>
      </c>
      <c r="O553" s="14">
        <f>IF($C553="","",ROUND($M553*$N553,2))</f>
        <v/>
      </c>
      <c r="P553" s="16">
        <f>IF($A553="","",DATE(YEAR($A553),MONTH($A553),1))</f>
        <v/>
      </c>
      <c r="Q553" s="14">
        <f>IF($C553="","",$K553-$O553)</f>
        <v/>
      </c>
    </row>
    <row r="554">
      <c r="A554" s="13" t="n"/>
      <c r="B554" s="4" t="n"/>
      <c r="C554" s="4" t="n"/>
      <c r="D554" s="4" t="n"/>
      <c r="E554" s="6">
        <f>IF($D554="","",IFERROR(INDEX('Settings'!$L$17:$L$56,MATCH($D554,'Settings'!$K$17:$K$56,0)),""))</f>
        <v/>
      </c>
      <c r="F554" s="8" t="n"/>
      <c r="G554" s="8" t="n"/>
      <c r="H554" s="4" t="n"/>
      <c r="I554" s="8" t="n"/>
      <c r="J554" s="8" t="n"/>
      <c r="K554" s="14">
        <f>IF($C554="","",$F554-$G554-$I554-$J554)</f>
        <v/>
      </c>
      <c r="L554" s="14">
        <f>IF($C554="","",$G554*IF($H554="Doctor",1,IF($H554="Shared",0.5,0)))</f>
        <v/>
      </c>
      <c r="M554" s="14">
        <f>IF($C554="","",IF(IFERROR(INDEX('Settings'!$C$17:$C$36,MATCH($C554,'Settings'!$A$17:$A$36,0)),"")="% of gross",$F554,$F554-$L554-IF('Settings'!$B$5="Yes",$I554,0)-IF('Settings'!$B$6="Yes",$J554,0)))</f>
        <v/>
      </c>
      <c r="N554" s="15">
        <f>IF($C554="","",IFERROR(IF(INDEX('Settings'!$E$17:$H$36,MATCH($C554,'Settings'!$A$17:$A$36,0),MATCH($E554,Groups,0))="",INDEX('Settings'!$D$17:$D$36,MATCH($C554,'Settings'!$A$17:$A$36,0)),INDEX('Settings'!$E$17:$H$36,MATCH($C554,'Settings'!$A$17:$A$36,0),MATCH($E554,Groups,0))),0))</f>
        <v/>
      </c>
      <c r="O554" s="14">
        <f>IF($C554="","",ROUND($M554*$N554,2))</f>
        <v/>
      </c>
      <c r="P554" s="16">
        <f>IF($A554="","",DATE(YEAR($A554),MONTH($A554),1))</f>
        <v/>
      </c>
      <c r="Q554" s="14">
        <f>IF($C554="","",$K554-$O554)</f>
        <v/>
      </c>
    </row>
    <row r="555">
      <c r="A555" s="13" t="n"/>
      <c r="B555" s="4" t="n"/>
      <c r="C555" s="4" t="n"/>
      <c r="D555" s="4" t="n"/>
      <c r="E555" s="6">
        <f>IF($D555="","",IFERROR(INDEX('Settings'!$L$17:$L$56,MATCH($D555,'Settings'!$K$17:$K$56,0)),""))</f>
        <v/>
      </c>
      <c r="F555" s="8" t="n"/>
      <c r="G555" s="8" t="n"/>
      <c r="H555" s="4" t="n"/>
      <c r="I555" s="8" t="n"/>
      <c r="J555" s="8" t="n"/>
      <c r="K555" s="14">
        <f>IF($C555="","",$F555-$G555-$I555-$J555)</f>
        <v/>
      </c>
      <c r="L555" s="14">
        <f>IF($C555="","",$G555*IF($H555="Doctor",1,IF($H555="Shared",0.5,0)))</f>
        <v/>
      </c>
      <c r="M555" s="14">
        <f>IF($C555="","",IF(IFERROR(INDEX('Settings'!$C$17:$C$36,MATCH($C555,'Settings'!$A$17:$A$36,0)),"")="% of gross",$F555,$F555-$L555-IF('Settings'!$B$5="Yes",$I555,0)-IF('Settings'!$B$6="Yes",$J555,0)))</f>
        <v/>
      </c>
      <c r="N555" s="15">
        <f>IF($C555="","",IFERROR(IF(INDEX('Settings'!$E$17:$H$36,MATCH($C555,'Settings'!$A$17:$A$36,0),MATCH($E555,Groups,0))="",INDEX('Settings'!$D$17:$D$36,MATCH($C555,'Settings'!$A$17:$A$36,0)),INDEX('Settings'!$E$17:$H$36,MATCH($C555,'Settings'!$A$17:$A$36,0),MATCH($E555,Groups,0))),0))</f>
        <v/>
      </c>
      <c r="O555" s="14">
        <f>IF($C555="","",ROUND($M555*$N555,2))</f>
        <v/>
      </c>
      <c r="P555" s="16">
        <f>IF($A555="","",DATE(YEAR($A555),MONTH($A555),1))</f>
        <v/>
      </c>
      <c r="Q555" s="14">
        <f>IF($C555="","",$K555-$O555)</f>
        <v/>
      </c>
    </row>
    <row r="556">
      <c r="A556" s="13" t="n"/>
      <c r="B556" s="4" t="n"/>
      <c r="C556" s="4" t="n"/>
      <c r="D556" s="4" t="n"/>
      <c r="E556" s="6">
        <f>IF($D556="","",IFERROR(INDEX('Settings'!$L$17:$L$56,MATCH($D556,'Settings'!$K$17:$K$56,0)),""))</f>
        <v/>
      </c>
      <c r="F556" s="8" t="n"/>
      <c r="G556" s="8" t="n"/>
      <c r="H556" s="4" t="n"/>
      <c r="I556" s="8" t="n"/>
      <c r="J556" s="8" t="n"/>
      <c r="K556" s="14">
        <f>IF($C556="","",$F556-$G556-$I556-$J556)</f>
        <v/>
      </c>
      <c r="L556" s="14">
        <f>IF($C556="","",$G556*IF($H556="Doctor",1,IF($H556="Shared",0.5,0)))</f>
        <v/>
      </c>
      <c r="M556" s="14">
        <f>IF($C556="","",IF(IFERROR(INDEX('Settings'!$C$17:$C$36,MATCH($C556,'Settings'!$A$17:$A$36,0)),"")="% of gross",$F556,$F556-$L556-IF('Settings'!$B$5="Yes",$I556,0)-IF('Settings'!$B$6="Yes",$J556,0)))</f>
        <v/>
      </c>
      <c r="N556" s="15">
        <f>IF($C556="","",IFERROR(IF(INDEX('Settings'!$E$17:$H$36,MATCH($C556,'Settings'!$A$17:$A$36,0),MATCH($E556,Groups,0))="",INDEX('Settings'!$D$17:$D$36,MATCH($C556,'Settings'!$A$17:$A$36,0)),INDEX('Settings'!$E$17:$H$36,MATCH($C556,'Settings'!$A$17:$A$36,0),MATCH($E556,Groups,0))),0))</f>
        <v/>
      </c>
      <c r="O556" s="14">
        <f>IF($C556="","",ROUND($M556*$N556,2))</f>
        <v/>
      </c>
      <c r="P556" s="16">
        <f>IF($A556="","",DATE(YEAR($A556),MONTH($A556),1))</f>
        <v/>
      </c>
      <c r="Q556" s="14">
        <f>IF($C556="","",$K556-$O556)</f>
        <v/>
      </c>
    </row>
    <row r="557">
      <c r="A557" s="13" t="n"/>
      <c r="B557" s="4" t="n"/>
      <c r="C557" s="4" t="n"/>
      <c r="D557" s="4" t="n"/>
      <c r="E557" s="6">
        <f>IF($D557="","",IFERROR(INDEX('Settings'!$L$17:$L$56,MATCH($D557,'Settings'!$K$17:$K$56,0)),""))</f>
        <v/>
      </c>
      <c r="F557" s="8" t="n"/>
      <c r="G557" s="8" t="n"/>
      <c r="H557" s="4" t="n"/>
      <c r="I557" s="8" t="n"/>
      <c r="J557" s="8" t="n"/>
      <c r="K557" s="14">
        <f>IF($C557="","",$F557-$G557-$I557-$J557)</f>
        <v/>
      </c>
      <c r="L557" s="14">
        <f>IF($C557="","",$G557*IF($H557="Doctor",1,IF($H557="Shared",0.5,0)))</f>
        <v/>
      </c>
      <c r="M557" s="14">
        <f>IF($C557="","",IF(IFERROR(INDEX('Settings'!$C$17:$C$36,MATCH($C557,'Settings'!$A$17:$A$36,0)),"")="% of gross",$F557,$F557-$L557-IF('Settings'!$B$5="Yes",$I557,0)-IF('Settings'!$B$6="Yes",$J557,0)))</f>
        <v/>
      </c>
      <c r="N557" s="15">
        <f>IF($C557="","",IFERROR(IF(INDEX('Settings'!$E$17:$H$36,MATCH($C557,'Settings'!$A$17:$A$36,0),MATCH($E557,Groups,0))="",INDEX('Settings'!$D$17:$D$36,MATCH($C557,'Settings'!$A$17:$A$36,0)),INDEX('Settings'!$E$17:$H$36,MATCH($C557,'Settings'!$A$17:$A$36,0),MATCH($E557,Groups,0))),0))</f>
        <v/>
      </c>
      <c r="O557" s="14">
        <f>IF($C557="","",ROUND($M557*$N557,2))</f>
        <v/>
      </c>
      <c r="P557" s="16">
        <f>IF($A557="","",DATE(YEAR($A557),MONTH($A557),1))</f>
        <v/>
      </c>
      <c r="Q557" s="14">
        <f>IF($C557="","",$K557-$O557)</f>
        <v/>
      </c>
    </row>
    <row r="558">
      <c r="A558" s="13" t="n"/>
      <c r="B558" s="4" t="n"/>
      <c r="C558" s="4" t="n"/>
      <c r="D558" s="4" t="n"/>
      <c r="E558" s="6">
        <f>IF($D558="","",IFERROR(INDEX('Settings'!$L$17:$L$56,MATCH($D558,'Settings'!$K$17:$K$56,0)),""))</f>
        <v/>
      </c>
      <c r="F558" s="8" t="n"/>
      <c r="G558" s="8" t="n"/>
      <c r="H558" s="4" t="n"/>
      <c r="I558" s="8" t="n"/>
      <c r="J558" s="8" t="n"/>
      <c r="K558" s="14">
        <f>IF($C558="","",$F558-$G558-$I558-$J558)</f>
        <v/>
      </c>
      <c r="L558" s="14">
        <f>IF($C558="","",$G558*IF($H558="Doctor",1,IF($H558="Shared",0.5,0)))</f>
        <v/>
      </c>
      <c r="M558" s="14">
        <f>IF($C558="","",IF(IFERROR(INDEX('Settings'!$C$17:$C$36,MATCH($C558,'Settings'!$A$17:$A$36,0)),"")="% of gross",$F558,$F558-$L558-IF('Settings'!$B$5="Yes",$I558,0)-IF('Settings'!$B$6="Yes",$J558,0)))</f>
        <v/>
      </c>
      <c r="N558" s="15">
        <f>IF($C558="","",IFERROR(IF(INDEX('Settings'!$E$17:$H$36,MATCH($C558,'Settings'!$A$17:$A$36,0),MATCH($E558,Groups,0))="",INDEX('Settings'!$D$17:$D$36,MATCH($C558,'Settings'!$A$17:$A$36,0)),INDEX('Settings'!$E$17:$H$36,MATCH($C558,'Settings'!$A$17:$A$36,0),MATCH($E558,Groups,0))),0))</f>
        <v/>
      </c>
      <c r="O558" s="14">
        <f>IF($C558="","",ROUND($M558*$N558,2))</f>
        <v/>
      </c>
      <c r="P558" s="16">
        <f>IF($A558="","",DATE(YEAR($A558),MONTH($A558),1))</f>
        <v/>
      </c>
      <c r="Q558" s="14">
        <f>IF($C558="","",$K558-$O558)</f>
        <v/>
      </c>
    </row>
    <row r="559">
      <c r="A559" s="13" t="n"/>
      <c r="B559" s="4" t="n"/>
      <c r="C559" s="4" t="n"/>
      <c r="D559" s="4" t="n"/>
      <c r="E559" s="6">
        <f>IF($D559="","",IFERROR(INDEX('Settings'!$L$17:$L$56,MATCH($D559,'Settings'!$K$17:$K$56,0)),""))</f>
        <v/>
      </c>
      <c r="F559" s="8" t="n"/>
      <c r="G559" s="8" t="n"/>
      <c r="H559" s="4" t="n"/>
      <c r="I559" s="8" t="n"/>
      <c r="J559" s="8" t="n"/>
      <c r="K559" s="14">
        <f>IF($C559="","",$F559-$G559-$I559-$J559)</f>
        <v/>
      </c>
      <c r="L559" s="14">
        <f>IF($C559="","",$G559*IF($H559="Doctor",1,IF($H559="Shared",0.5,0)))</f>
        <v/>
      </c>
      <c r="M559" s="14">
        <f>IF($C559="","",IF(IFERROR(INDEX('Settings'!$C$17:$C$36,MATCH($C559,'Settings'!$A$17:$A$36,0)),"")="% of gross",$F559,$F559-$L559-IF('Settings'!$B$5="Yes",$I559,0)-IF('Settings'!$B$6="Yes",$J559,0)))</f>
        <v/>
      </c>
      <c r="N559" s="15">
        <f>IF($C559="","",IFERROR(IF(INDEX('Settings'!$E$17:$H$36,MATCH($C559,'Settings'!$A$17:$A$36,0),MATCH($E559,Groups,0))="",INDEX('Settings'!$D$17:$D$36,MATCH($C559,'Settings'!$A$17:$A$36,0)),INDEX('Settings'!$E$17:$H$36,MATCH($C559,'Settings'!$A$17:$A$36,0),MATCH($E559,Groups,0))),0))</f>
        <v/>
      </c>
      <c r="O559" s="14">
        <f>IF($C559="","",ROUND($M559*$N559,2))</f>
        <v/>
      </c>
      <c r="P559" s="16">
        <f>IF($A559="","",DATE(YEAR($A559),MONTH($A559),1))</f>
        <v/>
      </c>
      <c r="Q559" s="14">
        <f>IF($C559="","",$K559-$O559)</f>
        <v/>
      </c>
    </row>
    <row r="560">
      <c r="A560" s="13" t="n"/>
      <c r="B560" s="4" t="n"/>
      <c r="C560" s="4" t="n"/>
      <c r="D560" s="4" t="n"/>
      <c r="E560" s="6">
        <f>IF($D560="","",IFERROR(INDEX('Settings'!$L$17:$L$56,MATCH($D560,'Settings'!$K$17:$K$56,0)),""))</f>
        <v/>
      </c>
      <c r="F560" s="8" t="n"/>
      <c r="G560" s="8" t="n"/>
      <c r="H560" s="4" t="n"/>
      <c r="I560" s="8" t="n"/>
      <c r="J560" s="8" t="n"/>
      <c r="K560" s="14">
        <f>IF($C560="","",$F560-$G560-$I560-$J560)</f>
        <v/>
      </c>
      <c r="L560" s="14">
        <f>IF($C560="","",$G560*IF($H560="Doctor",1,IF($H560="Shared",0.5,0)))</f>
        <v/>
      </c>
      <c r="M560" s="14">
        <f>IF($C560="","",IF(IFERROR(INDEX('Settings'!$C$17:$C$36,MATCH($C560,'Settings'!$A$17:$A$36,0)),"")="% of gross",$F560,$F560-$L560-IF('Settings'!$B$5="Yes",$I560,0)-IF('Settings'!$B$6="Yes",$J560,0)))</f>
        <v/>
      </c>
      <c r="N560" s="15">
        <f>IF($C560="","",IFERROR(IF(INDEX('Settings'!$E$17:$H$36,MATCH($C560,'Settings'!$A$17:$A$36,0),MATCH($E560,Groups,0))="",INDEX('Settings'!$D$17:$D$36,MATCH($C560,'Settings'!$A$17:$A$36,0)),INDEX('Settings'!$E$17:$H$36,MATCH($C560,'Settings'!$A$17:$A$36,0),MATCH($E560,Groups,0))),0))</f>
        <v/>
      </c>
      <c r="O560" s="14">
        <f>IF($C560="","",ROUND($M560*$N560,2))</f>
        <v/>
      </c>
      <c r="P560" s="16">
        <f>IF($A560="","",DATE(YEAR($A560),MONTH($A560),1))</f>
        <v/>
      </c>
      <c r="Q560" s="14">
        <f>IF($C560="","",$K560-$O560)</f>
        <v/>
      </c>
    </row>
    <row r="561">
      <c r="A561" s="13" t="n"/>
      <c r="B561" s="4" t="n"/>
      <c r="C561" s="4" t="n"/>
      <c r="D561" s="4" t="n"/>
      <c r="E561" s="6">
        <f>IF($D561="","",IFERROR(INDEX('Settings'!$L$17:$L$56,MATCH($D561,'Settings'!$K$17:$K$56,0)),""))</f>
        <v/>
      </c>
      <c r="F561" s="8" t="n"/>
      <c r="G561" s="8" t="n"/>
      <c r="H561" s="4" t="n"/>
      <c r="I561" s="8" t="n"/>
      <c r="J561" s="8" t="n"/>
      <c r="K561" s="14">
        <f>IF($C561="","",$F561-$G561-$I561-$J561)</f>
        <v/>
      </c>
      <c r="L561" s="14">
        <f>IF($C561="","",$G561*IF($H561="Doctor",1,IF($H561="Shared",0.5,0)))</f>
        <v/>
      </c>
      <c r="M561" s="14">
        <f>IF($C561="","",IF(IFERROR(INDEX('Settings'!$C$17:$C$36,MATCH($C561,'Settings'!$A$17:$A$36,0)),"")="% of gross",$F561,$F561-$L561-IF('Settings'!$B$5="Yes",$I561,0)-IF('Settings'!$B$6="Yes",$J561,0)))</f>
        <v/>
      </c>
      <c r="N561" s="15">
        <f>IF($C561="","",IFERROR(IF(INDEX('Settings'!$E$17:$H$36,MATCH($C561,'Settings'!$A$17:$A$36,0),MATCH($E561,Groups,0))="",INDEX('Settings'!$D$17:$D$36,MATCH($C561,'Settings'!$A$17:$A$36,0)),INDEX('Settings'!$E$17:$H$36,MATCH($C561,'Settings'!$A$17:$A$36,0),MATCH($E561,Groups,0))),0))</f>
        <v/>
      </c>
      <c r="O561" s="14">
        <f>IF($C561="","",ROUND($M561*$N561,2))</f>
        <v/>
      </c>
      <c r="P561" s="16">
        <f>IF($A561="","",DATE(YEAR($A561),MONTH($A561),1))</f>
        <v/>
      </c>
      <c r="Q561" s="14">
        <f>IF($C561="","",$K561-$O561)</f>
        <v/>
      </c>
    </row>
    <row r="562">
      <c r="A562" s="13" t="n"/>
      <c r="B562" s="4" t="n"/>
      <c r="C562" s="4" t="n"/>
      <c r="D562" s="4" t="n"/>
      <c r="E562" s="6">
        <f>IF($D562="","",IFERROR(INDEX('Settings'!$L$17:$L$56,MATCH($D562,'Settings'!$K$17:$K$56,0)),""))</f>
        <v/>
      </c>
      <c r="F562" s="8" t="n"/>
      <c r="G562" s="8" t="n"/>
      <c r="H562" s="4" t="n"/>
      <c r="I562" s="8" t="n"/>
      <c r="J562" s="8" t="n"/>
      <c r="K562" s="14">
        <f>IF($C562="","",$F562-$G562-$I562-$J562)</f>
        <v/>
      </c>
      <c r="L562" s="14">
        <f>IF($C562="","",$G562*IF($H562="Doctor",1,IF($H562="Shared",0.5,0)))</f>
        <v/>
      </c>
      <c r="M562" s="14">
        <f>IF($C562="","",IF(IFERROR(INDEX('Settings'!$C$17:$C$36,MATCH($C562,'Settings'!$A$17:$A$36,0)),"")="% of gross",$F562,$F562-$L562-IF('Settings'!$B$5="Yes",$I562,0)-IF('Settings'!$B$6="Yes",$J562,0)))</f>
        <v/>
      </c>
      <c r="N562" s="15">
        <f>IF($C562="","",IFERROR(IF(INDEX('Settings'!$E$17:$H$36,MATCH($C562,'Settings'!$A$17:$A$36,0),MATCH($E562,Groups,0))="",INDEX('Settings'!$D$17:$D$36,MATCH($C562,'Settings'!$A$17:$A$36,0)),INDEX('Settings'!$E$17:$H$36,MATCH($C562,'Settings'!$A$17:$A$36,0),MATCH($E562,Groups,0))),0))</f>
        <v/>
      </c>
      <c r="O562" s="14">
        <f>IF($C562="","",ROUND($M562*$N562,2))</f>
        <v/>
      </c>
      <c r="P562" s="16">
        <f>IF($A562="","",DATE(YEAR($A562),MONTH($A562),1))</f>
        <v/>
      </c>
      <c r="Q562" s="14">
        <f>IF($C562="","",$K562-$O562)</f>
        <v/>
      </c>
    </row>
    <row r="563">
      <c r="A563" s="13" t="n"/>
      <c r="B563" s="4" t="n"/>
      <c r="C563" s="4" t="n"/>
      <c r="D563" s="4" t="n"/>
      <c r="E563" s="6">
        <f>IF($D563="","",IFERROR(INDEX('Settings'!$L$17:$L$56,MATCH($D563,'Settings'!$K$17:$K$56,0)),""))</f>
        <v/>
      </c>
      <c r="F563" s="8" t="n"/>
      <c r="G563" s="8" t="n"/>
      <c r="H563" s="4" t="n"/>
      <c r="I563" s="8" t="n"/>
      <c r="J563" s="8" t="n"/>
      <c r="K563" s="14">
        <f>IF($C563="","",$F563-$G563-$I563-$J563)</f>
        <v/>
      </c>
      <c r="L563" s="14">
        <f>IF($C563="","",$G563*IF($H563="Doctor",1,IF($H563="Shared",0.5,0)))</f>
        <v/>
      </c>
      <c r="M563" s="14">
        <f>IF($C563="","",IF(IFERROR(INDEX('Settings'!$C$17:$C$36,MATCH($C563,'Settings'!$A$17:$A$36,0)),"")="% of gross",$F563,$F563-$L563-IF('Settings'!$B$5="Yes",$I563,0)-IF('Settings'!$B$6="Yes",$J563,0)))</f>
        <v/>
      </c>
      <c r="N563" s="15">
        <f>IF($C563="","",IFERROR(IF(INDEX('Settings'!$E$17:$H$36,MATCH($C563,'Settings'!$A$17:$A$36,0),MATCH($E563,Groups,0))="",INDEX('Settings'!$D$17:$D$36,MATCH($C563,'Settings'!$A$17:$A$36,0)),INDEX('Settings'!$E$17:$H$36,MATCH($C563,'Settings'!$A$17:$A$36,0),MATCH($E563,Groups,0))),0))</f>
        <v/>
      </c>
      <c r="O563" s="14">
        <f>IF($C563="","",ROUND($M563*$N563,2))</f>
        <v/>
      </c>
      <c r="P563" s="16">
        <f>IF($A563="","",DATE(YEAR($A563),MONTH($A563),1))</f>
        <v/>
      </c>
      <c r="Q563" s="14">
        <f>IF($C563="","",$K563-$O563)</f>
        <v/>
      </c>
    </row>
    <row r="564">
      <c r="A564" s="13" t="n"/>
      <c r="B564" s="4" t="n"/>
      <c r="C564" s="4" t="n"/>
      <c r="D564" s="4" t="n"/>
      <c r="E564" s="6">
        <f>IF($D564="","",IFERROR(INDEX('Settings'!$L$17:$L$56,MATCH($D564,'Settings'!$K$17:$K$56,0)),""))</f>
        <v/>
      </c>
      <c r="F564" s="8" t="n"/>
      <c r="G564" s="8" t="n"/>
      <c r="H564" s="4" t="n"/>
      <c r="I564" s="8" t="n"/>
      <c r="J564" s="8" t="n"/>
      <c r="K564" s="14">
        <f>IF($C564="","",$F564-$G564-$I564-$J564)</f>
        <v/>
      </c>
      <c r="L564" s="14">
        <f>IF($C564="","",$G564*IF($H564="Doctor",1,IF($H564="Shared",0.5,0)))</f>
        <v/>
      </c>
      <c r="M564" s="14">
        <f>IF($C564="","",IF(IFERROR(INDEX('Settings'!$C$17:$C$36,MATCH($C564,'Settings'!$A$17:$A$36,0)),"")="% of gross",$F564,$F564-$L564-IF('Settings'!$B$5="Yes",$I564,0)-IF('Settings'!$B$6="Yes",$J564,0)))</f>
        <v/>
      </c>
      <c r="N564" s="15">
        <f>IF($C564="","",IFERROR(IF(INDEX('Settings'!$E$17:$H$36,MATCH($C564,'Settings'!$A$17:$A$36,0),MATCH($E564,Groups,0))="",INDEX('Settings'!$D$17:$D$36,MATCH($C564,'Settings'!$A$17:$A$36,0)),INDEX('Settings'!$E$17:$H$36,MATCH($C564,'Settings'!$A$17:$A$36,0),MATCH($E564,Groups,0))),0))</f>
        <v/>
      </c>
      <c r="O564" s="14">
        <f>IF($C564="","",ROUND($M564*$N564,2))</f>
        <v/>
      </c>
      <c r="P564" s="16">
        <f>IF($A564="","",DATE(YEAR($A564),MONTH($A564),1))</f>
        <v/>
      </c>
      <c r="Q564" s="14">
        <f>IF($C564="","",$K564-$O564)</f>
        <v/>
      </c>
    </row>
    <row r="565">
      <c r="A565" s="13" t="n"/>
      <c r="B565" s="4" t="n"/>
      <c r="C565" s="4" t="n"/>
      <c r="D565" s="4" t="n"/>
      <c r="E565" s="6">
        <f>IF($D565="","",IFERROR(INDEX('Settings'!$L$17:$L$56,MATCH($D565,'Settings'!$K$17:$K$56,0)),""))</f>
        <v/>
      </c>
      <c r="F565" s="8" t="n"/>
      <c r="G565" s="8" t="n"/>
      <c r="H565" s="4" t="n"/>
      <c r="I565" s="8" t="n"/>
      <c r="J565" s="8" t="n"/>
      <c r="K565" s="14">
        <f>IF($C565="","",$F565-$G565-$I565-$J565)</f>
        <v/>
      </c>
      <c r="L565" s="14">
        <f>IF($C565="","",$G565*IF($H565="Doctor",1,IF($H565="Shared",0.5,0)))</f>
        <v/>
      </c>
      <c r="M565" s="14">
        <f>IF($C565="","",IF(IFERROR(INDEX('Settings'!$C$17:$C$36,MATCH($C565,'Settings'!$A$17:$A$36,0)),"")="% of gross",$F565,$F565-$L565-IF('Settings'!$B$5="Yes",$I565,0)-IF('Settings'!$B$6="Yes",$J565,0)))</f>
        <v/>
      </c>
      <c r="N565" s="15">
        <f>IF($C565="","",IFERROR(IF(INDEX('Settings'!$E$17:$H$36,MATCH($C565,'Settings'!$A$17:$A$36,0),MATCH($E565,Groups,0))="",INDEX('Settings'!$D$17:$D$36,MATCH($C565,'Settings'!$A$17:$A$36,0)),INDEX('Settings'!$E$17:$H$36,MATCH($C565,'Settings'!$A$17:$A$36,0),MATCH($E565,Groups,0))),0))</f>
        <v/>
      </c>
      <c r="O565" s="14">
        <f>IF($C565="","",ROUND($M565*$N565,2))</f>
        <v/>
      </c>
      <c r="P565" s="16">
        <f>IF($A565="","",DATE(YEAR($A565),MONTH($A565),1))</f>
        <v/>
      </c>
      <c r="Q565" s="14">
        <f>IF($C565="","",$K565-$O565)</f>
        <v/>
      </c>
    </row>
    <row r="566">
      <c r="A566" s="13" t="n"/>
      <c r="B566" s="4" t="n"/>
      <c r="C566" s="4" t="n"/>
      <c r="D566" s="4" t="n"/>
      <c r="E566" s="6">
        <f>IF($D566="","",IFERROR(INDEX('Settings'!$L$17:$L$56,MATCH($D566,'Settings'!$K$17:$K$56,0)),""))</f>
        <v/>
      </c>
      <c r="F566" s="8" t="n"/>
      <c r="G566" s="8" t="n"/>
      <c r="H566" s="4" t="n"/>
      <c r="I566" s="8" t="n"/>
      <c r="J566" s="8" t="n"/>
      <c r="K566" s="14">
        <f>IF($C566="","",$F566-$G566-$I566-$J566)</f>
        <v/>
      </c>
      <c r="L566" s="14">
        <f>IF($C566="","",$G566*IF($H566="Doctor",1,IF($H566="Shared",0.5,0)))</f>
        <v/>
      </c>
      <c r="M566" s="14">
        <f>IF($C566="","",IF(IFERROR(INDEX('Settings'!$C$17:$C$36,MATCH($C566,'Settings'!$A$17:$A$36,0)),"")="% of gross",$F566,$F566-$L566-IF('Settings'!$B$5="Yes",$I566,0)-IF('Settings'!$B$6="Yes",$J566,0)))</f>
        <v/>
      </c>
      <c r="N566" s="15">
        <f>IF($C566="","",IFERROR(IF(INDEX('Settings'!$E$17:$H$36,MATCH($C566,'Settings'!$A$17:$A$36,0),MATCH($E566,Groups,0))="",INDEX('Settings'!$D$17:$D$36,MATCH($C566,'Settings'!$A$17:$A$36,0)),INDEX('Settings'!$E$17:$H$36,MATCH($C566,'Settings'!$A$17:$A$36,0),MATCH($E566,Groups,0))),0))</f>
        <v/>
      </c>
      <c r="O566" s="14">
        <f>IF($C566="","",ROUND($M566*$N566,2))</f>
        <v/>
      </c>
      <c r="P566" s="16">
        <f>IF($A566="","",DATE(YEAR($A566),MONTH($A566),1))</f>
        <v/>
      </c>
      <c r="Q566" s="14">
        <f>IF($C566="","",$K566-$O566)</f>
        <v/>
      </c>
    </row>
    <row r="567">
      <c r="A567" s="13" t="n"/>
      <c r="B567" s="4" t="n"/>
      <c r="C567" s="4" t="n"/>
      <c r="D567" s="4" t="n"/>
      <c r="E567" s="6">
        <f>IF($D567="","",IFERROR(INDEX('Settings'!$L$17:$L$56,MATCH($D567,'Settings'!$K$17:$K$56,0)),""))</f>
        <v/>
      </c>
      <c r="F567" s="8" t="n"/>
      <c r="G567" s="8" t="n"/>
      <c r="H567" s="4" t="n"/>
      <c r="I567" s="8" t="n"/>
      <c r="J567" s="8" t="n"/>
      <c r="K567" s="14">
        <f>IF($C567="","",$F567-$G567-$I567-$J567)</f>
        <v/>
      </c>
      <c r="L567" s="14">
        <f>IF($C567="","",$G567*IF($H567="Doctor",1,IF($H567="Shared",0.5,0)))</f>
        <v/>
      </c>
      <c r="M567" s="14">
        <f>IF($C567="","",IF(IFERROR(INDEX('Settings'!$C$17:$C$36,MATCH($C567,'Settings'!$A$17:$A$36,0)),"")="% of gross",$F567,$F567-$L567-IF('Settings'!$B$5="Yes",$I567,0)-IF('Settings'!$B$6="Yes",$J567,0)))</f>
        <v/>
      </c>
      <c r="N567" s="15">
        <f>IF($C567="","",IFERROR(IF(INDEX('Settings'!$E$17:$H$36,MATCH($C567,'Settings'!$A$17:$A$36,0),MATCH($E567,Groups,0))="",INDEX('Settings'!$D$17:$D$36,MATCH($C567,'Settings'!$A$17:$A$36,0)),INDEX('Settings'!$E$17:$H$36,MATCH($C567,'Settings'!$A$17:$A$36,0),MATCH($E567,Groups,0))),0))</f>
        <v/>
      </c>
      <c r="O567" s="14">
        <f>IF($C567="","",ROUND($M567*$N567,2))</f>
        <v/>
      </c>
      <c r="P567" s="16">
        <f>IF($A567="","",DATE(YEAR($A567),MONTH($A567),1))</f>
        <v/>
      </c>
      <c r="Q567" s="14">
        <f>IF($C567="","",$K567-$O567)</f>
        <v/>
      </c>
    </row>
    <row r="568">
      <c r="A568" s="13" t="n"/>
      <c r="B568" s="4" t="n"/>
      <c r="C568" s="4" t="n"/>
      <c r="D568" s="4" t="n"/>
      <c r="E568" s="6">
        <f>IF($D568="","",IFERROR(INDEX('Settings'!$L$17:$L$56,MATCH($D568,'Settings'!$K$17:$K$56,0)),""))</f>
        <v/>
      </c>
      <c r="F568" s="8" t="n"/>
      <c r="G568" s="8" t="n"/>
      <c r="H568" s="4" t="n"/>
      <c r="I568" s="8" t="n"/>
      <c r="J568" s="8" t="n"/>
      <c r="K568" s="14">
        <f>IF($C568="","",$F568-$G568-$I568-$J568)</f>
        <v/>
      </c>
      <c r="L568" s="14">
        <f>IF($C568="","",$G568*IF($H568="Doctor",1,IF($H568="Shared",0.5,0)))</f>
        <v/>
      </c>
      <c r="M568" s="14">
        <f>IF($C568="","",IF(IFERROR(INDEX('Settings'!$C$17:$C$36,MATCH($C568,'Settings'!$A$17:$A$36,0)),"")="% of gross",$F568,$F568-$L568-IF('Settings'!$B$5="Yes",$I568,0)-IF('Settings'!$B$6="Yes",$J568,0)))</f>
        <v/>
      </c>
      <c r="N568" s="15">
        <f>IF($C568="","",IFERROR(IF(INDEX('Settings'!$E$17:$H$36,MATCH($C568,'Settings'!$A$17:$A$36,0),MATCH($E568,Groups,0))="",INDEX('Settings'!$D$17:$D$36,MATCH($C568,'Settings'!$A$17:$A$36,0)),INDEX('Settings'!$E$17:$H$36,MATCH($C568,'Settings'!$A$17:$A$36,0),MATCH($E568,Groups,0))),0))</f>
        <v/>
      </c>
      <c r="O568" s="14">
        <f>IF($C568="","",ROUND($M568*$N568,2))</f>
        <v/>
      </c>
      <c r="P568" s="16">
        <f>IF($A568="","",DATE(YEAR($A568),MONTH($A568),1))</f>
        <v/>
      </c>
      <c r="Q568" s="14">
        <f>IF($C568="","",$K568-$O568)</f>
        <v/>
      </c>
    </row>
    <row r="569">
      <c r="A569" s="13" t="n"/>
      <c r="B569" s="4" t="n"/>
      <c r="C569" s="4" t="n"/>
      <c r="D569" s="4" t="n"/>
      <c r="E569" s="6">
        <f>IF($D569="","",IFERROR(INDEX('Settings'!$L$17:$L$56,MATCH($D569,'Settings'!$K$17:$K$56,0)),""))</f>
        <v/>
      </c>
      <c r="F569" s="8" t="n"/>
      <c r="G569" s="8" t="n"/>
      <c r="H569" s="4" t="n"/>
      <c r="I569" s="8" t="n"/>
      <c r="J569" s="8" t="n"/>
      <c r="K569" s="14">
        <f>IF($C569="","",$F569-$G569-$I569-$J569)</f>
        <v/>
      </c>
      <c r="L569" s="14">
        <f>IF($C569="","",$G569*IF($H569="Doctor",1,IF($H569="Shared",0.5,0)))</f>
        <v/>
      </c>
      <c r="M569" s="14">
        <f>IF($C569="","",IF(IFERROR(INDEX('Settings'!$C$17:$C$36,MATCH($C569,'Settings'!$A$17:$A$36,0)),"")="% of gross",$F569,$F569-$L569-IF('Settings'!$B$5="Yes",$I569,0)-IF('Settings'!$B$6="Yes",$J569,0)))</f>
        <v/>
      </c>
      <c r="N569" s="15">
        <f>IF($C569="","",IFERROR(IF(INDEX('Settings'!$E$17:$H$36,MATCH($C569,'Settings'!$A$17:$A$36,0),MATCH($E569,Groups,0))="",INDEX('Settings'!$D$17:$D$36,MATCH($C569,'Settings'!$A$17:$A$36,0)),INDEX('Settings'!$E$17:$H$36,MATCH($C569,'Settings'!$A$17:$A$36,0),MATCH($E569,Groups,0))),0))</f>
        <v/>
      </c>
      <c r="O569" s="14">
        <f>IF($C569="","",ROUND($M569*$N569,2))</f>
        <v/>
      </c>
      <c r="P569" s="16">
        <f>IF($A569="","",DATE(YEAR($A569),MONTH($A569),1))</f>
        <v/>
      </c>
      <c r="Q569" s="14">
        <f>IF($C569="","",$K569-$O569)</f>
        <v/>
      </c>
    </row>
    <row r="570">
      <c r="A570" s="13" t="n"/>
      <c r="B570" s="4" t="n"/>
      <c r="C570" s="4" t="n"/>
      <c r="D570" s="4" t="n"/>
      <c r="E570" s="6">
        <f>IF($D570="","",IFERROR(INDEX('Settings'!$L$17:$L$56,MATCH($D570,'Settings'!$K$17:$K$56,0)),""))</f>
        <v/>
      </c>
      <c r="F570" s="8" t="n"/>
      <c r="G570" s="8" t="n"/>
      <c r="H570" s="4" t="n"/>
      <c r="I570" s="8" t="n"/>
      <c r="J570" s="8" t="n"/>
      <c r="K570" s="14">
        <f>IF($C570="","",$F570-$G570-$I570-$J570)</f>
        <v/>
      </c>
      <c r="L570" s="14">
        <f>IF($C570="","",$G570*IF($H570="Doctor",1,IF($H570="Shared",0.5,0)))</f>
        <v/>
      </c>
      <c r="M570" s="14">
        <f>IF($C570="","",IF(IFERROR(INDEX('Settings'!$C$17:$C$36,MATCH($C570,'Settings'!$A$17:$A$36,0)),"")="% of gross",$F570,$F570-$L570-IF('Settings'!$B$5="Yes",$I570,0)-IF('Settings'!$B$6="Yes",$J570,0)))</f>
        <v/>
      </c>
      <c r="N570" s="15">
        <f>IF($C570="","",IFERROR(IF(INDEX('Settings'!$E$17:$H$36,MATCH($C570,'Settings'!$A$17:$A$36,0),MATCH($E570,Groups,0))="",INDEX('Settings'!$D$17:$D$36,MATCH($C570,'Settings'!$A$17:$A$36,0)),INDEX('Settings'!$E$17:$H$36,MATCH($C570,'Settings'!$A$17:$A$36,0),MATCH($E570,Groups,0))),0))</f>
        <v/>
      </c>
      <c r="O570" s="14">
        <f>IF($C570="","",ROUND($M570*$N570,2))</f>
        <v/>
      </c>
      <c r="P570" s="16">
        <f>IF($A570="","",DATE(YEAR($A570),MONTH($A570),1))</f>
        <v/>
      </c>
      <c r="Q570" s="14">
        <f>IF($C570="","",$K570-$O570)</f>
        <v/>
      </c>
    </row>
    <row r="571">
      <c r="A571" s="13" t="n"/>
      <c r="B571" s="4" t="n"/>
      <c r="C571" s="4" t="n"/>
      <c r="D571" s="4" t="n"/>
      <c r="E571" s="6">
        <f>IF($D571="","",IFERROR(INDEX('Settings'!$L$17:$L$56,MATCH($D571,'Settings'!$K$17:$K$56,0)),""))</f>
        <v/>
      </c>
      <c r="F571" s="8" t="n"/>
      <c r="G571" s="8" t="n"/>
      <c r="H571" s="4" t="n"/>
      <c r="I571" s="8" t="n"/>
      <c r="J571" s="8" t="n"/>
      <c r="K571" s="14">
        <f>IF($C571="","",$F571-$G571-$I571-$J571)</f>
        <v/>
      </c>
      <c r="L571" s="14">
        <f>IF($C571="","",$G571*IF($H571="Doctor",1,IF($H571="Shared",0.5,0)))</f>
        <v/>
      </c>
      <c r="M571" s="14">
        <f>IF($C571="","",IF(IFERROR(INDEX('Settings'!$C$17:$C$36,MATCH($C571,'Settings'!$A$17:$A$36,0)),"")="% of gross",$F571,$F571-$L571-IF('Settings'!$B$5="Yes",$I571,0)-IF('Settings'!$B$6="Yes",$J571,0)))</f>
        <v/>
      </c>
      <c r="N571" s="15">
        <f>IF($C571="","",IFERROR(IF(INDEX('Settings'!$E$17:$H$36,MATCH($C571,'Settings'!$A$17:$A$36,0),MATCH($E571,Groups,0))="",INDEX('Settings'!$D$17:$D$36,MATCH($C571,'Settings'!$A$17:$A$36,0)),INDEX('Settings'!$E$17:$H$36,MATCH($C571,'Settings'!$A$17:$A$36,0),MATCH($E571,Groups,0))),0))</f>
        <v/>
      </c>
      <c r="O571" s="14">
        <f>IF($C571="","",ROUND($M571*$N571,2))</f>
        <v/>
      </c>
      <c r="P571" s="16">
        <f>IF($A571="","",DATE(YEAR($A571),MONTH($A571),1))</f>
        <v/>
      </c>
      <c r="Q571" s="14">
        <f>IF($C571="","",$K571-$O571)</f>
        <v/>
      </c>
    </row>
    <row r="572">
      <c r="A572" s="13" t="n"/>
      <c r="B572" s="4" t="n"/>
      <c r="C572" s="4" t="n"/>
      <c r="D572" s="4" t="n"/>
      <c r="E572" s="6">
        <f>IF($D572="","",IFERROR(INDEX('Settings'!$L$17:$L$56,MATCH($D572,'Settings'!$K$17:$K$56,0)),""))</f>
        <v/>
      </c>
      <c r="F572" s="8" t="n"/>
      <c r="G572" s="8" t="n"/>
      <c r="H572" s="4" t="n"/>
      <c r="I572" s="8" t="n"/>
      <c r="J572" s="8" t="n"/>
      <c r="K572" s="14">
        <f>IF($C572="","",$F572-$G572-$I572-$J572)</f>
        <v/>
      </c>
      <c r="L572" s="14">
        <f>IF($C572="","",$G572*IF($H572="Doctor",1,IF($H572="Shared",0.5,0)))</f>
        <v/>
      </c>
      <c r="M572" s="14">
        <f>IF($C572="","",IF(IFERROR(INDEX('Settings'!$C$17:$C$36,MATCH($C572,'Settings'!$A$17:$A$36,0)),"")="% of gross",$F572,$F572-$L572-IF('Settings'!$B$5="Yes",$I572,0)-IF('Settings'!$B$6="Yes",$J572,0)))</f>
        <v/>
      </c>
      <c r="N572" s="15">
        <f>IF($C572="","",IFERROR(IF(INDEX('Settings'!$E$17:$H$36,MATCH($C572,'Settings'!$A$17:$A$36,0),MATCH($E572,Groups,0))="",INDEX('Settings'!$D$17:$D$36,MATCH($C572,'Settings'!$A$17:$A$36,0)),INDEX('Settings'!$E$17:$H$36,MATCH($C572,'Settings'!$A$17:$A$36,0),MATCH($E572,Groups,0))),0))</f>
        <v/>
      </c>
      <c r="O572" s="14">
        <f>IF($C572="","",ROUND($M572*$N572,2))</f>
        <v/>
      </c>
      <c r="P572" s="16">
        <f>IF($A572="","",DATE(YEAR($A572),MONTH($A572),1))</f>
        <v/>
      </c>
      <c r="Q572" s="14">
        <f>IF($C572="","",$K572-$O572)</f>
        <v/>
      </c>
    </row>
    <row r="573">
      <c r="A573" s="13" t="n"/>
      <c r="B573" s="4" t="n"/>
      <c r="C573" s="4" t="n"/>
      <c r="D573" s="4" t="n"/>
      <c r="E573" s="6">
        <f>IF($D573="","",IFERROR(INDEX('Settings'!$L$17:$L$56,MATCH($D573,'Settings'!$K$17:$K$56,0)),""))</f>
        <v/>
      </c>
      <c r="F573" s="8" t="n"/>
      <c r="G573" s="8" t="n"/>
      <c r="H573" s="4" t="n"/>
      <c r="I573" s="8" t="n"/>
      <c r="J573" s="8" t="n"/>
      <c r="K573" s="14">
        <f>IF($C573="","",$F573-$G573-$I573-$J573)</f>
        <v/>
      </c>
      <c r="L573" s="14">
        <f>IF($C573="","",$G573*IF($H573="Doctor",1,IF($H573="Shared",0.5,0)))</f>
        <v/>
      </c>
      <c r="M573" s="14">
        <f>IF($C573="","",IF(IFERROR(INDEX('Settings'!$C$17:$C$36,MATCH($C573,'Settings'!$A$17:$A$36,0)),"")="% of gross",$F573,$F573-$L573-IF('Settings'!$B$5="Yes",$I573,0)-IF('Settings'!$B$6="Yes",$J573,0)))</f>
        <v/>
      </c>
      <c r="N573" s="15">
        <f>IF($C573="","",IFERROR(IF(INDEX('Settings'!$E$17:$H$36,MATCH($C573,'Settings'!$A$17:$A$36,0),MATCH($E573,Groups,0))="",INDEX('Settings'!$D$17:$D$36,MATCH($C573,'Settings'!$A$17:$A$36,0)),INDEX('Settings'!$E$17:$H$36,MATCH($C573,'Settings'!$A$17:$A$36,0),MATCH($E573,Groups,0))),0))</f>
        <v/>
      </c>
      <c r="O573" s="14">
        <f>IF($C573="","",ROUND($M573*$N573,2))</f>
        <v/>
      </c>
      <c r="P573" s="16">
        <f>IF($A573="","",DATE(YEAR($A573),MONTH($A573),1))</f>
        <v/>
      </c>
      <c r="Q573" s="14">
        <f>IF($C573="","",$K573-$O573)</f>
        <v/>
      </c>
    </row>
    <row r="574">
      <c r="A574" s="13" t="n"/>
      <c r="B574" s="4" t="n"/>
      <c r="C574" s="4" t="n"/>
      <c r="D574" s="4" t="n"/>
      <c r="E574" s="6">
        <f>IF($D574="","",IFERROR(INDEX('Settings'!$L$17:$L$56,MATCH($D574,'Settings'!$K$17:$K$56,0)),""))</f>
        <v/>
      </c>
      <c r="F574" s="8" t="n"/>
      <c r="G574" s="8" t="n"/>
      <c r="H574" s="4" t="n"/>
      <c r="I574" s="8" t="n"/>
      <c r="J574" s="8" t="n"/>
      <c r="K574" s="14">
        <f>IF($C574="","",$F574-$G574-$I574-$J574)</f>
        <v/>
      </c>
      <c r="L574" s="14">
        <f>IF($C574="","",$G574*IF($H574="Doctor",1,IF($H574="Shared",0.5,0)))</f>
        <v/>
      </c>
      <c r="M574" s="14">
        <f>IF($C574="","",IF(IFERROR(INDEX('Settings'!$C$17:$C$36,MATCH($C574,'Settings'!$A$17:$A$36,0)),"")="% of gross",$F574,$F574-$L574-IF('Settings'!$B$5="Yes",$I574,0)-IF('Settings'!$B$6="Yes",$J574,0)))</f>
        <v/>
      </c>
      <c r="N574" s="15">
        <f>IF($C574="","",IFERROR(IF(INDEX('Settings'!$E$17:$H$36,MATCH($C574,'Settings'!$A$17:$A$36,0),MATCH($E574,Groups,0))="",INDEX('Settings'!$D$17:$D$36,MATCH($C574,'Settings'!$A$17:$A$36,0)),INDEX('Settings'!$E$17:$H$36,MATCH($C574,'Settings'!$A$17:$A$36,0),MATCH($E574,Groups,0))),0))</f>
        <v/>
      </c>
      <c r="O574" s="14">
        <f>IF($C574="","",ROUND($M574*$N574,2))</f>
        <v/>
      </c>
      <c r="P574" s="16">
        <f>IF($A574="","",DATE(YEAR($A574),MONTH($A574),1))</f>
        <v/>
      </c>
      <c r="Q574" s="14">
        <f>IF($C574="","",$K574-$O574)</f>
        <v/>
      </c>
    </row>
    <row r="575">
      <c r="A575" s="13" t="n"/>
      <c r="B575" s="4" t="n"/>
      <c r="C575" s="4" t="n"/>
      <c r="D575" s="4" t="n"/>
      <c r="E575" s="6">
        <f>IF($D575="","",IFERROR(INDEX('Settings'!$L$17:$L$56,MATCH($D575,'Settings'!$K$17:$K$56,0)),""))</f>
        <v/>
      </c>
      <c r="F575" s="8" t="n"/>
      <c r="G575" s="8" t="n"/>
      <c r="H575" s="4" t="n"/>
      <c r="I575" s="8" t="n"/>
      <c r="J575" s="8" t="n"/>
      <c r="K575" s="14">
        <f>IF($C575="","",$F575-$G575-$I575-$J575)</f>
        <v/>
      </c>
      <c r="L575" s="14">
        <f>IF($C575="","",$G575*IF($H575="Doctor",1,IF($H575="Shared",0.5,0)))</f>
        <v/>
      </c>
      <c r="M575" s="14">
        <f>IF($C575="","",IF(IFERROR(INDEX('Settings'!$C$17:$C$36,MATCH($C575,'Settings'!$A$17:$A$36,0)),"")="% of gross",$F575,$F575-$L575-IF('Settings'!$B$5="Yes",$I575,0)-IF('Settings'!$B$6="Yes",$J575,0)))</f>
        <v/>
      </c>
      <c r="N575" s="15">
        <f>IF($C575="","",IFERROR(IF(INDEX('Settings'!$E$17:$H$36,MATCH($C575,'Settings'!$A$17:$A$36,0),MATCH($E575,Groups,0))="",INDEX('Settings'!$D$17:$D$36,MATCH($C575,'Settings'!$A$17:$A$36,0)),INDEX('Settings'!$E$17:$H$36,MATCH($C575,'Settings'!$A$17:$A$36,0),MATCH($E575,Groups,0))),0))</f>
        <v/>
      </c>
      <c r="O575" s="14">
        <f>IF($C575="","",ROUND($M575*$N575,2))</f>
        <v/>
      </c>
      <c r="P575" s="16">
        <f>IF($A575="","",DATE(YEAR($A575),MONTH($A575),1))</f>
        <v/>
      </c>
      <c r="Q575" s="14">
        <f>IF($C575="","",$K575-$O575)</f>
        <v/>
      </c>
    </row>
    <row r="576">
      <c r="A576" s="13" t="n"/>
      <c r="B576" s="4" t="n"/>
      <c r="C576" s="4" t="n"/>
      <c r="D576" s="4" t="n"/>
      <c r="E576" s="6">
        <f>IF($D576="","",IFERROR(INDEX('Settings'!$L$17:$L$56,MATCH($D576,'Settings'!$K$17:$K$56,0)),""))</f>
        <v/>
      </c>
      <c r="F576" s="8" t="n"/>
      <c r="G576" s="8" t="n"/>
      <c r="H576" s="4" t="n"/>
      <c r="I576" s="8" t="n"/>
      <c r="J576" s="8" t="n"/>
      <c r="K576" s="14">
        <f>IF($C576="","",$F576-$G576-$I576-$J576)</f>
        <v/>
      </c>
      <c r="L576" s="14">
        <f>IF($C576="","",$G576*IF($H576="Doctor",1,IF($H576="Shared",0.5,0)))</f>
        <v/>
      </c>
      <c r="M576" s="14">
        <f>IF($C576="","",IF(IFERROR(INDEX('Settings'!$C$17:$C$36,MATCH($C576,'Settings'!$A$17:$A$36,0)),"")="% of gross",$F576,$F576-$L576-IF('Settings'!$B$5="Yes",$I576,0)-IF('Settings'!$B$6="Yes",$J576,0)))</f>
        <v/>
      </c>
      <c r="N576" s="15">
        <f>IF($C576="","",IFERROR(IF(INDEX('Settings'!$E$17:$H$36,MATCH($C576,'Settings'!$A$17:$A$36,0),MATCH($E576,Groups,0))="",INDEX('Settings'!$D$17:$D$36,MATCH($C576,'Settings'!$A$17:$A$36,0)),INDEX('Settings'!$E$17:$H$36,MATCH($C576,'Settings'!$A$17:$A$36,0),MATCH($E576,Groups,0))),0))</f>
        <v/>
      </c>
      <c r="O576" s="14">
        <f>IF($C576="","",ROUND($M576*$N576,2))</f>
        <v/>
      </c>
      <c r="P576" s="16">
        <f>IF($A576="","",DATE(YEAR($A576),MONTH($A576),1))</f>
        <v/>
      </c>
      <c r="Q576" s="14">
        <f>IF($C576="","",$K576-$O576)</f>
        <v/>
      </c>
    </row>
    <row r="577">
      <c r="A577" s="13" t="n"/>
      <c r="B577" s="4" t="n"/>
      <c r="C577" s="4" t="n"/>
      <c r="D577" s="4" t="n"/>
      <c r="E577" s="6">
        <f>IF($D577="","",IFERROR(INDEX('Settings'!$L$17:$L$56,MATCH($D577,'Settings'!$K$17:$K$56,0)),""))</f>
        <v/>
      </c>
      <c r="F577" s="8" t="n"/>
      <c r="G577" s="8" t="n"/>
      <c r="H577" s="4" t="n"/>
      <c r="I577" s="8" t="n"/>
      <c r="J577" s="8" t="n"/>
      <c r="K577" s="14">
        <f>IF($C577="","",$F577-$G577-$I577-$J577)</f>
        <v/>
      </c>
      <c r="L577" s="14">
        <f>IF($C577="","",$G577*IF($H577="Doctor",1,IF($H577="Shared",0.5,0)))</f>
        <v/>
      </c>
      <c r="M577" s="14">
        <f>IF($C577="","",IF(IFERROR(INDEX('Settings'!$C$17:$C$36,MATCH($C577,'Settings'!$A$17:$A$36,0)),"")="% of gross",$F577,$F577-$L577-IF('Settings'!$B$5="Yes",$I577,0)-IF('Settings'!$B$6="Yes",$J577,0)))</f>
        <v/>
      </c>
      <c r="N577" s="15">
        <f>IF($C577="","",IFERROR(IF(INDEX('Settings'!$E$17:$H$36,MATCH($C577,'Settings'!$A$17:$A$36,0),MATCH($E577,Groups,0))="",INDEX('Settings'!$D$17:$D$36,MATCH($C577,'Settings'!$A$17:$A$36,0)),INDEX('Settings'!$E$17:$H$36,MATCH($C577,'Settings'!$A$17:$A$36,0),MATCH($E577,Groups,0))),0))</f>
        <v/>
      </c>
      <c r="O577" s="14">
        <f>IF($C577="","",ROUND($M577*$N577,2))</f>
        <v/>
      </c>
      <c r="P577" s="16">
        <f>IF($A577="","",DATE(YEAR($A577),MONTH($A577),1))</f>
        <v/>
      </c>
      <c r="Q577" s="14">
        <f>IF($C577="","",$K577-$O577)</f>
        <v/>
      </c>
    </row>
    <row r="578">
      <c r="A578" s="13" t="n"/>
      <c r="B578" s="4" t="n"/>
      <c r="C578" s="4" t="n"/>
      <c r="D578" s="4" t="n"/>
      <c r="E578" s="6">
        <f>IF($D578="","",IFERROR(INDEX('Settings'!$L$17:$L$56,MATCH($D578,'Settings'!$K$17:$K$56,0)),""))</f>
        <v/>
      </c>
      <c r="F578" s="8" t="n"/>
      <c r="G578" s="8" t="n"/>
      <c r="H578" s="4" t="n"/>
      <c r="I578" s="8" t="n"/>
      <c r="J578" s="8" t="n"/>
      <c r="K578" s="14">
        <f>IF($C578="","",$F578-$G578-$I578-$J578)</f>
        <v/>
      </c>
      <c r="L578" s="14">
        <f>IF($C578="","",$G578*IF($H578="Doctor",1,IF($H578="Shared",0.5,0)))</f>
        <v/>
      </c>
      <c r="M578" s="14">
        <f>IF($C578="","",IF(IFERROR(INDEX('Settings'!$C$17:$C$36,MATCH($C578,'Settings'!$A$17:$A$36,0)),"")="% of gross",$F578,$F578-$L578-IF('Settings'!$B$5="Yes",$I578,0)-IF('Settings'!$B$6="Yes",$J578,0)))</f>
        <v/>
      </c>
      <c r="N578" s="15">
        <f>IF($C578="","",IFERROR(IF(INDEX('Settings'!$E$17:$H$36,MATCH($C578,'Settings'!$A$17:$A$36,0),MATCH($E578,Groups,0))="",INDEX('Settings'!$D$17:$D$36,MATCH($C578,'Settings'!$A$17:$A$36,0)),INDEX('Settings'!$E$17:$H$36,MATCH($C578,'Settings'!$A$17:$A$36,0),MATCH($E578,Groups,0))),0))</f>
        <v/>
      </c>
      <c r="O578" s="14">
        <f>IF($C578="","",ROUND($M578*$N578,2))</f>
        <v/>
      </c>
      <c r="P578" s="16">
        <f>IF($A578="","",DATE(YEAR($A578),MONTH($A578),1))</f>
        <v/>
      </c>
      <c r="Q578" s="14">
        <f>IF($C578="","",$K578-$O578)</f>
        <v/>
      </c>
    </row>
    <row r="579">
      <c r="A579" s="13" t="n"/>
      <c r="B579" s="4" t="n"/>
      <c r="C579" s="4" t="n"/>
      <c r="D579" s="4" t="n"/>
      <c r="E579" s="6">
        <f>IF($D579="","",IFERROR(INDEX('Settings'!$L$17:$L$56,MATCH($D579,'Settings'!$K$17:$K$56,0)),""))</f>
        <v/>
      </c>
      <c r="F579" s="8" t="n"/>
      <c r="G579" s="8" t="n"/>
      <c r="H579" s="4" t="n"/>
      <c r="I579" s="8" t="n"/>
      <c r="J579" s="8" t="n"/>
      <c r="K579" s="14">
        <f>IF($C579="","",$F579-$G579-$I579-$J579)</f>
        <v/>
      </c>
      <c r="L579" s="14">
        <f>IF($C579="","",$G579*IF($H579="Doctor",1,IF($H579="Shared",0.5,0)))</f>
        <v/>
      </c>
      <c r="M579" s="14">
        <f>IF($C579="","",IF(IFERROR(INDEX('Settings'!$C$17:$C$36,MATCH($C579,'Settings'!$A$17:$A$36,0)),"")="% of gross",$F579,$F579-$L579-IF('Settings'!$B$5="Yes",$I579,0)-IF('Settings'!$B$6="Yes",$J579,0)))</f>
        <v/>
      </c>
      <c r="N579" s="15">
        <f>IF($C579="","",IFERROR(IF(INDEX('Settings'!$E$17:$H$36,MATCH($C579,'Settings'!$A$17:$A$36,0),MATCH($E579,Groups,0))="",INDEX('Settings'!$D$17:$D$36,MATCH($C579,'Settings'!$A$17:$A$36,0)),INDEX('Settings'!$E$17:$H$36,MATCH($C579,'Settings'!$A$17:$A$36,0),MATCH($E579,Groups,0))),0))</f>
        <v/>
      </c>
      <c r="O579" s="14">
        <f>IF($C579="","",ROUND($M579*$N579,2))</f>
        <v/>
      </c>
      <c r="P579" s="16">
        <f>IF($A579="","",DATE(YEAR($A579),MONTH($A579),1))</f>
        <v/>
      </c>
      <c r="Q579" s="14">
        <f>IF($C579="","",$K579-$O579)</f>
        <v/>
      </c>
    </row>
    <row r="580">
      <c r="A580" s="13" t="n"/>
      <c r="B580" s="4" t="n"/>
      <c r="C580" s="4" t="n"/>
      <c r="D580" s="4" t="n"/>
      <c r="E580" s="6">
        <f>IF($D580="","",IFERROR(INDEX('Settings'!$L$17:$L$56,MATCH($D580,'Settings'!$K$17:$K$56,0)),""))</f>
        <v/>
      </c>
      <c r="F580" s="8" t="n"/>
      <c r="G580" s="8" t="n"/>
      <c r="H580" s="4" t="n"/>
      <c r="I580" s="8" t="n"/>
      <c r="J580" s="8" t="n"/>
      <c r="K580" s="14">
        <f>IF($C580="","",$F580-$G580-$I580-$J580)</f>
        <v/>
      </c>
      <c r="L580" s="14">
        <f>IF($C580="","",$G580*IF($H580="Doctor",1,IF($H580="Shared",0.5,0)))</f>
        <v/>
      </c>
      <c r="M580" s="14">
        <f>IF($C580="","",IF(IFERROR(INDEX('Settings'!$C$17:$C$36,MATCH($C580,'Settings'!$A$17:$A$36,0)),"")="% of gross",$F580,$F580-$L580-IF('Settings'!$B$5="Yes",$I580,0)-IF('Settings'!$B$6="Yes",$J580,0)))</f>
        <v/>
      </c>
      <c r="N580" s="15">
        <f>IF($C580="","",IFERROR(IF(INDEX('Settings'!$E$17:$H$36,MATCH($C580,'Settings'!$A$17:$A$36,0),MATCH($E580,Groups,0))="",INDEX('Settings'!$D$17:$D$36,MATCH($C580,'Settings'!$A$17:$A$36,0)),INDEX('Settings'!$E$17:$H$36,MATCH($C580,'Settings'!$A$17:$A$36,0),MATCH($E580,Groups,0))),0))</f>
        <v/>
      </c>
      <c r="O580" s="14">
        <f>IF($C580="","",ROUND($M580*$N580,2))</f>
        <v/>
      </c>
      <c r="P580" s="16">
        <f>IF($A580="","",DATE(YEAR($A580),MONTH($A580),1))</f>
        <v/>
      </c>
      <c r="Q580" s="14">
        <f>IF($C580="","",$K580-$O580)</f>
        <v/>
      </c>
    </row>
    <row r="581">
      <c r="A581" s="13" t="n"/>
      <c r="B581" s="4" t="n"/>
      <c r="C581" s="4" t="n"/>
      <c r="D581" s="4" t="n"/>
      <c r="E581" s="6">
        <f>IF($D581="","",IFERROR(INDEX('Settings'!$L$17:$L$56,MATCH($D581,'Settings'!$K$17:$K$56,0)),""))</f>
        <v/>
      </c>
      <c r="F581" s="8" t="n"/>
      <c r="G581" s="8" t="n"/>
      <c r="H581" s="4" t="n"/>
      <c r="I581" s="8" t="n"/>
      <c r="J581" s="8" t="n"/>
      <c r="K581" s="14">
        <f>IF($C581="","",$F581-$G581-$I581-$J581)</f>
        <v/>
      </c>
      <c r="L581" s="14">
        <f>IF($C581="","",$G581*IF($H581="Doctor",1,IF($H581="Shared",0.5,0)))</f>
        <v/>
      </c>
      <c r="M581" s="14">
        <f>IF($C581="","",IF(IFERROR(INDEX('Settings'!$C$17:$C$36,MATCH($C581,'Settings'!$A$17:$A$36,0)),"")="% of gross",$F581,$F581-$L581-IF('Settings'!$B$5="Yes",$I581,0)-IF('Settings'!$B$6="Yes",$J581,0)))</f>
        <v/>
      </c>
      <c r="N581" s="15">
        <f>IF($C581="","",IFERROR(IF(INDEX('Settings'!$E$17:$H$36,MATCH($C581,'Settings'!$A$17:$A$36,0),MATCH($E581,Groups,0))="",INDEX('Settings'!$D$17:$D$36,MATCH($C581,'Settings'!$A$17:$A$36,0)),INDEX('Settings'!$E$17:$H$36,MATCH($C581,'Settings'!$A$17:$A$36,0),MATCH($E581,Groups,0))),0))</f>
        <v/>
      </c>
      <c r="O581" s="14">
        <f>IF($C581="","",ROUND($M581*$N581,2))</f>
        <v/>
      </c>
      <c r="P581" s="16">
        <f>IF($A581="","",DATE(YEAR($A581),MONTH($A581),1))</f>
        <v/>
      </c>
      <c r="Q581" s="14">
        <f>IF($C581="","",$K581-$O581)</f>
        <v/>
      </c>
    </row>
    <row r="582">
      <c r="A582" s="13" t="n"/>
      <c r="B582" s="4" t="n"/>
      <c r="C582" s="4" t="n"/>
      <c r="D582" s="4" t="n"/>
      <c r="E582" s="6">
        <f>IF($D582="","",IFERROR(INDEX('Settings'!$L$17:$L$56,MATCH($D582,'Settings'!$K$17:$K$56,0)),""))</f>
        <v/>
      </c>
      <c r="F582" s="8" t="n"/>
      <c r="G582" s="8" t="n"/>
      <c r="H582" s="4" t="n"/>
      <c r="I582" s="8" t="n"/>
      <c r="J582" s="8" t="n"/>
      <c r="K582" s="14">
        <f>IF($C582="","",$F582-$G582-$I582-$J582)</f>
        <v/>
      </c>
      <c r="L582" s="14">
        <f>IF($C582="","",$G582*IF($H582="Doctor",1,IF($H582="Shared",0.5,0)))</f>
        <v/>
      </c>
      <c r="M582" s="14">
        <f>IF($C582="","",IF(IFERROR(INDEX('Settings'!$C$17:$C$36,MATCH($C582,'Settings'!$A$17:$A$36,0)),"")="% of gross",$F582,$F582-$L582-IF('Settings'!$B$5="Yes",$I582,0)-IF('Settings'!$B$6="Yes",$J582,0)))</f>
        <v/>
      </c>
      <c r="N582" s="15">
        <f>IF($C582="","",IFERROR(IF(INDEX('Settings'!$E$17:$H$36,MATCH($C582,'Settings'!$A$17:$A$36,0),MATCH($E582,Groups,0))="",INDEX('Settings'!$D$17:$D$36,MATCH($C582,'Settings'!$A$17:$A$36,0)),INDEX('Settings'!$E$17:$H$36,MATCH($C582,'Settings'!$A$17:$A$36,0),MATCH($E582,Groups,0))),0))</f>
        <v/>
      </c>
      <c r="O582" s="14">
        <f>IF($C582="","",ROUND($M582*$N582,2))</f>
        <v/>
      </c>
      <c r="P582" s="16">
        <f>IF($A582="","",DATE(YEAR($A582),MONTH($A582),1))</f>
        <v/>
      </c>
      <c r="Q582" s="14">
        <f>IF($C582="","",$K582-$O582)</f>
        <v/>
      </c>
    </row>
    <row r="583">
      <c r="A583" s="13" t="n"/>
      <c r="B583" s="4" t="n"/>
      <c r="C583" s="4" t="n"/>
      <c r="D583" s="4" t="n"/>
      <c r="E583" s="6">
        <f>IF($D583="","",IFERROR(INDEX('Settings'!$L$17:$L$56,MATCH($D583,'Settings'!$K$17:$K$56,0)),""))</f>
        <v/>
      </c>
      <c r="F583" s="8" t="n"/>
      <c r="G583" s="8" t="n"/>
      <c r="H583" s="4" t="n"/>
      <c r="I583" s="8" t="n"/>
      <c r="J583" s="8" t="n"/>
      <c r="K583" s="14">
        <f>IF($C583="","",$F583-$G583-$I583-$J583)</f>
        <v/>
      </c>
      <c r="L583" s="14">
        <f>IF($C583="","",$G583*IF($H583="Doctor",1,IF($H583="Shared",0.5,0)))</f>
        <v/>
      </c>
      <c r="M583" s="14">
        <f>IF($C583="","",IF(IFERROR(INDEX('Settings'!$C$17:$C$36,MATCH($C583,'Settings'!$A$17:$A$36,0)),"")="% of gross",$F583,$F583-$L583-IF('Settings'!$B$5="Yes",$I583,0)-IF('Settings'!$B$6="Yes",$J583,0)))</f>
        <v/>
      </c>
      <c r="N583" s="15">
        <f>IF($C583="","",IFERROR(IF(INDEX('Settings'!$E$17:$H$36,MATCH($C583,'Settings'!$A$17:$A$36,0),MATCH($E583,Groups,0))="",INDEX('Settings'!$D$17:$D$36,MATCH($C583,'Settings'!$A$17:$A$36,0)),INDEX('Settings'!$E$17:$H$36,MATCH($C583,'Settings'!$A$17:$A$36,0),MATCH($E583,Groups,0))),0))</f>
        <v/>
      </c>
      <c r="O583" s="14">
        <f>IF($C583="","",ROUND($M583*$N583,2))</f>
        <v/>
      </c>
      <c r="P583" s="16">
        <f>IF($A583="","",DATE(YEAR($A583),MONTH($A583),1))</f>
        <v/>
      </c>
      <c r="Q583" s="14">
        <f>IF($C583="","",$K583-$O583)</f>
        <v/>
      </c>
    </row>
    <row r="584">
      <c r="A584" s="13" t="n"/>
      <c r="B584" s="4" t="n"/>
      <c r="C584" s="4" t="n"/>
      <c r="D584" s="4" t="n"/>
      <c r="E584" s="6">
        <f>IF($D584="","",IFERROR(INDEX('Settings'!$L$17:$L$56,MATCH($D584,'Settings'!$K$17:$K$56,0)),""))</f>
        <v/>
      </c>
      <c r="F584" s="8" t="n"/>
      <c r="G584" s="8" t="n"/>
      <c r="H584" s="4" t="n"/>
      <c r="I584" s="8" t="n"/>
      <c r="J584" s="8" t="n"/>
      <c r="K584" s="14">
        <f>IF($C584="","",$F584-$G584-$I584-$J584)</f>
        <v/>
      </c>
      <c r="L584" s="14">
        <f>IF($C584="","",$G584*IF($H584="Doctor",1,IF($H584="Shared",0.5,0)))</f>
        <v/>
      </c>
      <c r="M584" s="14">
        <f>IF($C584="","",IF(IFERROR(INDEX('Settings'!$C$17:$C$36,MATCH($C584,'Settings'!$A$17:$A$36,0)),"")="% of gross",$F584,$F584-$L584-IF('Settings'!$B$5="Yes",$I584,0)-IF('Settings'!$B$6="Yes",$J584,0)))</f>
        <v/>
      </c>
      <c r="N584" s="15">
        <f>IF($C584="","",IFERROR(IF(INDEX('Settings'!$E$17:$H$36,MATCH($C584,'Settings'!$A$17:$A$36,0),MATCH($E584,Groups,0))="",INDEX('Settings'!$D$17:$D$36,MATCH($C584,'Settings'!$A$17:$A$36,0)),INDEX('Settings'!$E$17:$H$36,MATCH($C584,'Settings'!$A$17:$A$36,0),MATCH($E584,Groups,0))),0))</f>
        <v/>
      </c>
      <c r="O584" s="14">
        <f>IF($C584="","",ROUND($M584*$N584,2))</f>
        <v/>
      </c>
      <c r="P584" s="16">
        <f>IF($A584="","",DATE(YEAR($A584),MONTH($A584),1))</f>
        <v/>
      </c>
      <c r="Q584" s="14">
        <f>IF($C584="","",$K584-$O584)</f>
        <v/>
      </c>
    </row>
    <row r="585">
      <c r="A585" s="13" t="n"/>
      <c r="B585" s="4" t="n"/>
      <c r="C585" s="4" t="n"/>
      <c r="D585" s="4" t="n"/>
      <c r="E585" s="6">
        <f>IF($D585="","",IFERROR(INDEX('Settings'!$L$17:$L$56,MATCH($D585,'Settings'!$K$17:$K$56,0)),""))</f>
        <v/>
      </c>
      <c r="F585" s="8" t="n"/>
      <c r="G585" s="8" t="n"/>
      <c r="H585" s="4" t="n"/>
      <c r="I585" s="8" t="n"/>
      <c r="J585" s="8" t="n"/>
      <c r="K585" s="14">
        <f>IF($C585="","",$F585-$G585-$I585-$J585)</f>
        <v/>
      </c>
      <c r="L585" s="14">
        <f>IF($C585="","",$G585*IF($H585="Doctor",1,IF($H585="Shared",0.5,0)))</f>
        <v/>
      </c>
      <c r="M585" s="14">
        <f>IF($C585="","",IF(IFERROR(INDEX('Settings'!$C$17:$C$36,MATCH($C585,'Settings'!$A$17:$A$36,0)),"")="% of gross",$F585,$F585-$L585-IF('Settings'!$B$5="Yes",$I585,0)-IF('Settings'!$B$6="Yes",$J585,0)))</f>
        <v/>
      </c>
      <c r="N585" s="15">
        <f>IF($C585="","",IFERROR(IF(INDEX('Settings'!$E$17:$H$36,MATCH($C585,'Settings'!$A$17:$A$36,0),MATCH($E585,Groups,0))="",INDEX('Settings'!$D$17:$D$36,MATCH($C585,'Settings'!$A$17:$A$36,0)),INDEX('Settings'!$E$17:$H$36,MATCH($C585,'Settings'!$A$17:$A$36,0),MATCH($E585,Groups,0))),0))</f>
        <v/>
      </c>
      <c r="O585" s="14">
        <f>IF($C585="","",ROUND($M585*$N585,2))</f>
        <v/>
      </c>
      <c r="P585" s="16">
        <f>IF($A585="","",DATE(YEAR($A585),MONTH($A585),1))</f>
        <v/>
      </c>
      <c r="Q585" s="14">
        <f>IF($C585="","",$K585-$O585)</f>
        <v/>
      </c>
    </row>
    <row r="586">
      <c r="A586" s="13" t="n"/>
      <c r="B586" s="4" t="n"/>
      <c r="C586" s="4" t="n"/>
      <c r="D586" s="4" t="n"/>
      <c r="E586" s="6">
        <f>IF($D586="","",IFERROR(INDEX('Settings'!$L$17:$L$56,MATCH($D586,'Settings'!$K$17:$K$56,0)),""))</f>
        <v/>
      </c>
      <c r="F586" s="8" t="n"/>
      <c r="G586" s="8" t="n"/>
      <c r="H586" s="4" t="n"/>
      <c r="I586" s="8" t="n"/>
      <c r="J586" s="8" t="n"/>
      <c r="K586" s="14">
        <f>IF($C586="","",$F586-$G586-$I586-$J586)</f>
        <v/>
      </c>
      <c r="L586" s="14">
        <f>IF($C586="","",$G586*IF($H586="Doctor",1,IF($H586="Shared",0.5,0)))</f>
        <v/>
      </c>
      <c r="M586" s="14">
        <f>IF($C586="","",IF(IFERROR(INDEX('Settings'!$C$17:$C$36,MATCH($C586,'Settings'!$A$17:$A$36,0)),"")="% of gross",$F586,$F586-$L586-IF('Settings'!$B$5="Yes",$I586,0)-IF('Settings'!$B$6="Yes",$J586,0)))</f>
        <v/>
      </c>
      <c r="N586" s="15">
        <f>IF($C586="","",IFERROR(IF(INDEX('Settings'!$E$17:$H$36,MATCH($C586,'Settings'!$A$17:$A$36,0),MATCH($E586,Groups,0))="",INDEX('Settings'!$D$17:$D$36,MATCH($C586,'Settings'!$A$17:$A$36,0)),INDEX('Settings'!$E$17:$H$36,MATCH($C586,'Settings'!$A$17:$A$36,0),MATCH($E586,Groups,0))),0))</f>
        <v/>
      </c>
      <c r="O586" s="14">
        <f>IF($C586="","",ROUND($M586*$N586,2))</f>
        <v/>
      </c>
      <c r="P586" s="16">
        <f>IF($A586="","",DATE(YEAR($A586),MONTH($A586),1))</f>
        <v/>
      </c>
      <c r="Q586" s="14">
        <f>IF($C586="","",$K586-$O586)</f>
        <v/>
      </c>
    </row>
    <row r="587">
      <c r="A587" s="13" t="n"/>
      <c r="B587" s="4" t="n"/>
      <c r="C587" s="4" t="n"/>
      <c r="D587" s="4" t="n"/>
      <c r="E587" s="6">
        <f>IF($D587="","",IFERROR(INDEX('Settings'!$L$17:$L$56,MATCH($D587,'Settings'!$K$17:$K$56,0)),""))</f>
        <v/>
      </c>
      <c r="F587" s="8" t="n"/>
      <c r="G587" s="8" t="n"/>
      <c r="H587" s="4" t="n"/>
      <c r="I587" s="8" t="n"/>
      <c r="J587" s="8" t="n"/>
      <c r="K587" s="14">
        <f>IF($C587="","",$F587-$G587-$I587-$J587)</f>
        <v/>
      </c>
      <c r="L587" s="14">
        <f>IF($C587="","",$G587*IF($H587="Doctor",1,IF($H587="Shared",0.5,0)))</f>
        <v/>
      </c>
      <c r="M587" s="14">
        <f>IF($C587="","",IF(IFERROR(INDEX('Settings'!$C$17:$C$36,MATCH($C587,'Settings'!$A$17:$A$36,0)),"")="% of gross",$F587,$F587-$L587-IF('Settings'!$B$5="Yes",$I587,0)-IF('Settings'!$B$6="Yes",$J587,0)))</f>
        <v/>
      </c>
      <c r="N587" s="15">
        <f>IF($C587="","",IFERROR(IF(INDEX('Settings'!$E$17:$H$36,MATCH($C587,'Settings'!$A$17:$A$36,0),MATCH($E587,Groups,0))="",INDEX('Settings'!$D$17:$D$36,MATCH($C587,'Settings'!$A$17:$A$36,0)),INDEX('Settings'!$E$17:$H$36,MATCH($C587,'Settings'!$A$17:$A$36,0),MATCH($E587,Groups,0))),0))</f>
        <v/>
      </c>
      <c r="O587" s="14">
        <f>IF($C587="","",ROUND($M587*$N587,2))</f>
        <v/>
      </c>
      <c r="P587" s="16">
        <f>IF($A587="","",DATE(YEAR($A587),MONTH($A587),1))</f>
        <v/>
      </c>
      <c r="Q587" s="14">
        <f>IF($C587="","",$K587-$O587)</f>
        <v/>
      </c>
    </row>
    <row r="588">
      <c r="A588" s="13" t="n"/>
      <c r="B588" s="4" t="n"/>
      <c r="C588" s="4" t="n"/>
      <c r="D588" s="4" t="n"/>
      <c r="E588" s="6">
        <f>IF($D588="","",IFERROR(INDEX('Settings'!$L$17:$L$56,MATCH($D588,'Settings'!$K$17:$K$56,0)),""))</f>
        <v/>
      </c>
      <c r="F588" s="8" t="n"/>
      <c r="G588" s="8" t="n"/>
      <c r="H588" s="4" t="n"/>
      <c r="I588" s="8" t="n"/>
      <c r="J588" s="8" t="n"/>
      <c r="K588" s="14">
        <f>IF($C588="","",$F588-$G588-$I588-$J588)</f>
        <v/>
      </c>
      <c r="L588" s="14">
        <f>IF($C588="","",$G588*IF($H588="Doctor",1,IF($H588="Shared",0.5,0)))</f>
        <v/>
      </c>
      <c r="M588" s="14">
        <f>IF($C588="","",IF(IFERROR(INDEX('Settings'!$C$17:$C$36,MATCH($C588,'Settings'!$A$17:$A$36,0)),"")="% of gross",$F588,$F588-$L588-IF('Settings'!$B$5="Yes",$I588,0)-IF('Settings'!$B$6="Yes",$J588,0)))</f>
        <v/>
      </c>
      <c r="N588" s="15">
        <f>IF($C588="","",IFERROR(IF(INDEX('Settings'!$E$17:$H$36,MATCH($C588,'Settings'!$A$17:$A$36,0),MATCH($E588,Groups,0))="",INDEX('Settings'!$D$17:$D$36,MATCH($C588,'Settings'!$A$17:$A$36,0)),INDEX('Settings'!$E$17:$H$36,MATCH($C588,'Settings'!$A$17:$A$36,0),MATCH($E588,Groups,0))),0))</f>
        <v/>
      </c>
      <c r="O588" s="14">
        <f>IF($C588="","",ROUND($M588*$N588,2))</f>
        <v/>
      </c>
      <c r="P588" s="16">
        <f>IF($A588="","",DATE(YEAR($A588),MONTH($A588),1))</f>
        <v/>
      </c>
      <c r="Q588" s="14">
        <f>IF($C588="","",$K588-$O588)</f>
        <v/>
      </c>
    </row>
    <row r="589">
      <c r="A589" s="13" t="n"/>
      <c r="B589" s="4" t="n"/>
      <c r="C589" s="4" t="n"/>
      <c r="D589" s="4" t="n"/>
      <c r="E589" s="6">
        <f>IF($D589="","",IFERROR(INDEX('Settings'!$L$17:$L$56,MATCH($D589,'Settings'!$K$17:$K$56,0)),""))</f>
        <v/>
      </c>
      <c r="F589" s="8" t="n"/>
      <c r="G589" s="8" t="n"/>
      <c r="H589" s="4" t="n"/>
      <c r="I589" s="8" t="n"/>
      <c r="J589" s="8" t="n"/>
      <c r="K589" s="14">
        <f>IF($C589="","",$F589-$G589-$I589-$J589)</f>
        <v/>
      </c>
      <c r="L589" s="14">
        <f>IF($C589="","",$G589*IF($H589="Doctor",1,IF($H589="Shared",0.5,0)))</f>
        <v/>
      </c>
      <c r="M589" s="14">
        <f>IF($C589="","",IF(IFERROR(INDEX('Settings'!$C$17:$C$36,MATCH($C589,'Settings'!$A$17:$A$36,0)),"")="% of gross",$F589,$F589-$L589-IF('Settings'!$B$5="Yes",$I589,0)-IF('Settings'!$B$6="Yes",$J589,0)))</f>
        <v/>
      </c>
      <c r="N589" s="15">
        <f>IF($C589="","",IFERROR(IF(INDEX('Settings'!$E$17:$H$36,MATCH($C589,'Settings'!$A$17:$A$36,0),MATCH($E589,Groups,0))="",INDEX('Settings'!$D$17:$D$36,MATCH($C589,'Settings'!$A$17:$A$36,0)),INDEX('Settings'!$E$17:$H$36,MATCH($C589,'Settings'!$A$17:$A$36,0),MATCH($E589,Groups,0))),0))</f>
        <v/>
      </c>
      <c r="O589" s="14">
        <f>IF($C589="","",ROUND($M589*$N589,2))</f>
        <v/>
      </c>
      <c r="P589" s="16">
        <f>IF($A589="","",DATE(YEAR($A589),MONTH($A589),1))</f>
        <v/>
      </c>
      <c r="Q589" s="14">
        <f>IF($C589="","",$K589-$O589)</f>
        <v/>
      </c>
    </row>
    <row r="590">
      <c r="A590" s="13" t="n"/>
      <c r="B590" s="4" t="n"/>
      <c r="C590" s="4" t="n"/>
      <c r="D590" s="4" t="n"/>
      <c r="E590" s="6">
        <f>IF($D590="","",IFERROR(INDEX('Settings'!$L$17:$L$56,MATCH($D590,'Settings'!$K$17:$K$56,0)),""))</f>
        <v/>
      </c>
      <c r="F590" s="8" t="n"/>
      <c r="G590" s="8" t="n"/>
      <c r="H590" s="4" t="n"/>
      <c r="I590" s="8" t="n"/>
      <c r="J590" s="8" t="n"/>
      <c r="K590" s="14">
        <f>IF($C590="","",$F590-$G590-$I590-$J590)</f>
        <v/>
      </c>
      <c r="L590" s="14">
        <f>IF($C590="","",$G590*IF($H590="Doctor",1,IF($H590="Shared",0.5,0)))</f>
        <v/>
      </c>
      <c r="M590" s="14">
        <f>IF($C590="","",IF(IFERROR(INDEX('Settings'!$C$17:$C$36,MATCH($C590,'Settings'!$A$17:$A$36,0)),"")="% of gross",$F590,$F590-$L590-IF('Settings'!$B$5="Yes",$I590,0)-IF('Settings'!$B$6="Yes",$J590,0)))</f>
        <v/>
      </c>
      <c r="N590" s="15">
        <f>IF($C590="","",IFERROR(IF(INDEX('Settings'!$E$17:$H$36,MATCH($C590,'Settings'!$A$17:$A$36,0),MATCH($E590,Groups,0))="",INDEX('Settings'!$D$17:$D$36,MATCH($C590,'Settings'!$A$17:$A$36,0)),INDEX('Settings'!$E$17:$H$36,MATCH($C590,'Settings'!$A$17:$A$36,0),MATCH($E590,Groups,0))),0))</f>
        <v/>
      </c>
      <c r="O590" s="14">
        <f>IF($C590="","",ROUND($M590*$N590,2))</f>
        <v/>
      </c>
      <c r="P590" s="16">
        <f>IF($A590="","",DATE(YEAR($A590),MONTH($A590),1))</f>
        <v/>
      </c>
      <c r="Q590" s="14">
        <f>IF($C590="","",$K590-$O590)</f>
        <v/>
      </c>
    </row>
    <row r="591">
      <c r="A591" s="13" t="n"/>
      <c r="B591" s="4" t="n"/>
      <c r="C591" s="4" t="n"/>
      <c r="D591" s="4" t="n"/>
      <c r="E591" s="6">
        <f>IF($D591="","",IFERROR(INDEX('Settings'!$L$17:$L$56,MATCH($D591,'Settings'!$K$17:$K$56,0)),""))</f>
        <v/>
      </c>
      <c r="F591" s="8" t="n"/>
      <c r="G591" s="8" t="n"/>
      <c r="H591" s="4" t="n"/>
      <c r="I591" s="8" t="n"/>
      <c r="J591" s="8" t="n"/>
      <c r="K591" s="14">
        <f>IF($C591="","",$F591-$G591-$I591-$J591)</f>
        <v/>
      </c>
      <c r="L591" s="14">
        <f>IF($C591="","",$G591*IF($H591="Doctor",1,IF($H591="Shared",0.5,0)))</f>
        <v/>
      </c>
      <c r="M591" s="14">
        <f>IF($C591="","",IF(IFERROR(INDEX('Settings'!$C$17:$C$36,MATCH($C591,'Settings'!$A$17:$A$36,0)),"")="% of gross",$F591,$F591-$L591-IF('Settings'!$B$5="Yes",$I591,0)-IF('Settings'!$B$6="Yes",$J591,0)))</f>
        <v/>
      </c>
      <c r="N591" s="15">
        <f>IF($C591="","",IFERROR(IF(INDEX('Settings'!$E$17:$H$36,MATCH($C591,'Settings'!$A$17:$A$36,0),MATCH($E591,Groups,0))="",INDEX('Settings'!$D$17:$D$36,MATCH($C591,'Settings'!$A$17:$A$36,0)),INDEX('Settings'!$E$17:$H$36,MATCH($C591,'Settings'!$A$17:$A$36,0),MATCH($E591,Groups,0))),0))</f>
        <v/>
      </c>
      <c r="O591" s="14">
        <f>IF($C591="","",ROUND($M591*$N591,2))</f>
        <v/>
      </c>
      <c r="P591" s="16">
        <f>IF($A591="","",DATE(YEAR($A591),MONTH($A591),1))</f>
        <v/>
      </c>
      <c r="Q591" s="14">
        <f>IF($C591="","",$K591-$O591)</f>
        <v/>
      </c>
    </row>
    <row r="592">
      <c r="A592" s="13" t="n"/>
      <c r="B592" s="4" t="n"/>
      <c r="C592" s="4" t="n"/>
      <c r="D592" s="4" t="n"/>
      <c r="E592" s="6">
        <f>IF($D592="","",IFERROR(INDEX('Settings'!$L$17:$L$56,MATCH($D592,'Settings'!$K$17:$K$56,0)),""))</f>
        <v/>
      </c>
      <c r="F592" s="8" t="n"/>
      <c r="G592" s="8" t="n"/>
      <c r="H592" s="4" t="n"/>
      <c r="I592" s="8" t="n"/>
      <c r="J592" s="8" t="n"/>
      <c r="K592" s="14">
        <f>IF($C592="","",$F592-$G592-$I592-$J592)</f>
        <v/>
      </c>
      <c r="L592" s="14">
        <f>IF($C592="","",$G592*IF($H592="Doctor",1,IF($H592="Shared",0.5,0)))</f>
        <v/>
      </c>
      <c r="M592" s="14">
        <f>IF($C592="","",IF(IFERROR(INDEX('Settings'!$C$17:$C$36,MATCH($C592,'Settings'!$A$17:$A$36,0)),"")="% of gross",$F592,$F592-$L592-IF('Settings'!$B$5="Yes",$I592,0)-IF('Settings'!$B$6="Yes",$J592,0)))</f>
        <v/>
      </c>
      <c r="N592" s="15">
        <f>IF($C592="","",IFERROR(IF(INDEX('Settings'!$E$17:$H$36,MATCH($C592,'Settings'!$A$17:$A$36,0),MATCH($E592,Groups,0))="",INDEX('Settings'!$D$17:$D$36,MATCH($C592,'Settings'!$A$17:$A$36,0)),INDEX('Settings'!$E$17:$H$36,MATCH($C592,'Settings'!$A$17:$A$36,0),MATCH($E592,Groups,0))),0))</f>
        <v/>
      </c>
      <c r="O592" s="14">
        <f>IF($C592="","",ROUND($M592*$N592,2))</f>
        <v/>
      </c>
      <c r="P592" s="16">
        <f>IF($A592="","",DATE(YEAR($A592),MONTH($A592),1))</f>
        <v/>
      </c>
      <c r="Q592" s="14">
        <f>IF($C592="","",$K592-$O592)</f>
        <v/>
      </c>
    </row>
    <row r="593">
      <c r="A593" s="13" t="n"/>
      <c r="B593" s="4" t="n"/>
      <c r="C593" s="4" t="n"/>
      <c r="D593" s="4" t="n"/>
      <c r="E593" s="6">
        <f>IF($D593="","",IFERROR(INDEX('Settings'!$L$17:$L$56,MATCH($D593,'Settings'!$K$17:$K$56,0)),""))</f>
        <v/>
      </c>
      <c r="F593" s="8" t="n"/>
      <c r="G593" s="8" t="n"/>
      <c r="H593" s="4" t="n"/>
      <c r="I593" s="8" t="n"/>
      <c r="J593" s="8" t="n"/>
      <c r="K593" s="14">
        <f>IF($C593="","",$F593-$G593-$I593-$J593)</f>
        <v/>
      </c>
      <c r="L593" s="14">
        <f>IF($C593="","",$G593*IF($H593="Doctor",1,IF($H593="Shared",0.5,0)))</f>
        <v/>
      </c>
      <c r="M593" s="14">
        <f>IF($C593="","",IF(IFERROR(INDEX('Settings'!$C$17:$C$36,MATCH($C593,'Settings'!$A$17:$A$36,0)),"")="% of gross",$F593,$F593-$L593-IF('Settings'!$B$5="Yes",$I593,0)-IF('Settings'!$B$6="Yes",$J593,0)))</f>
        <v/>
      </c>
      <c r="N593" s="15">
        <f>IF($C593="","",IFERROR(IF(INDEX('Settings'!$E$17:$H$36,MATCH($C593,'Settings'!$A$17:$A$36,0),MATCH($E593,Groups,0))="",INDEX('Settings'!$D$17:$D$36,MATCH($C593,'Settings'!$A$17:$A$36,0)),INDEX('Settings'!$E$17:$H$36,MATCH($C593,'Settings'!$A$17:$A$36,0),MATCH($E593,Groups,0))),0))</f>
        <v/>
      </c>
      <c r="O593" s="14">
        <f>IF($C593="","",ROUND($M593*$N593,2))</f>
        <v/>
      </c>
      <c r="P593" s="16">
        <f>IF($A593="","",DATE(YEAR($A593),MONTH($A593),1))</f>
        <v/>
      </c>
      <c r="Q593" s="14">
        <f>IF($C593="","",$K593-$O593)</f>
        <v/>
      </c>
    </row>
    <row r="594">
      <c r="A594" s="13" t="n"/>
      <c r="B594" s="4" t="n"/>
      <c r="C594" s="4" t="n"/>
      <c r="D594" s="4" t="n"/>
      <c r="E594" s="6">
        <f>IF($D594="","",IFERROR(INDEX('Settings'!$L$17:$L$56,MATCH($D594,'Settings'!$K$17:$K$56,0)),""))</f>
        <v/>
      </c>
      <c r="F594" s="8" t="n"/>
      <c r="G594" s="8" t="n"/>
      <c r="H594" s="4" t="n"/>
      <c r="I594" s="8" t="n"/>
      <c r="J594" s="8" t="n"/>
      <c r="K594" s="14">
        <f>IF($C594="","",$F594-$G594-$I594-$J594)</f>
        <v/>
      </c>
      <c r="L594" s="14">
        <f>IF($C594="","",$G594*IF($H594="Doctor",1,IF($H594="Shared",0.5,0)))</f>
        <v/>
      </c>
      <c r="M594" s="14">
        <f>IF($C594="","",IF(IFERROR(INDEX('Settings'!$C$17:$C$36,MATCH($C594,'Settings'!$A$17:$A$36,0)),"")="% of gross",$F594,$F594-$L594-IF('Settings'!$B$5="Yes",$I594,0)-IF('Settings'!$B$6="Yes",$J594,0)))</f>
        <v/>
      </c>
      <c r="N594" s="15">
        <f>IF($C594="","",IFERROR(IF(INDEX('Settings'!$E$17:$H$36,MATCH($C594,'Settings'!$A$17:$A$36,0),MATCH($E594,Groups,0))="",INDEX('Settings'!$D$17:$D$36,MATCH($C594,'Settings'!$A$17:$A$36,0)),INDEX('Settings'!$E$17:$H$36,MATCH($C594,'Settings'!$A$17:$A$36,0),MATCH($E594,Groups,0))),0))</f>
        <v/>
      </c>
      <c r="O594" s="14">
        <f>IF($C594="","",ROUND($M594*$N594,2))</f>
        <v/>
      </c>
      <c r="P594" s="16">
        <f>IF($A594="","",DATE(YEAR($A594),MONTH($A594),1))</f>
        <v/>
      </c>
      <c r="Q594" s="14">
        <f>IF($C594="","",$K594-$O594)</f>
        <v/>
      </c>
    </row>
    <row r="595">
      <c r="A595" s="13" t="n"/>
      <c r="B595" s="4" t="n"/>
      <c r="C595" s="4" t="n"/>
      <c r="D595" s="4" t="n"/>
      <c r="E595" s="6">
        <f>IF($D595="","",IFERROR(INDEX('Settings'!$L$17:$L$56,MATCH($D595,'Settings'!$K$17:$K$56,0)),""))</f>
        <v/>
      </c>
      <c r="F595" s="8" t="n"/>
      <c r="G595" s="8" t="n"/>
      <c r="H595" s="4" t="n"/>
      <c r="I595" s="8" t="n"/>
      <c r="J595" s="8" t="n"/>
      <c r="K595" s="14">
        <f>IF($C595="","",$F595-$G595-$I595-$J595)</f>
        <v/>
      </c>
      <c r="L595" s="14">
        <f>IF($C595="","",$G595*IF($H595="Doctor",1,IF($H595="Shared",0.5,0)))</f>
        <v/>
      </c>
      <c r="M595" s="14">
        <f>IF($C595="","",IF(IFERROR(INDEX('Settings'!$C$17:$C$36,MATCH($C595,'Settings'!$A$17:$A$36,0)),"")="% of gross",$F595,$F595-$L595-IF('Settings'!$B$5="Yes",$I595,0)-IF('Settings'!$B$6="Yes",$J595,0)))</f>
        <v/>
      </c>
      <c r="N595" s="15">
        <f>IF($C595="","",IFERROR(IF(INDEX('Settings'!$E$17:$H$36,MATCH($C595,'Settings'!$A$17:$A$36,0),MATCH($E595,Groups,0))="",INDEX('Settings'!$D$17:$D$36,MATCH($C595,'Settings'!$A$17:$A$36,0)),INDEX('Settings'!$E$17:$H$36,MATCH($C595,'Settings'!$A$17:$A$36,0),MATCH($E595,Groups,0))),0))</f>
        <v/>
      </c>
      <c r="O595" s="14">
        <f>IF($C595="","",ROUND($M595*$N595,2))</f>
        <v/>
      </c>
      <c r="P595" s="16">
        <f>IF($A595="","",DATE(YEAR($A595),MONTH($A595),1))</f>
        <v/>
      </c>
      <c r="Q595" s="14">
        <f>IF($C595="","",$K595-$O595)</f>
        <v/>
      </c>
    </row>
    <row r="596">
      <c r="A596" s="13" t="n"/>
      <c r="B596" s="4" t="n"/>
      <c r="C596" s="4" t="n"/>
      <c r="D596" s="4" t="n"/>
      <c r="E596" s="6">
        <f>IF($D596="","",IFERROR(INDEX('Settings'!$L$17:$L$56,MATCH($D596,'Settings'!$K$17:$K$56,0)),""))</f>
        <v/>
      </c>
      <c r="F596" s="8" t="n"/>
      <c r="G596" s="8" t="n"/>
      <c r="H596" s="4" t="n"/>
      <c r="I596" s="8" t="n"/>
      <c r="J596" s="8" t="n"/>
      <c r="K596" s="14">
        <f>IF($C596="","",$F596-$G596-$I596-$J596)</f>
        <v/>
      </c>
      <c r="L596" s="14">
        <f>IF($C596="","",$G596*IF($H596="Doctor",1,IF($H596="Shared",0.5,0)))</f>
        <v/>
      </c>
      <c r="M596" s="14">
        <f>IF($C596="","",IF(IFERROR(INDEX('Settings'!$C$17:$C$36,MATCH($C596,'Settings'!$A$17:$A$36,0)),"")="% of gross",$F596,$F596-$L596-IF('Settings'!$B$5="Yes",$I596,0)-IF('Settings'!$B$6="Yes",$J596,0)))</f>
        <v/>
      </c>
      <c r="N596" s="15">
        <f>IF($C596="","",IFERROR(IF(INDEX('Settings'!$E$17:$H$36,MATCH($C596,'Settings'!$A$17:$A$36,0),MATCH($E596,Groups,0))="",INDEX('Settings'!$D$17:$D$36,MATCH($C596,'Settings'!$A$17:$A$36,0)),INDEX('Settings'!$E$17:$H$36,MATCH($C596,'Settings'!$A$17:$A$36,0),MATCH($E596,Groups,0))),0))</f>
        <v/>
      </c>
      <c r="O596" s="14">
        <f>IF($C596="","",ROUND($M596*$N596,2))</f>
        <v/>
      </c>
      <c r="P596" s="16">
        <f>IF($A596="","",DATE(YEAR($A596),MONTH($A596),1))</f>
        <v/>
      </c>
      <c r="Q596" s="14">
        <f>IF($C596="","",$K596-$O596)</f>
        <v/>
      </c>
    </row>
    <row r="597">
      <c r="A597" s="13" t="n"/>
      <c r="B597" s="4" t="n"/>
      <c r="C597" s="4" t="n"/>
      <c r="D597" s="4" t="n"/>
      <c r="E597" s="6">
        <f>IF($D597="","",IFERROR(INDEX('Settings'!$L$17:$L$56,MATCH($D597,'Settings'!$K$17:$K$56,0)),""))</f>
        <v/>
      </c>
      <c r="F597" s="8" t="n"/>
      <c r="G597" s="8" t="n"/>
      <c r="H597" s="4" t="n"/>
      <c r="I597" s="8" t="n"/>
      <c r="J597" s="8" t="n"/>
      <c r="K597" s="14">
        <f>IF($C597="","",$F597-$G597-$I597-$J597)</f>
        <v/>
      </c>
      <c r="L597" s="14">
        <f>IF($C597="","",$G597*IF($H597="Doctor",1,IF($H597="Shared",0.5,0)))</f>
        <v/>
      </c>
      <c r="M597" s="14">
        <f>IF($C597="","",IF(IFERROR(INDEX('Settings'!$C$17:$C$36,MATCH($C597,'Settings'!$A$17:$A$36,0)),"")="% of gross",$F597,$F597-$L597-IF('Settings'!$B$5="Yes",$I597,0)-IF('Settings'!$B$6="Yes",$J597,0)))</f>
        <v/>
      </c>
      <c r="N597" s="15">
        <f>IF($C597="","",IFERROR(IF(INDEX('Settings'!$E$17:$H$36,MATCH($C597,'Settings'!$A$17:$A$36,0),MATCH($E597,Groups,0))="",INDEX('Settings'!$D$17:$D$36,MATCH($C597,'Settings'!$A$17:$A$36,0)),INDEX('Settings'!$E$17:$H$36,MATCH($C597,'Settings'!$A$17:$A$36,0),MATCH($E597,Groups,0))),0))</f>
        <v/>
      </c>
      <c r="O597" s="14">
        <f>IF($C597="","",ROUND($M597*$N597,2))</f>
        <v/>
      </c>
      <c r="P597" s="16">
        <f>IF($A597="","",DATE(YEAR($A597),MONTH($A597),1))</f>
        <v/>
      </c>
      <c r="Q597" s="14">
        <f>IF($C597="","",$K597-$O597)</f>
        <v/>
      </c>
    </row>
    <row r="598">
      <c r="A598" s="13" t="n"/>
      <c r="B598" s="4" t="n"/>
      <c r="C598" s="4" t="n"/>
      <c r="D598" s="4" t="n"/>
      <c r="E598" s="6">
        <f>IF($D598="","",IFERROR(INDEX('Settings'!$L$17:$L$56,MATCH($D598,'Settings'!$K$17:$K$56,0)),""))</f>
        <v/>
      </c>
      <c r="F598" s="8" t="n"/>
      <c r="G598" s="8" t="n"/>
      <c r="H598" s="4" t="n"/>
      <c r="I598" s="8" t="n"/>
      <c r="J598" s="8" t="n"/>
      <c r="K598" s="14">
        <f>IF($C598="","",$F598-$G598-$I598-$J598)</f>
        <v/>
      </c>
      <c r="L598" s="14">
        <f>IF($C598="","",$G598*IF($H598="Doctor",1,IF($H598="Shared",0.5,0)))</f>
        <v/>
      </c>
      <c r="M598" s="14">
        <f>IF($C598="","",IF(IFERROR(INDEX('Settings'!$C$17:$C$36,MATCH($C598,'Settings'!$A$17:$A$36,0)),"")="% of gross",$F598,$F598-$L598-IF('Settings'!$B$5="Yes",$I598,0)-IF('Settings'!$B$6="Yes",$J598,0)))</f>
        <v/>
      </c>
      <c r="N598" s="15">
        <f>IF($C598="","",IFERROR(IF(INDEX('Settings'!$E$17:$H$36,MATCH($C598,'Settings'!$A$17:$A$36,0),MATCH($E598,Groups,0))="",INDEX('Settings'!$D$17:$D$36,MATCH($C598,'Settings'!$A$17:$A$36,0)),INDEX('Settings'!$E$17:$H$36,MATCH($C598,'Settings'!$A$17:$A$36,0),MATCH($E598,Groups,0))),0))</f>
        <v/>
      </c>
      <c r="O598" s="14">
        <f>IF($C598="","",ROUND($M598*$N598,2))</f>
        <v/>
      </c>
      <c r="P598" s="16">
        <f>IF($A598="","",DATE(YEAR($A598),MONTH($A598),1))</f>
        <v/>
      </c>
      <c r="Q598" s="14">
        <f>IF($C598="","",$K598-$O598)</f>
        <v/>
      </c>
    </row>
    <row r="599">
      <c r="A599" s="13" t="n"/>
      <c r="B599" s="4" t="n"/>
      <c r="C599" s="4" t="n"/>
      <c r="D599" s="4" t="n"/>
      <c r="E599" s="6">
        <f>IF($D599="","",IFERROR(INDEX('Settings'!$L$17:$L$56,MATCH($D599,'Settings'!$K$17:$K$56,0)),""))</f>
        <v/>
      </c>
      <c r="F599" s="8" t="n"/>
      <c r="G599" s="8" t="n"/>
      <c r="H599" s="4" t="n"/>
      <c r="I599" s="8" t="n"/>
      <c r="J599" s="8" t="n"/>
      <c r="K599" s="14">
        <f>IF($C599="","",$F599-$G599-$I599-$J599)</f>
        <v/>
      </c>
      <c r="L599" s="14">
        <f>IF($C599="","",$G599*IF($H599="Doctor",1,IF($H599="Shared",0.5,0)))</f>
        <v/>
      </c>
      <c r="M599" s="14">
        <f>IF($C599="","",IF(IFERROR(INDEX('Settings'!$C$17:$C$36,MATCH($C599,'Settings'!$A$17:$A$36,0)),"")="% of gross",$F599,$F599-$L599-IF('Settings'!$B$5="Yes",$I599,0)-IF('Settings'!$B$6="Yes",$J599,0)))</f>
        <v/>
      </c>
      <c r="N599" s="15">
        <f>IF($C599="","",IFERROR(IF(INDEX('Settings'!$E$17:$H$36,MATCH($C599,'Settings'!$A$17:$A$36,0),MATCH($E599,Groups,0))="",INDEX('Settings'!$D$17:$D$36,MATCH($C599,'Settings'!$A$17:$A$36,0)),INDEX('Settings'!$E$17:$H$36,MATCH($C599,'Settings'!$A$17:$A$36,0),MATCH($E599,Groups,0))),0))</f>
        <v/>
      </c>
      <c r="O599" s="14">
        <f>IF($C599="","",ROUND($M599*$N599,2))</f>
        <v/>
      </c>
      <c r="P599" s="16">
        <f>IF($A599="","",DATE(YEAR($A599),MONTH($A599),1))</f>
        <v/>
      </c>
      <c r="Q599" s="14">
        <f>IF($C599="","",$K599-$O599)</f>
        <v/>
      </c>
    </row>
    <row r="600">
      <c r="A600" s="13" t="n"/>
      <c r="B600" s="4" t="n"/>
      <c r="C600" s="4" t="n"/>
      <c r="D600" s="4" t="n"/>
      <c r="E600" s="6">
        <f>IF($D600="","",IFERROR(INDEX('Settings'!$L$17:$L$56,MATCH($D600,'Settings'!$K$17:$K$56,0)),""))</f>
        <v/>
      </c>
      <c r="F600" s="8" t="n"/>
      <c r="G600" s="8" t="n"/>
      <c r="H600" s="4" t="n"/>
      <c r="I600" s="8" t="n"/>
      <c r="J600" s="8" t="n"/>
      <c r="K600" s="14">
        <f>IF($C600="","",$F600-$G600-$I600-$J600)</f>
        <v/>
      </c>
      <c r="L600" s="14">
        <f>IF($C600="","",$G600*IF($H600="Doctor",1,IF($H600="Shared",0.5,0)))</f>
        <v/>
      </c>
      <c r="M600" s="14">
        <f>IF($C600="","",IF(IFERROR(INDEX('Settings'!$C$17:$C$36,MATCH($C600,'Settings'!$A$17:$A$36,0)),"")="% of gross",$F600,$F600-$L600-IF('Settings'!$B$5="Yes",$I600,0)-IF('Settings'!$B$6="Yes",$J600,0)))</f>
        <v/>
      </c>
      <c r="N600" s="15">
        <f>IF($C600="","",IFERROR(IF(INDEX('Settings'!$E$17:$H$36,MATCH($C600,'Settings'!$A$17:$A$36,0),MATCH($E600,Groups,0))="",INDEX('Settings'!$D$17:$D$36,MATCH($C600,'Settings'!$A$17:$A$36,0)),INDEX('Settings'!$E$17:$H$36,MATCH($C600,'Settings'!$A$17:$A$36,0),MATCH($E600,Groups,0))),0))</f>
        <v/>
      </c>
      <c r="O600" s="14">
        <f>IF($C600="","",ROUND($M600*$N600,2))</f>
        <v/>
      </c>
      <c r="P600" s="16">
        <f>IF($A600="","",DATE(YEAR($A600),MONTH($A600),1))</f>
        <v/>
      </c>
      <c r="Q600" s="14">
        <f>IF($C600="","",$K600-$O600)</f>
        <v/>
      </c>
    </row>
    <row r="601">
      <c r="A601" s="13" t="n"/>
      <c r="B601" s="4" t="n"/>
      <c r="C601" s="4" t="n"/>
      <c r="D601" s="4" t="n"/>
      <c r="E601" s="6">
        <f>IF($D601="","",IFERROR(INDEX('Settings'!$L$17:$L$56,MATCH($D601,'Settings'!$K$17:$K$56,0)),""))</f>
        <v/>
      </c>
      <c r="F601" s="8" t="n"/>
      <c r="G601" s="8" t="n"/>
      <c r="H601" s="4" t="n"/>
      <c r="I601" s="8" t="n"/>
      <c r="J601" s="8" t="n"/>
      <c r="K601" s="14">
        <f>IF($C601="","",$F601-$G601-$I601-$J601)</f>
        <v/>
      </c>
      <c r="L601" s="14">
        <f>IF($C601="","",$G601*IF($H601="Doctor",1,IF($H601="Shared",0.5,0)))</f>
        <v/>
      </c>
      <c r="M601" s="14">
        <f>IF($C601="","",IF(IFERROR(INDEX('Settings'!$C$17:$C$36,MATCH($C601,'Settings'!$A$17:$A$36,0)),"")="% of gross",$F601,$F601-$L601-IF('Settings'!$B$5="Yes",$I601,0)-IF('Settings'!$B$6="Yes",$J601,0)))</f>
        <v/>
      </c>
      <c r="N601" s="15">
        <f>IF($C601="","",IFERROR(IF(INDEX('Settings'!$E$17:$H$36,MATCH($C601,'Settings'!$A$17:$A$36,0),MATCH($E601,Groups,0))="",INDEX('Settings'!$D$17:$D$36,MATCH($C601,'Settings'!$A$17:$A$36,0)),INDEX('Settings'!$E$17:$H$36,MATCH($C601,'Settings'!$A$17:$A$36,0),MATCH($E601,Groups,0))),0))</f>
        <v/>
      </c>
      <c r="O601" s="14">
        <f>IF($C601="","",ROUND($M601*$N601,2))</f>
        <v/>
      </c>
      <c r="P601" s="16">
        <f>IF($A601="","",DATE(YEAR($A601),MONTH($A601),1))</f>
        <v/>
      </c>
      <c r="Q601" s="14">
        <f>IF($C601="","",$K601-$O601)</f>
        <v/>
      </c>
    </row>
    <row r="602">
      <c r="A602" s="13" t="n"/>
      <c r="B602" s="4" t="n"/>
      <c r="C602" s="4" t="n"/>
      <c r="D602" s="4" t="n"/>
      <c r="E602" s="6">
        <f>IF($D602="","",IFERROR(INDEX('Settings'!$L$17:$L$56,MATCH($D602,'Settings'!$K$17:$K$56,0)),""))</f>
        <v/>
      </c>
      <c r="F602" s="8" t="n"/>
      <c r="G602" s="8" t="n"/>
      <c r="H602" s="4" t="n"/>
      <c r="I602" s="8" t="n"/>
      <c r="J602" s="8" t="n"/>
      <c r="K602" s="14">
        <f>IF($C602="","",$F602-$G602-$I602-$J602)</f>
        <v/>
      </c>
      <c r="L602" s="14">
        <f>IF($C602="","",$G602*IF($H602="Doctor",1,IF($H602="Shared",0.5,0)))</f>
        <v/>
      </c>
      <c r="M602" s="14">
        <f>IF($C602="","",IF(IFERROR(INDEX('Settings'!$C$17:$C$36,MATCH($C602,'Settings'!$A$17:$A$36,0)),"")="% of gross",$F602,$F602-$L602-IF('Settings'!$B$5="Yes",$I602,0)-IF('Settings'!$B$6="Yes",$J602,0)))</f>
        <v/>
      </c>
      <c r="N602" s="15">
        <f>IF($C602="","",IFERROR(IF(INDEX('Settings'!$E$17:$H$36,MATCH($C602,'Settings'!$A$17:$A$36,0),MATCH($E602,Groups,0))="",INDEX('Settings'!$D$17:$D$36,MATCH($C602,'Settings'!$A$17:$A$36,0)),INDEX('Settings'!$E$17:$H$36,MATCH($C602,'Settings'!$A$17:$A$36,0),MATCH($E602,Groups,0))),0))</f>
        <v/>
      </c>
      <c r="O602" s="14">
        <f>IF($C602="","",ROUND($M602*$N602,2))</f>
        <v/>
      </c>
      <c r="P602" s="16">
        <f>IF($A602="","",DATE(YEAR($A602),MONTH($A602),1))</f>
        <v/>
      </c>
      <c r="Q602" s="14">
        <f>IF($C602="","",$K602-$O602)</f>
        <v/>
      </c>
    </row>
    <row r="603">
      <c r="A603" s="13" t="n"/>
      <c r="B603" s="4" t="n"/>
      <c r="C603" s="4" t="n"/>
      <c r="D603" s="4" t="n"/>
      <c r="E603" s="6">
        <f>IF($D603="","",IFERROR(INDEX('Settings'!$L$17:$L$56,MATCH($D603,'Settings'!$K$17:$K$56,0)),""))</f>
        <v/>
      </c>
      <c r="F603" s="8" t="n"/>
      <c r="G603" s="8" t="n"/>
      <c r="H603" s="4" t="n"/>
      <c r="I603" s="8" t="n"/>
      <c r="J603" s="8" t="n"/>
      <c r="K603" s="14">
        <f>IF($C603="","",$F603-$G603-$I603-$J603)</f>
        <v/>
      </c>
      <c r="L603" s="14">
        <f>IF($C603="","",$G603*IF($H603="Doctor",1,IF($H603="Shared",0.5,0)))</f>
        <v/>
      </c>
      <c r="M603" s="14">
        <f>IF($C603="","",IF(IFERROR(INDEX('Settings'!$C$17:$C$36,MATCH($C603,'Settings'!$A$17:$A$36,0)),"")="% of gross",$F603,$F603-$L603-IF('Settings'!$B$5="Yes",$I603,0)-IF('Settings'!$B$6="Yes",$J603,0)))</f>
        <v/>
      </c>
      <c r="N603" s="15">
        <f>IF($C603="","",IFERROR(IF(INDEX('Settings'!$E$17:$H$36,MATCH($C603,'Settings'!$A$17:$A$36,0),MATCH($E603,Groups,0))="",INDEX('Settings'!$D$17:$D$36,MATCH($C603,'Settings'!$A$17:$A$36,0)),INDEX('Settings'!$E$17:$H$36,MATCH($C603,'Settings'!$A$17:$A$36,0),MATCH($E603,Groups,0))),0))</f>
        <v/>
      </c>
      <c r="O603" s="14">
        <f>IF($C603="","",ROUND($M603*$N603,2))</f>
        <v/>
      </c>
      <c r="P603" s="16">
        <f>IF($A603="","",DATE(YEAR($A603),MONTH($A603),1))</f>
        <v/>
      </c>
      <c r="Q603" s="14">
        <f>IF($C603="","",$K603-$O603)</f>
        <v/>
      </c>
    </row>
    <row r="604">
      <c r="A604" s="13" t="n"/>
      <c r="B604" s="4" t="n"/>
      <c r="C604" s="4" t="n"/>
      <c r="D604" s="4" t="n"/>
      <c r="E604" s="6">
        <f>IF($D604="","",IFERROR(INDEX('Settings'!$L$17:$L$56,MATCH($D604,'Settings'!$K$17:$K$56,0)),""))</f>
        <v/>
      </c>
      <c r="F604" s="8" t="n"/>
      <c r="G604" s="8" t="n"/>
      <c r="H604" s="4" t="n"/>
      <c r="I604" s="8" t="n"/>
      <c r="J604" s="8" t="n"/>
      <c r="K604" s="14">
        <f>IF($C604="","",$F604-$G604-$I604-$J604)</f>
        <v/>
      </c>
      <c r="L604" s="14">
        <f>IF($C604="","",$G604*IF($H604="Doctor",1,IF($H604="Shared",0.5,0)))</f>
        <v/>
      </c>
      <c r="M604" s="14">
        <f>IF($C604="","",IF(IFERROR(INDEX('Settings'!$C$17:$C$36,MATCH($C604,'Settings'!$A$17:$A$36,0)),"")="% of gross",$F604,$F604-$L604-IF('Settings'!$B$5="Yes",$I604,0)-IF('Settings'!$B$6="Yes",$J604,0)))</f>
        <v/>
      </c>
      <c r="N604" s="15">
        <f>IF($C604="","",IFERROR(IF(INDEX('Settings'!$E$17:$H$36,MATCH($C604,'Settings'!$A$17:$A$36,0),MATCH($E604,Groups,0))="",INDEX('Settings'!$D$17:$D$36,MATCH($C604,'Settings'!$A$17:$A$36,0)),INDEX('Settings'!$E$17:$H$36,MATCH($C604,'Settings'!$A$17:$A$36,0),MATCH($E604,Groups,0))),0))</f>
        <v/>
      </c>
      <c r="O604" s="14">
        <f>IF($C604="","",ROUND($M604*$N604,2))</f>
        <v/>
      </c>
      <c r="P604" s="16">
        <f>IF($A604="","",DATE(YEAR($A604),MONTH($A604),1))</f>
        <v/>
      </c>
      <c r="Q604" s="14">
        <f>IF($C604="","",$K604-$O604)</f>
        <v/>
      </c>
    </row>
    <row r="605">
      <c r="A605" s="13" t="n"/>
      <c r="B605" s="4" t="n"/>
      <c r="C605" s="4" t="n"/>
      <c r="D605" s="4" t="n"/>
      <c r="E605" s="6">
        <f>IF($D605="","",IFERROR(INDEX('Settings'!$L$17:$L$56,MATCH($D605,'Settings'!$K$17:$K$56,0)),""))</f>
        <v/>
      </c>
      <c r="F605" s="8" t="n"/>
      <c r="G605" s="8" t="n"/>
      <c r="H605" s="4" t="n"/>
      <c r="I605" s="8" t="n"/>
      <c r="J605" s="8" t="n"/>
      <c r="K605" s="14">
        <f>IF($C605="","",$F605-$G605-$I605-$J605)</f>
        <v/>
      </c>
      <c r="L605" s="14">
        <f>IF($C605="","",$G605*IF($H605="Doctor",1,IF($H605="Shared",0.5,0)))</f>
        <v/>
      </c>
      <c r="M605" s="14">
        <f>IF($C605="","",IF(IFERROR(INDEX('Settings'!$C$17:$C$36,MATCH($C605,'Settings'!$A$17:$A$36,0)),"")="% of gross",$F605,$F605-$L605-IF('Settings'!$B$5="Yes",$I605,0)-IF('Settings'!$B$6="Yes",$J605,0)))</f>
        <v/>
      </c>
      <c r="N605" s="15">
        <f>IF($C605="","",IFERROR(IF(INDEX('Settings'!$E$17:$H$36,MATCH($C605,'Settings'!$A$17:$A$36,0),MATCH($E605,Groups,0))="",INDEX('Settings'!$D$17:$D$36,MATCH($C605,'Settings'!$A$17:$A$36,0)),INDEX('Settings'!$E$17:$H$36,MATCH($C605,'Settings'!$A$17:$A$36,0),MATCH($E605,Groups,0))),0))</f>
        <v/>
      </c>
      <c r="O605" s="14">
        <f>IF($C605="","",ROUND($M605*$N605,2))</f>
        <v/>
      </c>
      <c r="P605" s="16">
        <f>IF($A605="","",DATE(YEAR($A605),MONTH($A605),1))</f>
        <v/>
      </c>
      <c r="Q605" s="14">
        <f>IF($C605="","",$K605-$O605)</f>
        <v/>
      </c>
    </row>
    <row r="606">
      <c r="A606" s="13" t="n"/>
      <c r="B606" s="4" t="n"/>
      <c r="C606" s="4" t="n"/>
      <c r="D606" s="4" t="n"/>
      <c r="E606" s="6">
        <f>IF($D606="","",IFERROR(INDEX('Settings'!$L$17:$L$56,MATCH($D606,'Settings'!$K$17:$K$56,0)),""))</f>
        <v/>
      </c>
      <c r="F606" s="8" t="n"/>
      <c r="G606" s="8" t="n"/>
      <c r="H606" s="4" t="n"/>
      <c r="I606" s="8" t="n"/>
      <c r="J606" s="8" t="n"/>
      <c r="K606" s="14">
        <f>IF($C606="","",$F606-$G606-$I606-$J606)</f>
        <v/>
      </c>
      <c r="L606" s="14">
        <f>IF($C606="","",$G606*IF($H606="Doctor",1,IF($H606="Shared",0.5,0)))</f>
        <v/>
      </c>
      <c r="M606" s="14">
        <f>IF($C606="","",IF(IFERROR(INDEX('Settings'!$C$17:$C$36,MATCH($C606,'Settings'!$A$17:$A$36,0)),"")="% of gross",$F606,$F606-$L606-IF('Settings'!$B$5="Yes",$I606,0)-IF('Settings'!$B$6="Yes",$J606,0)))</f>
        <v/>
      </c>
      <c r="N606" s="15">
        <f>IF($C606="","",IFERROR(IF(INDEX('Settings'!$E$17:$H$36,MATCH($C606,'Settings'!$A$17:$A$36,0),MATCH($E606,Groups,0))="",INDEX('Settings'!$D$17:$D$36,MATCH($C606,'Settings'!$A$17:$A$36,0)),INDEX('Settings'!$E$17:$H$36,MATCH($C606,'Settings'!$A$17:$A$36,0),MATCH($E606,Groups,0))),0))</f>
        <v/>
      </c>
      <c r="O606" s="14">
        <f>IF($C606="","",ROUND($M606*$N606,2))</f>
        <v/>
      </c>
      <c r="P606" s="16">
        <f>IF($A606="","",DATE(YEAR($A606),MONTH($A606),1))</f>
        <v/>
      </c>
      <c r="Q606" s="14">
        <f>IF($C606="","",$K606-$O606)</f>
        <v/>
      </c>
    </row>
    <row r="607">
      <c r="A607" s="13" t="n"/>
      <c r="B607" s="4" t="n"/>
      <c r="C607" s="4" t="n"/>
      <c r="D607" s="4" t="n"/>
      <c r="E607" s="6">
        <f>IF($D607="","",IFERROR(INDEX('Settings'!$L$17:$L$56,MATCH($D607,'Settings'!$K$17:$K$56,0)),""))</f>
        <v/>
      </c>
      <c r="F607" s="8" t="n"/>
      <c r="G607" s="8" t="n"/>
      <c r="H607" s="4" t="n"/>
      <c r="I607" s="8" t="n"/>
      <c r="J607" s="8" t="n"/>
      <c r="K607" s="14">
        <f>IF($C607="","",$F607-$G607-$I607-$J607)</f>
        <v/>
      </c>
      <c r="L607" s="14">
        <f>IF($C607="","",$G607*IF($H607="Doctor",1,IF($H607="Shared",0.5,0)))</f>
        <v/>
      </c>
      <c r="M607" s="14">
        <f>IF($C607="","",IF(IFERROR(INDEX('Settings'!$C$17:$C$36,MATCH($C607,'Settings'!$A$17:$A$36,0)),"")="% of gross",$F607,$F607-$L607-IF('Settings'!$B$5="Yes",$I607,0)-IF('Settings'!$B$6="Yes",$J607,0)))</f>
        <v/>
      </c>
      <c r="N607" s="15">
        <f>IF($C607="","",IFERROR(IF(INDEX('Settings'!$E$17:$H$36,MATCH($C607,'Settings'!$A$17:$A$36,0),MATCH($E607,Groups,0))="",INDEX('Settings'!$D$17:$D$36,MATCH($C607,'Settings'!$A$17:$A$36,0)),INDEX('Settings'!$E$17:$H$36,MATCH($C607,'Settings'!$A$17:$A$36,0),MATCH($E607,Groups,0))),0))</f>
        <v/>
      </c>
      <c r="O607" s="14">
        <f>IF($C607="","",ROUND($M607*$N607,2))</f>
        <v/>
      </c>
      <c r="P607" s="16">
        <f>IF($A607="","",DATE(YEAR($A607),MONTH($A607),1))</f>
        <v/>
      </c>
      <c r="Q607" s="14">
        <f>IF($C607="","",$K607-$O607)</f>
        <v/>
      </c>
    </row>
    <row r="608">
      <c r="A608" s="13" t="n"/>
      <c r="B608" s="4" t="n"/>
      <c r="C608" s="4" t="n"/>
      <c r="D608" s="4" t="n"/>
      <c r="E608" s="6">
        <f>IF($D608="","",IFERROR(INDEX('Settings'!$L$17:$L$56,MATCH($D608,'Settings'!$K$17:$K$56,0)),""))</f>
        <v/>
      </c>
      <c r="F608" s="8" t="n"/>
      <c r="G608" s="8" t="n"/>
      <c r="H608" s="4" t="n"/>
      <c r="I608" s="8" t="n"/>
      <c r="J608" s="8" t="n"/>
      <c r="K608" s="14">
        <f>IF($C608="","",$F608-$G608-$I608-$J608)</f>
        <v/>
      </c>
      <c r="L608" s="14">
        <f>IF($C608="","",$G608*IF($H608="Doctor",1,IF($H608="Shared",0.5,0)))</f>
        <v/>
      </c>
      <c r="M608" s="14">
        <f>IF($C608="","",IF(IFERROR(INDEX('Settings'!$C$17:$C$36,MATCH($C608,'Settings'!$A$17:$A$36,0)),"")="% of gross",$F608,$F608-$L608-IF('Settings'!$B$5="Yes",$I608,0)-IF('Settings'!$B$6="Yes",$J608,0)))</f>
        <v/>
      </c>
      <c r="N608" s="15">
        <f>IF($C608="","",IFERROR(IF(INDEX('Settings'!$E$17:$H$36,MATCH($C608,'Settings'!$A$17:$A$36,0),MATCH($E608,Groups,0))="",INDEX('Settings'!$D$17:$D$36,MATCH($C608,'Settings'!$A$17:$A$36,0)),INDEX('Settings'!$E$17:$H$36,MATCH($C608,'Settings'!$A$17:$A$36,0),MATCH($E608,Groups,0))),0))</f>
        <v/>
      </c>
      <c r="O608" s="14">
        <f>IF($C608="","",ROUND($M608*$N608,2))</f>
        <v/>
      </c>
      <c r="P608" s="16">
        <f>IF($A608="","",DATE(YEAR($A608),MONTH($A608),1))</f>
        <v/>
      </c>
      <c r="Q608" s="14">
        <f>IF($C608="","",$K608-$O608)</f>
        <v/>
      </c>
    </row>
    <row r="609">
      <c r="A609" s="13" t="n"/>
      <c r="B609" s="4" t="n"/>
      <c r="C609" s="4" t="n"/>
      <c r="D609" s="4" t="n"/>
      <c r="E609" s="6">
        <f>IF($D609="","",IFERROR(INDEX('Settings'!$L$17:$L$56,MATCH($D609,'Settings'!$K$17:$K$56,0)),""))</f>
        <v/>
      </c>
      <c r="F609" s="8" t="n"/>
      <c r="G609" s="8" t="n"/>
      <c r="H609" s="4" t="n"/>
      <c r="I609" s="8" t="n"/>
      <c r="J609" s="8" t="n"/>
      <c r="K609" s="14">
        <f>IF($C609="","",$F609-$G609-$I609-$J609)</f>
        <v/>
      </c>
      <c r="L609" s="14">
        <f>IF($C609="","",$G609*IF($H609="Doctor",1,IF($H609="Shared",0.5,0)))</f>
        <v/>
      </c>
      <c r="M609" s="14">
        <f>IF($C609="","",IF(IFERROR(INDEX('Settings'!$C$17:$C$36,MATCH($C609,'Settings'!$A$17:$A$36,0)),"")="% of gross",$F609,$F609-$L609-IF('Settings'!$B$5="Yes",$I609,0)-IF('Settings'!$B$6="Yes",$J609,0)))</f>
        <v/>
      </c>
      <c r="N609" s="15">
        <f>IF($C609="","",IFERROR(IF(INDEX('Settings'!$E$17:$H$36,MATCH($C609,'Settings'!$A$17:$A$36,0),MATCH($E609,Groups,0))="",INDEX('Settings'!$D$17:$D$36,MATCH($C609,'Settings'!$A$17:$A$36,0)),INDEX('Settings'!$E$17:$H$36,MATCH($C609,'Settings'!$A$17:$A$36,0),MATCH($E609,Groups,0))),0))</f>
        <v/>
      </c>
      <c r="O609" s="14">
        <f>IF($C609="","",ROUND($M609*$N609,2))</f>
        <v/>
      </c>
      <c r="P609" s="16">
        <f>IF($A609="","",DATE(YEAR($A609),MONTH($A609),1))</f>
        <v/>
      </c>
      <c r="Q609" s="14">
        <f>IF($C609="","",$K609-$O609)</f>
        <v/>
      </c>
    </row>
    <row r="610">
      <c r="A610" s="13" t="n"/>
      <c r="B610" s="4" t="n"/>
      <c r="C610" s="4" t="n"/>
      <c r="D610" s="4" t="n"/>
      <c r="E610" s="6">
        <f>IF($D610="","",IFERROR(INDEX('Settings'!$L$17:$L$56,MATCH($D610,'Settings'!$K$17:$K$56,0)),""))</f>
        <v/>
      </c>
      <c r="F610" s="8" t="n"/>
      <c r="G610" s="8" t="n"/>
      <c r="H610" s="4" t="n"/>
      <c r="I610" s="8" t="n"/>
      <c r="J610" s="8" t="n"/>
      <c r="K610" s="14">
        <f>IF($C610="","",$F610-$G610-$I610-$J610)</f>
        <v/>
      </c>
      <c r="L610" s="14">
        <f>IF($C610="","",$G610*IF($H610="Doctor",1,IF($H610="Shared",0.5,0)))</f>
        <v/>
      </c>
      <c r="M610" s="14">
        <f>IF($C610="","",IF(IFERROR(INDEX('Settings'!$C$17:$C$36,MATCH($C610,'Settings'!$A$17:$A$36,0)),"")="% of gross",$F610,$F610-$L610-IF('Settings'!$B$5="Yes",$I610,0)-IF('Settings'!$B$6="Yes",$J610,0)))</f>
        <v/>
      </c>
      <c r="N610" s="15">
        <f>IF($C610="","",IFERROR(IF(INDEX('Settings'!$E$17:$H$36,MATCH($C610,'Settings'!$A$17:$A$36,0),MATCH($E610,Groups,0))="",INDEX('Settings'!$D$17:$D$36,MATCH($C610,'Settings'!$A$17:$A$36,0)),INDEX('Settings'!$E$17:$H$36,MATCH($C610,'Settings'!$A$17:$A$36,0),MATCH($E610,Groups,0))),0))</f>
        <v/>
      </c>
      <c r="O610" s="14">
        <f>IF($C610="","",ROUND($M610*$N610,2))</f>
        <v/>
      </c>
      <c r="P610" s="16">
        <f>IF($A610="","",DATE(YEAR($A610),MONTH($A610),1))</f>
        <v/>
      </c>
      <c r="Q610" s="14">
        <f>IF($C610="","",$K610-$O610)</f>
        <v/>
      </c>
    </row>
    <row r="611">
      <c r="A611" s="13" t="n"/>
      <c r="B611" s="4" t="n"/>
      <c r="C611" s="4" t="n"/>
      <c r="D611" s="4" t="n"/>
      <c r="E611" s="6">
        <f>IF($D611="","",IFERROR(INDEX('Settings'!$L$17:$L$56,MATCH($D611,'Settings'!$K$17:$K$56,0)),""))</f>
        <v/>
      </c>
      <c r="F611" s="8" t="n"/>
      <c r="G611" s="8" t="n"/>
      <c r="H611" s="4" t="n"/>
      <c r="I611" s="8" t="n"/>
      <c r="J611" s="8" t="n"/>
      <c r="K611" s="14">
        <f>IF($C611="","",$F611-$G611-$I611-$J611)</f>
        <v/>
      </c>
      <c r="L611" s="14">
        <f>IF($C611="","",$G611*IF($H611="Doctor",1,IF($H611="Shared",0.5,0)))</f>
        <v/>
      </c>
      <c r="M611" s="14">
        <f>IF($C611="","",IF(IFERROR(INDEX('Settings'!$C$17:$C$36,MATCH($C611,'Settings'!$A$17:$A$36,0)),"")="% of gross",$F611,$F611-$L611-IF('Settings'!$B$5="Yes",$I611,0)-IF('Settings'!$B$6="Yes",$J611,0)))</f>
        <v/>
      </c>
      <c r="N611" s="15">
        <f>IF($C611="","",IFERROR(IF(INDEX('Settings'!$E$17:$H$36,MATCH($C611,'Settings'!$A$17:$A$36,0),MATCH($E611,Groups,0))="",INDEX('Settings'!$D$17:$D$36,MATCH($C611,'Settings'!$A$17:$A$36,0)),INDEX('Settings'!$E$17:$H$36,MATCH($C611,'Settings'!$A$17:$A$36,0),MATCH($E611,Groups,0))),0))</f>
        <v/>
      </c>
      <c r="O611" s="14">
        <f>IF($C611="","",ROUND($M611*$N611,2))</f>
        <v/>
      </c>
      <c r="P611" s="16">
        <f>IF($A611="","",DATE(YEAR($A611),MONTH($A611),1))</f>
        <v/>
      </c>
      <c r="Q611" s="14">
        <f>IF($C611="","",$K611-$O611)</f>
        <v/>
      </c>
    </row>
    <row r="612">
      <c r="A612" s="13" t="n"/>
      <c r="B612" s="4" t="n"/>
      <c r="C612" s="4" t="n"/>
      <c r="D612" s="4" t="n"/>
      <c r="E612" s="6">
        <f>IF($D612="","",IFERROR(INDEX('Settings'!$L$17:$L$56,MATCH($D612,'Settings'!$K$17:$K$56,0)),""))</f>
        <v/>
      </c>
      <c r="F612" s="8" t="n"/>
      <c r="G612" s="8" t="n"/>
      <c r="H612" s="4" t="n"/>
      <c r="I612" s="8" t="n"/>
      <c r="J612" s="8" t="n"/>
      <c r="K612" s="14">
        <f>IF($C612="","",$F612-$G612-$I612-$J612)</f>
        <v/>
      </c>
      <c r="L612" s="14">
        <f>IF($C612="","",$G612*IF($H612="Doctor",1,IF($H612="Shared",0.5,0)))</f>
        <v/>
      </c>
      <c r="M612" s="14">
        <f>IF($C612="","",IF(IFERROR(INDEX('Settings'!$C$17:$C$36,MATCH($C612,'Settings'!$A$17:$A$36,0)),"")="% of gross",$F612,$F612-$L612-IF('Settings'!$B$5="Yes",$I612,0)-IF('Settings'!$B$6="Yes",$J612,0)))</f>
        <v/>
      </c>
      <c r="N612" s="15">
        <f>IF($C612="","",IFERROR(IF(INDEX('Settings'!$E$17:$H$36,MATCH($C612,'Settings'!$A$17:$A$36,0),MATCH($E612,Groups,0))="",INDEX('Settings'!$D$17:$D$36,MATCH($C612,'Settings'!$A$17:$A$36,0)),INDEX('Settings'!$E$17:$H$36,MATCH($C612,'Settings'!$A$17:$A$36,0),MATCH($E612,Groups,0))),0))</f>
        <v/>
      </c>
      <c r="O612" s="14">
        <f>IF($C612="","",ROUND($M612*$N612,2))</f>
        <v/>
      </c>
      <c r="P612" s="16">
        <f>IF($A612="","",DATE(YEAR($A612),MONTH($A612),1))</f>
        <v/>
      </c>
      <c r="Q612" s="14">
        <f>IF($C612="","",$K612-$O612)</f>
        <v/>
      </c>
    </row>
    <row r="613">
      <c r="A613" s="13" t="n"/>
      <c r="B613" s="4" t="n"/>
      <c r="C613" s="4" t="n"/>
      <c r="D613" s="4" t="n"/>
      <c r="E613" s="6">
        <f>IF($D613="","",IFERROR(INDEX('Settings'!$L$17:$L$56,MATCH($D613,'Settings'!$K$17:$K$56,0)),""))</f>
        <v/>
      </c>
      <c r="F613" s="8" t="n"/>
      <c r="G613" s="8" t="n"/>
      <c r="H613" s="4" t="n"/>
      <c r="I613" s="8" t="n"/>
      <c r="J613" s="8" t="n"/>
      <c r="K613" s="14">
        <f>IF($C613="","",$F613-$G613-$I613-$J613)</f>
        <v/>
      </c>
      <c r="L613" s="14">
        <f>IF($C613="","",$G613*IF($H613="Doctor",1,IF($H613="Shared",0.5,0)))</f>
        <v/>
      </c>
      <c r="M613" s="14">
        <f>IF($C613="","",IF(IFERROR(INDEX('Settings'!$C$17:$C$36,MATCH($C613,'Settings'!$A$17:$A$36,0)),"")="% of gross",$F613,$F613-$L613-IF('Settings'!$B$5="Yes",$I613,0)-IF('Settings'!$B$6="Yes",$J613,0)))</f>
        <v/>
      </c>
      <c r="N613" s="15">
        <f>IF($C613="","",IFERROR(IF(INDEX('Settings'!$E$17:$H$36,MATCH($C613,'Settings'!$A$17:$A$36,0),MATCH($E613,Groups,0))="",INDEX('Settings'!$D$17:$D$36,MATCH($C613,'Settings'!$A$17:$A$36,0)),INDEX('Settings'!$E$17:$H$36,MATCH($C613,'Settings'!$A$17:$A$36,0),MATCH($E613,Groups,0))),0))</f>
        <v/>
      </c>
      <c r="O613" s="14">
        <f>IF($C613="","",ROUND($M613*$N613,2))</f>
        <v/>
      </c>
      <c r="P613" s="16">
        <f>IF($A613="","",DATE(YEAR($A613),MONTH($A613),1))</f>
        <v/>
      </c>
      <c r="Q613" s="14">
        <f>IF($C613="","",$K613-$O613)</f>
        <v/>
      </c>
    </row>
    <row r="614">
      <c r="A614" s="13" t="n"/>
      <c r="B614" s="4" t="n"/>
      <c r="C614" s="4" t="n"/>
      <c r="D614" s="4" t="n"/>
      <c r="E614" s="6">
        <f>IF($D614="","",IFERROR(INDEX('Settings'!$L$17:$L$56,MATCH($D614,'Settings'!$K$17:$K$56,0)),""))</f>
        <v/>
      </c>
      <c r="F614" s="8" t="n"/>
      <c r="G614" s="8" t="n"/>
      <c r="H614" s="4" t="n"/>
      <c r="I614" s="8" t="n"/>
      <c r="J614" s="8" t="n"/>
      <c r="K614" s="14">
        <f>IF($C614="","",$F614-$G614-$I614-$J614)</f>
        <v/>
      </c>
      <c r="L614" s="14">
        <f>IF($C614="","",$G614*IF($H614="Doctor",1,IF($H614="Shared",0.5,0)))</f>
        <v/>
      </c>
      <c r="M614" s="14">
        <f>IF($C614="","",IF(IFERROR(INDEX('Settings'!$C$17:$C$36,MATCH($C614,'Settings'!$A$17:$A$36,0)),"")="% of gross",$F614,$F614-$L614-IF('Settings'!$B$5="Yes",$I614,0)-IF('Settings'!$B$6="Yes",$J614,0)))</f>
        <v/>
      </c>
      <c r="N614" s="15">
        <f>IF($C614="","",IFERROR(IF(INDEX('Settings'!$E$17:$H$36,MATCH($C614,'Settings'!$A$17:$A$36,0),MATCH($E614,Groups,0))="",INDEX('Settings'!$D$17:$D$36,MATCH($C614,'Settings'!$A$17:$A$36,0)),INDEX('Settings'!$E$17:$H$36,MATCH($C614,'Settings'!$A$17:$A$36,0),MATCH($E614,Groups,0))),0))</f>
        <v/>
      </c>
      <c r="O614" s="14">
        <f>IF($C614="","",ROUND($M614*$N614,2))</f>
        <v/>
      </c>
      <c r="P614" s="16">
        <f>IF($A614="","",DATE(YEAR($A614),MONTH($A614),1))</f>
        <v/>
      </c>
      <c r="Q614" s="14">
        <f>IF($C614="","",$K614-$O614)</f>
        <v/>
      </c>
    </row>
    <row r="615">
      <c r="A615" s="13" t="n"/>
      <c r="B615" s="4" t="n"/>
      <c r="C615" s="4" t="n"/>
      <c r="D615" s="4" t="n"/>
      <c r="E615" s="6">
        <f>IF($D615="","",IFERROR(INDEX('Settings'!$L$17:$L$56,MATCH($D615,'Settings'!$K$17:$K$56,0)),""))</f>
        <v/>
      </c>
      <c r="F615" s="8" t="n"/>
      <c r="G615" s="8" t="n"/>
      <c r="H615" s="4" t="n"/>
      <c r="I615" s="8" t="n"/>
      <c r="J615" s="8" t="n"/>
      <c r="K615" s="14">
        <f>IF($C615="","",$F615-$G615-$I615-$J615)</f>
        <v/>
      </c>
      <c r="L615" s="14">
        <f>IF($C615="","",$G615*IF($H615="Doctor",1,IF($H615="Shared",0.5,0)))</f>
        <v/>
      </c>
      <c r="M615" s="14">
        <f>IF($C615="","",IF(IFERROR(INDEX('Settings'!$C$17:$C$36,MATCH($C615,'Settings'!$A$17:$A$36,0)),"")="% of gross",$F615,$F615-$L615-IF('Settings'!$B$5="Yes",$I615,0)-IF('Settings'!$B$6="Yes",$J615,0)))</f>
        <v/>
      </c>
      <c r="N615" s="15">
        <f>IF($C615="","",IFERROR(IF(INDEX('Settings'!$E$17:$H$36,MATCH($C615,'Settings'!$A$17:$A$36,0),MATCH($E615,Groups,0))="",INDEX('Settings'!$D$17:$D$36,MATCH($C615,'Settings'!$A$17:$A$36,0)),INDEX('Settings'!$E$17:$H$36,MATCH($C615,'Settings'!$A$17:$A$36,0),MATCH($E615,Groups,0))),0))</f>
        <v/>
      </c>
      <c r="O615" s="14">
        <f>IF($C615="","",ROUND($M615*$N615,2))</f>
        <v/>
      </c>
      <c r="P615" s="16">
        <f>IF($A615="","",DATE(YEAR($A615),MONTH($A615),1))</f>
        <v/>
      </c>
      <c r="Q615" s="14">
        <f>IF($C615="","",$K615-$O615)</f>
        <v/>
      </c>
    </row>
    <row r="616">
      <c r="A616" s="13" t="n"/>
      <c r="B616" s="4" t="n"/>
      <c r="C616" s="4" t="n"/>
      <c r="D616" s="4" t="n"/>
      <c r="E616" s="6">
        <f>IF($D616="","",IFERROR(INDEX('Settings'!$L$17:$L$56,MATCH($D616,'Settings'!$K$17:$K$56,0)),""))</f>
        <v/>
      </c>
      <c r="F616" s="8" t="n"/>
      <c r="G616" s="8" t="n"/>
      <c r="H616" s="4" t="n"/>
      <c r="I616" s="8" t="n"/>
      <c r="J616" s="8" t="n"/>
      <c r="K616" s="14">
        <f>IF($C616="","",$F616-$G616-$I616-$J616)</f>
        <v/>
      </c>
      <c r="L616" s="14">
        <f>IF($C616="","",$G616*IF($H616="Doctor",1,IF($H616="Shared",0.5,0)))</f>
        <v/>
      </c>
      <c r="M616" s="14">
        <f>IF($C616="","",IF(IFERROR(INDEX('Settings'!$C$17:$C$36,MATCH($C616,'Settings'!$A$17:$A$36,0)),"")="% of gross",$F616,$F616-$L616-IF('Settings'!$B$5="Yes",$I616,0)-IF('Settings'!$B$6="Yes",$J616,0)))</f>
        <v/>
      </c>
      <c r="N616" s="15">
        <f>IF($C616="","",IFERROR(IF(INDEX('Settings'!$E$17:$H$36,MATCH($C616,'Settings'!$A$17:$A$36,0),MATCH($E616,Groups,0))="",INDEX('Settings'!$D$17:$D$36,MATCH($C616,'Settings'!$A$17:$A$36,0)),INDEX('Settings'!$E$17:$H$36,MATCH($C616,'Settings'!$A$17:$A$36,0),MATCH($E616,Groups,0))),0))</f>
        <v/>
      </c>
      <c r="O616" s="14">
        <f>IF($C616="","",ROUND($M616*$N616,2))</f>
        <v/>
      </c>
      <c r="P616" s="16">
        <f>IF($A616="","",DATE(YEAR($A616),MONTH($A616),1))</f>
        <v/>
      </c>
      <c r="Q616" s="14">
        <f>IF($C616="","",$K616-$O616)</f>
        <v/>
      </c>
    </row>
    <row r="617">
      <c r="A617" s="13" t="n"/>
      <c r="B617" s="4" t="n"/>
      <c r="C617" s="4" t="n"/>
      <c r="D617" s="4" t="n"/>
      <c r="E617" s="6">
        <f>IF($D617="","",IFERROR(INDEX('Settings'!$L$17:$L$56,MATCH($D617,'Settings'!$K$17:$K$56,0)),""))</f>
        <v/>
      </c>
      <c r="F617" s="8" t="n"/>
      <c r="G617" s="8" t="n"/>
      <c r="H617" s="4" t="n"/>
      <c r="I617" s="8" t="n"/>
      <c r="J617" s="8" t="n"/>
      <c r="K617" s="14">
        <f>IF($C617="","",$F617-$G617-$I617-$J617)</f>
        <v/>
      </c>
      <c r="L617" s="14">
        <f>IF($C617="","",$G617*IF($H617="Doctor",1,IF($H617="Shared",0.5,0)))</f>
        <v/>
      </c>
      <c r="M617" s="14">
        <f>IF($C617="","",IF(IFERROR(INDEX('Settings'!$C$17:$C$36,MATCH($C617,'Settings'!$A$17:$A$36,0)),"")="% of gross",$F617,$F617-$L617-IF('Settings'!$B$5="Yes",$I617,0)-IF('Settings'!$B$6="Yes",$J617,0)))</f>
        <v/>
      </c>
      <c r="N617" s="15">
        <f>IF($C617="","",IFERROR(IF(INDEX('Settings'!$E$17:$H$36,MATCH($C617,'Settings'!$A$17:$A$36,0),MATCH($E617,Groups,0))="",INDEX('Settings'!$D$17:$D$36,MATCH($C617,'Settings'!$A$17:$A$36,0)),INDEX('Settings'!$E$17:$H$36,MATCH($C617,'Settings'!$A$17:$A$36,0),MATCH($E617,Groups,0))),0))</f>
        <v/>
      </c>
      <c r="O617" s="14">
        <f>IF($C617="","",ROUND($M617*$N617,2))</f>
        <v/>
      </c>
      <c r="P617" s="16">
        <f>IF($A617="","",DATE(YEAR($A617),MONTH($A617),1))</f>
        <v/>
      </c>
      <c r="Q617" s="14">
        <f>IF($C617="","",$K617-$O617)</f>
        <v/>
      </c>
    </row>
    <row r="618">
      <c r="A618" s="13" t="n"/>
      <c r="B618" s="4" t="n"/>
      <c r="C618" s="4" t="n"/>
      <c r="D618" s="4" t="n"/>
      <c r="E618" s="6">
        <f>IF($D618="","",IFERROR(INDEX('Settings'!$L$17:$L$56,MATCH($D618,'Settings'!$K$17:$K$56,0)),""))</f>
        <v/>
      </c>
      <c r="F618" s="8" t="n"/>
      <c r="G618" s="8" t="n"/>
      <c r="H618" s="4" t="n"/>
      <c r="I618" s="8" t="n"/>
      <c r="J618" s="8" t="n"/>
      <c r="K618" s="14">
        <f>IF($C618="","",$F618-$G618-$I618-$J618)</f>
        <v/>
      </c>
      <c r="L618" s="14">
        <f>IF($C618="","",$G618*IF($H618="Doctor",1,IF($H618="Shared",0.5,0)))</f>
        <v/>
      </c>
      <c r="M618" s="14">
        <f>IF($C618="","",IF(IFERROR(INDEX('Settings'!$C$17:$C$36,MATCH($C618,'Settings'!$A$17:$A$36,0)),"")="% of gross",$F618,$F618-$L618-IF('Settings'!$B$5="Yes",$I618,0)-IF('Settings'!$B$6="Yes",$J618,0)))</f>
        <v/>
      </c>
      <c r="N618" s="15">
        <f>IF($C618="","",IFERROR(IF(INDEX('Settings'!$E$17:$H$36,MATCH($C618,'Settings'!$A$17:$A$36,0),MATCH($E618,Groups,0))="",INDEX('Settings'!$D$17:$D$36,MATCH($C618,'Settings'!$A$17:$A$36,0)),INDEX('Settings'!$E$17:$H$36,MATCH($C618,'Settings'!$A$17:$A$36,0),MATCH($E618,Groups,0))),0))</f>
        <v/>
      </c>
      <c r="O618" s="14">
        <f>IF($C618="","",ROUND($M618*$N618,2))</f>
        <v/>
      </c>
      <c r="P618" s="16">
        <f>IF($A618="","",DATE(YEAR($A618),MONTH($A618),1))</f>
        <v/>
      </c>
      <c r="Q618" s="14">
        <f>IF($C618="","",$K618-$O618)</f>
        <v/>
      </c>
    </row>
    <row r="619">
      <c r="A619" s="13" t="n"/>
      <c r="B619" s="4" t="n"/>
      <c r="C619" s="4" t="n"/>
      <c r="D619" s="4" t="n"/>
      <c r="E619" s="6">
        <f>IF($D619="","",IFERROR(INDEX('Settings'!$L$17:$L$56,MATCH($D619,'Settings'!$K$17:$K$56,0)),""))</f>
        <v/>
      </c>
      <c r="F619" s="8" t="n"/>
      <c r="G619" s="8" t="n"/>
      <c r="H619" s="4" t="n"/>
      <c r="I619" s="8" t="n"/>
      <c r="J619" s="8" t="n"/>
      <c r="K619" s="14">
        <f>IF($C619="","",$F619-$G619-$I619-$J619)</f>
        <v/>
      </c>
      <c r="L619" s="14">
        <f>IF($C619="","",$G619*IF($H619="Doctor",1,IF($H619="Shared",0.5,0)))</f>
        <v/>
      </c>
      <c r="M619" s="14">
        <f>IF($C619="","",IF(IFERROR(INDEX('Settings'!$C$17:$C$36,MATCH($C619,'Settings'!$A$17:$A$36,0)),"")="% of gross",$F619,$F619-$L619-IF('Settings'!$B$5="Yes",$I619,0)-IF('Settings'!$B$6="Yes",$J619,0)))</f>
        <v/>
      </c>
      <c r="N619" s="15">
        <f>IF($C619="","",IFERROR(IF(INDEX('Settings'!$E$17:$H$36,MATCH($C619,'Settings'!$A$17:$A$36,0),MATCH($E619,Groups,0))="",INDEX('Settings'!$D$17:$D$36,MATCH($C619,'Settings'!$A$17:$A$36,0)),INDEX('Settings'!$E$17:$H$36,MATCH($C619,'Settings'!$A$17:$A$36,0),MATCH($E619,Groups,0))),0))</f>
        <v/>
      </c>
      <c r="O619" s="14">
        <f>IF($C619="","",ROUND($M619*$N619,2))</f>
        <v/>
      </c>
      <c r="P619" s="16">
        <f>IF($A619="","",DATE(YEAR($A619),MONTH($A619),1))</f>
        <v/>
      </c>
      <c r="Q619" s="14">
        <f>IF($C619="","",$K619-$O619)</f>
        <v/>
      </c>
    </row>
    <row r="620">
      <c r="A620" s="13" t="n"/>
      <c r="B620" s="4" t="n"/>
      <c r="C620" s="4" t="n"/>
      <c r="D620" s="4" t="n"/>
      <c r="E620" s="6">
        <f>IF($D620="","",IFERROR(INDEX('Settings'!$L$17:$L$56,MATCH($D620,'Settings'!$K$17:$K$56,0)),""))</f>
        <v/>
      </c>
      <c r="F620" s="8" t="n"/>
      <c r="G620" s="8" t="n"/>
      <c r="H620" s="4" t="n"/>
      <c r="I620" s="8" t="n"/>
      <c r="J620" s="8" t="n"/>
      <c r="K620" s="14">
        <f>IF($C620="","",$F620-$G620-$I620-$J620)</f>
        <v/>
      </c>
      <c r="L620" s="14">
        <f>IF($C620="","",$G620*IF($H620="Doctor",1,IF($H620="Shared",0.5,0)))</f>
        <v/>
      </c>
      <c r="M620" s="14">
        <f>IF($C620="","",IF(IFERROR(INDEX('Settings'!$C$17:$C$36,MATCH($C620,'Settings'!$A$17:$A$36,0)),"")="% of gross",$F620,$F620-$L620-IF('Settings'!$B$5="Yes",$I620,0)-IF('Settings'!$B$6="Yes",$J620,0)))</f>
        <v/>
      </c>
      <c r="N620" s="15">
        <f>IF($C620="","",IFERROR(IF(INDEX('Settings'!$E$17:$H$36,MATCH($C620,'Settings'!$A$17:$A$36,0),MATCH($E620,Groups,0))="",INDEX('Settings'!$D$17:$D$36,MATCH($C620,'Settings'!$A$17:$A$36,0)),INDEX('Settings'!$E$17:$H$36,MATCH($C620,'Settings'!$A$17:$A$36,0),MATCH($E620,Groups,0))),0))</f>
        <v/>
      </c>
      <c r="O620" s="14">
        <f>IF($C620="","",ROUND($M620*$N620,2))</f>
        <v/>
      </c>
      <c r="P620" s="16">
        <f>IF($A620="","",DATE(YEAR($A620),MONTH($A620),1))</f>
        <v/>
      </c>
      <c r="Q620" s="14">
        <f>IF($C620="","",$K620-$O620)</f>
        <v/>
      </c>
    </row>
    <row r="621">
      <c r="A621" s="13" t="n"/>
      <c r="B621" s="4" t="n"/>
      <c r="C621" s="4" t="n"/>
      <c r="D621" s="4" t="n"/>
      <c r="E621" s="6">
        <f>IF($D621="","",IFERROR(INDEX('Settings'!$L$17:$L$56,MATCH($D621,'Settings'!$K$17:$K$56,0)),""))</f>
        <v/>
      </c>
      <c r="F621" s="8" t="n"/>
      <c r="G621" s="8" t="n"/>
      <c r="H621" s="4" t="n"/>
      <c r="I621" s="8" t="n"/>
      <c r="J621" s="8" t="n"/>
      <c r="K621" s="14">
        <f>IF($C621="","",$F621-$G621-$I621-$J621)</f>
        <v/>
      </c>
      <c r="L621" s="14">
        <f>IF($C621="","",$G621*IF($H621="Doctor",1,IF($H621="Shared",0.5,0)))</f>
        <v/>
      </c>
      <c r="M621" s="14">
        <f>IF($C621="","",IF(IFERROR(INDEX('Settings'!$C$17:$C$36,MATCH($C621,'Settings'!$A$17:$A$36,0)),"")="% of gross",$F621,$F621-$L621-IF('Settings'!$B$5="Yes",$I621,0)-IF('Settings'!$B$6="Yes",$J621,0)))</f>
        <v/>
      </c>
      <c r="N621" s="15">
        <f>IF($C621="","",IFERROR(IF(INDEX('Settings'!$E$17:$H$36,MATCH($C621,'Settings'!$A$17:$A$36,0),MATCH($E621,Groups,0))="",INDEX('Settings'!$D$17:$D$36,MATCH($C621,'Settings'!$A$17:$A$36,0)),INDEX('Settings'!$E$17:$H$36,MATCH($C621,'Settings'!$A$17:$A$36,0),MATCH($E621,Groups,0))),0))</f>
        <v/>
      </c>
      <c r="O621" s="14">
        <f>IF($C621="","",ROUND($M621*$N621,2))</f>
        <v/>
      </c>
      <c r="P621" s="16">
        <f>IF($A621="","",DATE(YEAR($A621),MONTH($A621),1))</f>
        <v/>
      </c>
      <c r="Q621" s="14">
        <f>IF($C621="","",$K621-$O621)</f>
        <v/>
      </c>
    </row>
    <row r="622">
      <c r="A622" s="13" t="n"/>
      <c r="B622" s="4" t="n"/>
      <c r="C622" s="4" t="n"/>
      <c r="D622" s="4" t="n"/>
      <c r="E622" s="6">
        <f>IF($D622="","",IFERROR(INDEX('Settings'!$L$17:$L$56,MATCH($D622,'Settings'!$K$17:$K$56,0)),""))</f>
        <v/>
      </c>
      <c r="F622" s="8" t="n"/>
      <c r="G622" s="8" t="n"/>
      <c r="H622" s="4" t="n"/>
      <c r="I622" s="8" t="n"/>
      <c r="J622" s="8" t="n"/>
      <c r="K622" s="14">
        <f>IF($C622="","",$F622-$G622-$I622-$J622)</f>
        <v/>
      </c>
      <c r="L622" s="14">
        <f>IF($C622="","",$G622*IF($H622="Doctor",1,IF($H622="Shared",0.5,0)))</f>
        <v/>
      </c>
      <c r="M622" s="14">
        <f>IF($C622="","",IF(IFERROR(INDEX('Settings'!$C$17:$C$36,MATCH($C622,'Settings'!$A$17:$A$36,0)),"")="% of gross",$F622,$F622-$L622-IF('Settings'!$B$5="Yes",$I622,0)-IF('Settings'!$B$6="Yes",$J622,0)))</f>
        <v/>
      </c>
      <c r="N622" s="15">
        <f>IF($C622="","",IFERROR(IF(INDEX('Settings'!$E$17:$H$36,MATCH($C622,'Settings'!$A$17:$A$36,0),MATCH($E622,Groups,0))="",INDEX('Settings'!$D$17:$D$36,MATCH($C622,'Settings'!$A$17:$A$36,0)),INDEX('Settings'!$E$17:$H$36,MATCH($C622,'Settings'!$A$17:$A$36,0),MATCH($E622,Groups,0))),0))</f>
        <v/>
      </c>
      <c r="O622" s="14">
        <f>IF($C622="","",ROUND($M622*$N622,2))</f>
        <v/>
      </c>
      <c r="P622" s="16">
        <f>IF($A622="","",DATE(YEAR($A622),MONTH($A622),1))</f>
        <v/>
      </c>
      <c r="Q622" s="14">
        <f>IF($C622="","",$K622-$O622)</f>
        <v/>
      </c>
    </row>
    <row r="623">
      <c r="A623" s="13" t="n"/>
      <c r="B623" s="4" t="n"/>
      <c r="C623" s="4" t="n"/>
      <c r="D623" s="4" t="n"/>
      <c r="E623" s="6">
        <f>IF($D623="","",IFERROR(INDEX('Settings'!$L$17:$L$56,MATCH($D623,'Settings'!$K$17:$K$56,0)),""))</f>
        <v/>
      </c>
      <c r="F623" s="8" t="n"/>
      <c r="G623" s="8" t="n"/>
      <c r="H623" s="4" t="n"/>
      <c r="I623" s="8" t="n"/>
      <c r="J623" s="8" t="n"/>
      <c r="K623" s="14">
        <f>IF($C623="","",$F623-$G623-$I623-$J623)</f>
        <v/>
      </c>
      <c r="L623" s="14">
        <f>IF($C623="","",$G623*IF($H623="Doctor",1,IF($H623="Shared",0.5,0)))</f>
        <v/>
      </c>
      <c r="M623" s="14">
        <f>IF($C623="","",IF(IFERROR(INDEX('Settings'!$C$17:$C$36,MATCH($C623,'Settings'!$A$17:$A$36,0)),"")="% of gross",$F623,$F623-$L623-IF('Settings'!$B$5="Yes",$I623,0)-IF('Settings'!$B$6="Yes",$J623,0)))</f>
        <v/>
      </c>
      <c r="N623" s="15">
        <f>IF($C623="","",IFERROR(IF(INDEX('Settings'!$E$17:$H$36,MATCH($C623,'Settings'!$A$17:$A$36,0),MATCH($E623,Groups,0))="",INDEX('Settings'!$D$17:$D$36,MATCH($C623,'Settings'!$A$17:$A$36,0)),INDEX('Settings'!$E$17:$H$36,MATCH($C623,'Settings'!$A$17:$A$36,0),MATCH($E623,Groups,0))),0))</f>
        <v/>
      </c>
      <c r="O623" s="14">
        <f>IF($C623="","",ROUND($M623*$N623,2))</f>
        <v/>
      </c>
      <c r="P623" s="16">
        <f>IF($A623="","",DATE(YEAR($A623),MONTH($A623),1))</f>
        <v/>
      </c>
      <c r="Q623" s="14">
        <f>IF($C623="","",$K623-$O623)</f>
        <v/>
      </c>
    </row>
    <row r="624">
      <c r="A624" s="13" t="n"/>
      <c r="B624" s="4" t="n"/>
      <c r="C624" s="4" t="n"/>
      <c r="D624" s="4" t="n"/>
      <c r="E624" s="6">
        <f>IF($D624="","",IFERROR(INDEX('Settings'!$L$17:$L$56,MATCH($D624,'Settings'!$K$17:$K$56,0)),""))</f>
        <v/>
      </c>
      <c r="F624" s="8" t="n"/>
      <c r="G624" s="8" t="n"/>
      <c r="H624" s="4" t="n"/>
      <c r="I624" s="8" t="n"/>
      <c r="J624" s="8" t="n"/>
      <c r="K624" s="14">
        <f>IF($C624="","",$F624-$G624-$I624-$J624)</f>
        <v/>
      </c>
      <c r="L624" s="14">
        <f>IF($C624="","",$G624*IF($H624="Doctor",1,IF($H624="Shared",0.5,0)))</f>
        <v/>
      </c>
      <c r="M624" s="14">
        <f>IF($C624="","",IF(IFERROR(INDEX('Settings'!$C$17:$C$36,MATCH($C624,'Settings'!$A$17:$A$36,0)),"")="% of gross",$F624,$F624-$L624-IF('Settings'!$B$5="Yes",$I624,0)-IF('Settings'!$B$6="Yes",$J624,0)))</f>
        <v/>
      </c>
      <c r="N624" s="15">
        <f>IF($C624="","",IFERROR(IF(INDEX('Settings'!$E$17:$H$36,MATCH($C624,'Settings'!$A$17:$A$36,0),MATCH($E624,Groups,0))="",INDEX('Settings'!$D$17:$D$36,MATCH($C624,'Settings'!$A$17:$A$36,0)),INDEX('Settings'!$E$17:$H$36,MATCH($C624,'Settings'!$A$17:$A$36,0),MATCH($E624,Groups,0))),0))</f>
        <v/>
      </c>
      <c r="O624" s="14">
        <f>IF($C624="","",ROUND($M624*$N624,2))</f>
        <v/>
      </c>
      <c r="P624" s="16">
        <f>IF($A624="","",DATE(YEAR($A624),MONTH($A624),1))</f>
        <v/>
      </c>
      <c r="Q624" s="14">
        <f>IF($C624="","",$K624-$O624)</f>
        <v/>
      </c>
    </row>
    <row r="625">
      <c r="A625" s="13" t="n"/>
      <c r="B625" s="4" t="n"/>
      <c r="C625" s="4" t="n"/>
      <c r="D625" s="4" t="n"/>
      <c r="E625" s="6">
        <f>IF($D625="","",IFERROR(INDEX('Settings'!$L$17:$L$56,MATCH($D625,'Settings'!$K$17:$K$56,0)),""))</f>
        <v/>
      </c>
      <c r="F625" s="8" t="n"/>
      <c r="G625" s="8" t="n"/>
      <c r="H625" s="4" t="n"/>
      <c r="I625" s="8" t="n"/>
      <c r="J625" s="8" t="n"/>
      <c r="K625" s="14">
        <f>IF($C625="","",$F625-$G625-$I625-$J625)</f>
        <v/>
      </c>
      <c r="L625" s="14">
        <f>IF($C625="","",$G625*IF($H625="Doctor",1,IF($H625="Shared",0.5,0)))</f>
        <v/>
      </c>
      <c r="M625" s="14">
        <f>IF($C625="","",IF(IFERROR(INDEX('Settings'!$C$17:$C$36,MATCH($C625,'Settings'!$A$17:$A$36,0)),"")="% of gross",$F625,$F625-$L625-IF('Settings'!$B$5="Yes",$I625,0)-IF('Settings'!$B$6="Yes",$J625,0)))</f>
        <v/>
      </c>
      <c r="N625" s="15">
        <f>IF($C625="","",IFERROR(IF(INDEX('Settings'!$E$17:$H$36,MATCH($C625,'Settings'!$A$17:$A$36,0),MATCH($E625,Groups,0))="",INDEX('Settings'!$D$17:$D$36,MATCH($C625,'Settings'!$A$17:$A$36,0)),INDEX('Settings'!$E$17:$H$36,MATCH($C625,'Settings'!$A$17:$A$36,0),MATCH($E625,Groups,0))),0))</f>
        <v/>
      </c>
      <c r="O625" s="14">
        <f>IF($C625="","",ROUND($M625*$N625,2))</f>
        <v/>
      </c>
      <c r="P625" s="16">
        <f>IF($A625="","",DATE(YEAR($A625),MONTH($A625),1))</f>
        <v/>
      </c>
      <c r="Q625" s="14">
        <f>IF($C625="","",$K625-$O625)</f>
        <v/>
      </c>
    </row>
    <row r="626">
      <c r="A626" s="13" t="n"/>
      <c r="B626" s="4" t="n"/>
      <c r="C626" s="4" t="n"/>
      <c r="D626" s="4" t="n"/>
      <c r="E626" s="6">
        <f>IF($D626="","",IFERROR(INDEX('Settings'!$L$17:$L$56,MATCH($D626,'Settings'!$K$17:$K$56,0)),""))</f>
        <v/>
      </c>
      <c r="F626" s="8" t="n"/>
      <c r="G626" s="8" t="n"/>
      <c r="H626" s="4" t="n"/>
      <c r="I626" s="8" t="n"/>
      <c r="J626" s="8" t="n"/>
      <c r="K626" s="14">
        <f>IF($C626="","",$F626-$G626-$I626-$J626)</f>
        <v/>
      </c>
      <c r="L626" s="14">
        <f>IF($C626="","",$G626*IF($H626="Doctor",1,IF($H626="Shared",0.5,0)))</f>
        <v/>
      </c>
      <c r="M626" s="14">
        <f>IF($C626="","",IF(IFERROR(INDEX('Settings'!$C$17:$C$36,MATCH($C626,'Settings'!$A$17:$A$36,0)),"")="% of gross",$F626,$F626-$L626-IF('Settings'!$B$5="Yes",$I626,0)-IF('Settings'!$B$6="Yes",$J626,0)))</f>
        <v/>
      </c>
      <c r="N626" s="15">
        <f>IF($C626="","",IFERROR(IF(INDEX('Settings'!$E$17:$H$36,MATCH($C626,'Settings'!$A$17:$A$36,0),MATCH($E626,Groups,0))="",INDEX('Settings'!$D$17:$D$36,MATCH($C626,'Settings'!$A$17:$A$36,0)),INDEX('Settings'!$E$17:$H$36,MATCH($C626,'Settings'!$A$17:$A$36,0),MATCH($E626,Groups,0))),0))</f>
        <v/>
      </c>
      <c r="O626" s="14">
        <f>IF($C626="","",ROUND($M626*$N626,2))</f>
        <v/>
      </c>
      <c r="P626" s="16">
        <f>IF($A626="","",DATE(YEAR($A626),MONTH($A626),1))</f>
        <v/>
      </c>
      <c r="Q626" s="14">
        <f>IF($C626="","",$K626-$O626)</f>
        <v/>
      </c>
    </row>
    <row r="627">
      <c r="A627" s="13" t="n"/>
      <c r="B627" s="4" t="n"/>
      <c r="C627" s="4" t="n"/>
      <c r="D627" s="4" t="n"/>
      <c r="E627" s="6">
        <f>IF($D627="","",IFERROR(INDEX('Settings'!$L$17:$L$56,MATCH($D627,'Settings'!$K$17:$K$56,0)),""))</f>
        <v/>
      </c>
      <c r="F627" s="8" t="n"/>
      <c r="G627" s="8" t="n"/>
      <c r="H627" s="4" t="n"/>
      <c r="I627" s="8" t="n"/>
      <c r="J627" s="8" t="n"/>
      <c r="K627" s="14">
        <f>IF($C627="","",$F627-$G627-$I627-$J627)</f>
        <v/>
      </c>
      <c r="L627" s="14">
        <f>IF($C627="","",$G627*IF($H627="Doctor",1,IF($H627="Shared",0.5,0)))</f>
        <v/>
      </c>
      <c r="M627" s="14">
        <f>IF($C627="","",IF(IFERROR(INDEX('Settings'!$C$17:$C$36,MATCH($C627,'Settings'!$A$17:$A$36,0)),"")="% of gross",$F627,$F627-$L627-IF('Settings'!$B$5="Yes",$I627,0)-IF('Settings'!$B$6="Yes",$J627,0)))</f>
        <v/>
      </c>
      <c r="N627" s="15">
        <f>IF($C627="","",IFERROR(IF(INDEX('Settings'!$E$17:$H$36,MATCH($C627,'Settings'!$A$17:$A$36,0),MATCH($E627,Groups,0))="",INDEX('Settings'!$D$17:$D$36,MATCH($C627,'Settings'!$A$17:$A$36,0)),INDEX('Settings'!$E$17:$H$36,MATCH($C627,'Settings'!$A$17:$A$36,0),MATCH($E627,Groups,0))),0))</f>
        <v/>
      </c>
      <c r="O627" s="14">
        <f>IF($C627="","",ROUND($M627*$N627,2))</f>
        <v/>
      </c>
      <c r="P627" s="16">
        <f>IF($A627="","",DATE(YEAR($A627),MONTH($A627),1))</f>
        <v/>
      </c>
      <c r="Q627" s="14">
        <f>IF($C627="","",$K627-$O627)</f>
        <v/>
      </c>
    </row>
    <row r="628">
      <c r="A628" s="13" t="n"/>
      <c r="B628" s="4" t="n"/>
      <c r="C628" s="4" t="n"/>
      <c r="D628" s="4" t="n"/>
      <c r="E628" s="6">
        <f>IF($D628="","",IFERROR(INDEX('Settings'!$L$17:$L$56,MATCH($D628,'Settings'!$K$17:$K$56,0)),""))</f>
        <v/>
      </c>
      <c r="F628" s="8" t="n"/>
      <c r="G628" s="8" t="n"/>
      <c r="H628" s="4" t="n"/>
      <c r="I628" s="8" t="n"/>
      <c r="J628" s="8" t="n"/>
      <c r="K628" s="14">
        <f>IF($C628="","",$F628-$G628-$I628-$J628)</f>
        <v/>
      </c>
      <c r="L628" s="14">
        <f>IF($C628="","",$G628*IF($H628="Doctor",1,IF($H628="Shared",0.5,0)))</f>
        <v/>
      </c>
      <c r="M628" s="14">
        <f>IF($C628="","",IF(IFERROR(INDEX('Settings'!$C$17:$C$36,MATCH($C628,'Settings'!$A$17:$A$36,0)),"")="% of gross",$F628,$F628-$L628-IF('Settings'!$B$5="Yes",$I628,0)-IF('Settings'!$B$6="Yes",$J628,0)))</f>
        <v/>
      </c>
      <c r="N628" s="15">
        <f>IF($C628="","",IFERROR(IF(INDEX('Settings'!$E$17:$H$36,MATCH($C628,'Settings'!$A$17:$A$36,0),MATCH($E628,Groups,0))="",INDEX('Settings'!$D$17:$D$36,MATCH($C628,'Settings'!$A$17:$A$36,0)),INDEX('Settings'!$E$17:$H$36,MATCH($C628,'Settings'!$A$17:$A$36,0),MATCH($E628,Groups,0))),0))</f>
        <v/>
      </c>
      <c r="O628" s="14">
        <f>IF($C628="","",ROUND($M628*$N628,2))</f>
        <v/>
      </c>
      <c r="P628" s="16">
        <f>IF($A628="","",DATE(YEAR($A628),MONTH($A628),1))</f>
        <v/>
      </c>
      <c r="Q628" s="14">
        <f>IF($C628="","",$K628-$O628)</f>
        <v/>
      </c>
    </row>
    <row r="629">
      <c r="A629" s="13" t="n"/>
      <c r="B629" s="4" t="n"/>
      <c r="C629" s="4" t="n"/>
      <c r="D629" s="4" t="n"/>
      <c r="E629" s="6">
        <f>IF($D629="","",IFERROR(INDEX('Settings'!$L$17:$L$56,MATCH($D629,'Settings'!$K$17:$K$56,0)),""))</f>
        <v/>
      </c>
      <c r="F629" s="8" t="n"/>
      <c r="G629" s="8" t="n"/>
      <c r="H629" s="4" t="n"/>
      <c r="I629" s="8" t="n"/>
      <c r="J629" s="8" t="n"/>
      <c r="K629" s="14">
        <f>IF($C629="","",$F629-$G629-$I629-$J629)</f>
        <v/>
      </c>
      <c r="L629" s="14">
        <f>IF($C629="","",$G629*IF($H629="Doctor",1,IF($H629="Shared",0.5,0)))</f>
        <v/>
      </c>
      <c r="M629" s="14">
        <f>IF($C629="","",IF(IFERROR(INDEX('Settings'!$C$17:$C$36,MATCH($C629,'Settings'!$A$17:$A$36,0)),"")="% of gross",$F629,$F629-$L629-IF('Settings'!$B$5="Yes",$I629,0)-IF('Settings'!$B$6="Yes",$J629,0)))</f>
        <v/>
      </c>
      <c r="N629" s="15">
        <f>IF($C629="","",IFERROR(IF(INDEX('Settings'!$E$17:$H$36,MATCH($C629,'Settings'!$A$17:$A$36,0),MATCH($E629,Groups,0))="",INDEX('Settings'!$D$17:$D$36,MATCH($C629,'Settings'!$A$17:$A$36,0)),INDEX('Settings'!$E$17:$H$36,MATCH($C629,'Settings'!$A$17:$A$36,0),MATCH($E629,Groups,0))),0))</f>
        <v/>
      </c>
      <c r="O629" s="14">
        <f>IF($C629="","",ROUND($M629*$N629,2))</f>
        <v/>
      </c>
      <c r="P629" s="16">
        <f>IF($A629="","",DATE(YEAR($A629),MONTH($A629),1))</f>
        <v/>
      </c>
      <c r="Q629" s="14">
        <f>IF($C629="","",$K629-$O629)</f>
        <v/>
      </c>
    </row>
    <row r="630">
      <c r="A630" s="13" t="n"/>
      <c r="B630" s="4" t="n"/>
      <c r="C630" s="4" t="n"/>
      <c r="D630" s="4" t="n"/>
      <c r="E630" s="6">
        <f>IF($D630="","",IFERROR(INDEX('Settings'!$L$17:$L$56,MATCH($D630,'Settings'!$K$17:$K$56,0)),""))</f>
        <v/>
      </c>
      <c r="F630" s="8" t="n"/>
      <c r="G630" s="8" t="n"/>
      <c r="H630" s="4" t="n"/>
      <c r="I630" s="8" t="n"/>
      <c r="J630" s="8" t="n"/>
      <c r="K630" s="14">
        <f>IF($C630="","",$F630-$G630-$I630-$J630)</f>
        <v/>
      </c>
      <c r="L630" s="14">
        <f>IF($C630="","",$G630*IF($H630="Doctor",1,IF($H630="Shared",0.5,0)))</f>
        <v/>
      </c>
      <c r="M630" s="14">
        <f>IF($C630="","",IF(IFERROR(INDEX('Settings'!$C$17:$C$36,MATCH($C630,'Settings'!$A$17:$A$36,0)),"")="% of gross",$F630,$F630-$L630-IF('Settings'!$B$5="Yes",$I630,0)-IF('Settings'!$B$6="Yes",$J630,0)))</f>
        <v/>
      </c>
      <c r="N630" s="15">
        <f>IF($C630="","",IFERROR(IF(INDEX('Settings'!$E$17:$H$36,MATCH($C630,'Settings'!$A$17:$A$36,0),MATCH($E630,Groups,0))="",INDEX('Settings'!$D$17:$D$36,MATCH($C630,'Settings'!$A$17:$A$36,0)),INDEX('Settings'!$E$17:$H$36,MATCH($C630,'Settings'!$A$17:$A$36,0),MATCH($E630,Groups,0))),0))</f>
        <v/>
      </c>
      <c r="O630" s="14">
        <f>IF($C630="","",ROUND($M630*$N630,2))</f>
        <v/>
      </c>
      <c r="P630" s="16">
        <f>IF($A630="","",DATE(YEAR($A630),MONTH($A630),1))</f>
        <v/>
      </c>
      <c r="Q630" s="14">
        <f>IF($C630="","",$K630-$O630)</f>
        <v/>
      </c>
    </row>
    <row r="631">
      <c r="A631" s="13" t="n"/>
      <c r="B631" s="4" t="n"/>
      <c r="C631" s="4" t="n"/>
      <c r="D631" s="4" t="n"/>
      <c r="E631" s="6">
        <f>IF($D631="","",IFERROR(INDEX('Settings'!$L$17:$L$56,MATCH($D631,'Settings'!$K$17:$K$56,0)),""))</f>
        <v/>
      </c>
      <c r="F631" s="8" t="n"/>
      <c r="G631" s="8" t="n"/>
      <c r="H631" s="4" t="n"/>
      <c r="I631" s="8" t="n"/>
      <c r="J631" s="8" t="n"/>
      <c r="K631" s="14">
        <f>IF($C631="","",$F631-$G631-$I631-$J631)</f>
        <v/>
      </c>
      <c r="L631" s="14">
        <f>IF($C631="","",$G631*IF($H631="Doctor",1,IF($H631="Shared",0.5,0)))</f>
        <v/>
      </c>
      <c r="M631" s="14">
        <f>IF($C631="","",IF(IFERROR(INDEX('Settings'!$C$17:$C$36,MATCH($C631,'Settings'!$A$17:$A$36,0)),"")="% of gross",$F631,$F631-$L631-IF('Settings'!$B$5="Yes",$I631,0)-IF('Settings'!$B$6="Yes",$J631,0)))</f>
        <v/>
      </c>
      <c r="N631" s="15">
        <f>IF($C631="","",IFERROR(IF(INDEX('Settings'!$E$17:$H$36,MATCH($C631,'Settings'!$A$17:$A$36,0),MATCH($E631,Groups,0))="",INDEX('Settings'!$D$17:$D$36,MATCH($C631,'Settings'!$A$17:$A$36,0)),INDEX('Settings'!$E$17:$H$36,MATCH($C631,'Settings'!$A$17:$A$36,0),MATCH($E631,Groups,0))),0))</f>
        <v/>
      </c>
      <c r="O631" s="14">
        <f>IF($C631="","",ROUND($M631*$N631,2))</f>
        <v/>
      </c>
      <c r="P631" s="16">
        <f>IF($A631="","",DATE(YEAR($A631),MONTH($A631),1))</f>
        <v/>
      </c>
      <c r="Q631" s="14">
        <f>IF($C631="","",$K631-$O631)</f>
        <v/>
      </c>
    </row>
    <row r="632">
      <c r="A632" s="13" t="n"/>
      <c r="B632" s="4" t="n"/>
      <c r="C632" s="4" t="n"/>
      <c r="D632" s="4" t="n"/>
      <c r="E632" s="6">
        <f>IF($D632="","",IFERROR(INDEX('Settings'!$L$17:$L$56,MATCH($D632,'Settings'!$K$17:$K$56,0)),""))</f>
        <v/>
      </c>
      <c r="F632" s="8" t="n"/>
      <c r="G632" s="8" t="n"/>
      <c r="H632" s="4" t="n"/>
      <c r="I632" s="8" t="n"/>
      <c r="J632" s="8" t="n"/>
      <c r="K632" s="14">
        <f>IF($C632="","",$F632-$G632-$I632-$J632)</f>
        <v/>
      </c>
      <c r="L632" s="14">
        <f>IF($C632="","",$G632*IF($H632="Doctor",1,IF($H632="Shared",0.5,0)))</f>
        <v/>
      </c>
      <c r="M632" s="14">
        <f>IF($C632="","",IF(IFERROR(INDEX('Settings'!$C$17:$C$36,MATCH($C632,'Settings'!$A$17:$A$36,0)),"")="% of gross",$F632,$F632-$L632-IF('Settings'!$B$5="Yes",$I632,0)-IF('Settings'!$B$6="Yes",$J632,0)))</f>
        <v/>
      </c>
      <c r="N632" s="15">
        <f>IF($C632="","",IFERROR(IF(INDEX('Settings'!$E$17:$H$36,MATCH($C632,'Settings'!$A$17:$A$36,0),MATCH($E632,Groups,0))="",INDEX('Settings'!$D$17:$D$36,MATCH($C632,'Settings'!$A$17:$A$36,0)),INDEX('Settings'!$E$17:$H$36,MATCH($C632,'Settings'!$A$17:$A$36,0),MATCH($E632,Groups,0))),0))</f>
        <v/>
      </c>
      <c r="O632" s="14">
        <f>IF($C632="","",ROUND($M632*$N632,2))</f>
        <v/>
      </c>
      <c r="P632" s="16">
        <f>IF($A632="","",DATE(YEAR($A632),MONTH($A632),1))</f>
        <v/>
      </c>
      <c r="Q632" s="14">
        <f>IF($C632="","",$K632-$O632)</f>
        <v/>
      </c>
    </row>
    <row r="633">
      <c r="A633" s="13" t="n"/>
      <c r="B633" s="4" t="n"/>
      <c r="C633" s="4" t="n"/>
      <c r="D633" s="4" t="n"/>
      <c r="E633" s="6">
        <f>IF($D633="","",IFERROR(INDEX('Settings'!$L$17:$L$56,MATCH($D633,'Settings'!$K$17:$K$56,0)),""))</f>
        <v/>
      </c>
      <c r="F633" s="8" t="n"/>
      <c r="G633" s="8" t="n"/>
      <c r="H633" s="4" t="n"/>
      <c r="I633" s="8" t="n"/>
      <c r="J633" s="8" t="n"/>
      <c r="K633" s="14">
        <f>IF($C633="","",$F633-$G633-$I633-$J633)</f>
        <v/>
      </c>
      <c r="L633" s="14">
        <f>IF($C633="","",$G633*IF($H633="Doctor",1,IF($H633="Shared",0.5,0)))</f>
        <v/>
      </c>
      <c r="M633" s="14">
        <f>IF($C633="","",IF(IFERROR(INDEX('Settings'!$C$17:$C$36,MATCH($C633,'Settings'!$A$17:$A$36,0)),"")="% of gross",$F633,$F633-$L633-IF('Settings'!$B$5="Yes",$I633,0)-IF('Settings'!$B$6="Yes",$J633,0)))</f>
        <v/>
      </c>
      <c r="N633" s="15">
        <f>IF($C633="","",IFERROR(IF(INDEX('Settings'!$E$17:$H$36,MATCH($C633,'Settings'!$A$17:$A$36,0),MATCH($E633,Groups,0))="",INDEX('Settings'!$D$17:$D$36,MATCH($C633,'Settings'!$A$17:$A$36,0)),INDEX('Settings'!$E$17:$H$36,MATCH($C633,'Settings'!$A$17:$A$36,0),MATCH($E633,Groups,0))),0))</f>
        <v/>
      </c>
      <c r="O633" s="14">
        <f>IF($C633="","",ROUND($M633*$N633,2))</f>
        <v/>
      </c>
      <c r="P633" s="16">
        <f>IF($A633="","",DATE(YEAR($A633),MONTH($A633),1))</f>
        <v/>
      </c>
      <c r="Q633" s="14">
        <f>IF($C633="","",$K633-$O633)</f>
        <v/>
      </c>
    </row>
    <row r="634">
      <c r="A634" s="13" t="n"/>
      <c r="B634" s="4" t="n"/>
      <c r="C634" s="4" t="n"/>
      <c r="D634" s="4" t="n"/>
      <c r="E634" s="6">
        <f>IF($D634="","",IFERROR(INDEX('Settings'!$L$17:$L$56,MATCH($D634,'Settings'!$K$17:$K$56,0)),""))</f>
        <v/>
      </c>
      <c r="F634" s="8" t="n"/>
      <c r="G634" s="8" t="n"/>
      <c r="H634" s="4" t="n"/>
      <c r="I634" s="8" t="n"/>
      <c r="J634" s="8" t="n"/>
      <c r="K634" s="14">
        <f>IF($C634="","",$F634-$G634-$I634-$J634)</f>
        <v/>
      </c>
      <c r="L634" s="14">
        <f>IF($C634="","",$G634*IF($H634="Doctor",1,IF($H634="Shared",0.5,0)))</f>
        <v/>
      </c>
      <c r="M634" s="14">
        <f>IF($C634="","",IF(IFERROR(INDEX('Settings'!$C$17:$C$36,MATCH($C634,'Settings'!$A$17:$A$36,0)),"")="% of gross",$F634,$F634-$L634-IF('Settings'!$B$5="Yes",$I634,0)-IF('Settings'!$B$6="Yes",$J634,0)))</f>
        <v/>
      </c>
      <c r="N634" s="15">
        <f>IF($C634="","",IFERROR(IF(INDEX('Settings'!$E$17:$H$36,MATCH($C634,'Settings'!$A$17:$A$36,0),MATCH($E634,Groups,0))="",INDEX('Settings'!$D$17:$D$36,MATCH($C634,'Settings'!$A$17:$A$36,0)),INDEX('Settings'!$E$17:$H$36,MATCH($C634,'Settings'!$A$17:$A$36,0),MATCH($E634,Groups,0))),0))</f>
        <v/>
      </c>
      <c r="O634" s="14">
        <f>IF($C634="","",ROUND($M634*$N634,2))</f>
        <v/>
      </c>
      <c r="P634" s="16">
        <f>IF($A634="","",DATE(YEAR($A634),MONTH($A634),1))</f>
        <v/>
      </c>
      <c r="Q634" s="14">
        <f>IF($C634="","",$K634-$O634)</f>
        <v/>
      </c>
    </row>
    <row r="635">
      <c r="A635" s="13" t="n"/>
      <c r="B635" s="4" t="n"/>
      <c r="C635" s="4" t="n"/>
      <c r="D635" s="4" t="n"/>
      <c r="E635" s="6">
        <f>IF($D635="","",IFERROR(INDEX('Settings'!$L$17:$L$56,MATCH($D635,'Settings'!$K$17:$K$56,0)),""))</f>
        <v/>
      </c>
      <c r="F635" s="8" t="n"/>
      <c r="G635" s="8" t="n"/>
      <c r="H635" s="4" t="n"/>
      <c r="I635" s="8" t="n"/>
      <c r="J635" s="8" t="n"/>
      <c r="K635" s="14">
        <f>IF($C635="","",$F635-$G635-$I635-$J635)</f>
        <v/>
      </c>
      <c r="L635" s="14">
        <f>IF($C635="","",$G635*IF($H635="Doctor",1,IF($H635="Shared",0.5,0)))</f>
        <v/>
      </c>
      <c r="M635" s="14">
        <f>IF($C635="","",IF(IFERROR(INDEX('Settings'!$C$17:$C$36,MATCH($C635,'Settings'!$A$17:$A$36,0)),"")="% of gross",$F635,$F635-$L635-IF('Settings'!$B$5="Yes",$I635,0)-IF('Settings'!$B$6="Yes",$J635,0)))</f>
        <v/>
      </c>
      <c r="N635" s="15">
        <f>IF($C635="","",IFERROR(IF(INDEX('Settings'!$E$17:$H$36,MATCH($C635,'Settings'!$A$17:$A$36,0),MATCH($E635,Groups,0))="",INDEX('Settings'!$D$17:$D$36,MATCH($C635,'Settings'!$A$17:$A$36,0)),INDEX('Settings'!$E$17:$H$36,MATCH($C635,'Settings'!$A$17:$A$36,0),MATCH($E635,Groups,0))),0))</f>
        <v/>
      </c>
      <c r="O635" s="14">
        <f>IF($C635="","",ROUND($M635*$N635,2))</f>
        <v/>
      </c>
      <c r="P635" s="16">
        <f>IF($A635="","",DATE(YEAR($A635),MONTH($A635),1))</f>
        <v/>
      </c>
      <c r="Q635" s="14">
        <f>IF($C635="","",$K635-$O635)</f>
        <v/>
      </c>
    </row>
    <row r="636">
      <c r="A636" s="13" t="n"/>
      <c r="B636" s="4" t="n"/>
      <c r="C636" s="4" t="n"/>
      <c r="D636" s="4" t="n"/>
      <c r="E636" s="6">
        <f>IF($D636="","",IFERROR(INDEX('Settings'!$L$17:$L$56,MATCH($D636,'Settings'!$K$17:$K$56,0)),""))</f>
        <v/>
      </c>
      <c r="F636" s="8" t="n"/>
      <c r="G636" s="8" t="n"/>
      <c r="H636" s="4" t="n"/>
      <c r="I636" s="8" t="n"/>
      <c r="J636" s="8" t="n"/>
      <c r="K636" s="14">
        <f>IF($C636="","",$F636-$G636-$I636-$J636)</f>
        <v/>
      </c>
      <c r="L636" s="14">
        <f>IF($C636="","",$G636*IF($H636="Doctor",1,IF($H636="Shared",0.5,0)))</f>
        <v/>
      </c>
      <c r="M636" s="14">
        <f>IF($C636="","",IF(IFERROR(INDEX('Settings'!$C$17:$C$36,MATCH($C636,'Settings'!$A$17:$A$36,0)),"")="% of gross",$F636,$F636-$L636-IF('Settings'!$B$5="Yes",$I636,0)-IF('Settings'!$B$6="Yes",$J636,0)))</f>
        <v/>
      </c>
      <c r="N636" s="15">
        <f>IF($C636="","",IFERROR(IF(INDEX('Settings'!$E$17:$H$36,MATCH($C636,'Settings'!$A$17:$A$36,0),MATCH($E636,Groups,0))="",INDEX('Settings'!$D$17:$D$36,MATCH($C636,'Settings'!$A$17:$A$36,0)),INDEX('Settings'!$E$17:$H$36,MATCH($C636,'Settings'!$A$17:$A$36,0),MATCH($E636,Groups,0))),0))</f>
        <v/>
      </c>
      <c r="O636" s="14">
        <f>IF($C636="","",ROUND($M636*$N636,2))</f>
        <v/>
      </c>
      <c r="P636" s="16">
        <f>IF($A636="","",DATE(YEAR($A636),MONTH($A636),1))</f>
        <v/>
      </c>
      <c r="Q636" s="14">
        <f>IF($C636="","",$K636-$O636)</f>
        <v/>
      </c>
    </row>
    <row r="637">
      <c r="A637" s="13" t="n"/>
      <c r="B637" s="4" t="n"/>
      <c r="C637" s="4" t="n"/>
      <c r="D637" s="4" t="n"/>
      <c r="E637" s="6">
        <f>IF($D637="","",IFERROR(INDEX('Settings'!$L$17:$L$56,MATCH($D637,'Settings'!$K$17:$K$56,0)),""))</f>
        <v/>
      </c>
      <c r="F637" s="8" t="n"/>
      <c r="G637" s="8" t="n"/>
      <c r="H637" s="4" t="n"/>
      <c r="I637" s="8" t="n"/>
      <c r="J637" s="8" t="n"/>
      <c r="K637" s="14">
        <f>IF($C637="","",$F637-$G637-$I637-$J637)</f>
        <v/>
      </c>
      <c r="L637" s="14">
        <f>IF($C637="","",$G637*IF($H637="Doctor",1,IF($H637="Shared",0.5,0)))</f>
        <v/>
      </c>
      <c r="M637" s="14">
        <f>IF($C637="","",IF(IFERROR(INDEX('Settings'!$C$17:$C$36,MATCH($C637,'Settings'!$A$17:$A$36,0)),"")="% of gross",$F637,$F637-$L637-IF('Settings'!$B$5="Yes",$I637,0)-IF('Settings'!$B$6="Yes",$J637,0)))</f>
        <v/>
      </c>
      <c r="N637" s="15">
        <f>IF($C637="","",IFERROR(IF(INDEX('Settings'!$E$17:$H$36,MATCH($C637,'Settings'!$A$17:$A$36,0),MATCH($E637,Groups,0))="",INDEX('Settings'!$D$17:$D$36,MATCH($C637,'Settings'!$A$17:$A$36,0)),INDEX('Settings'!$E$17:$H$36,MATCH($C637,'Settings'!$A$17:$A$36,0),MATCH($E637,Groups,0))),0))</f>
        <v/>
      </c>
      <c r="O637" s="14">
        <f>IF($C637="","",ROUND($M637*$N637,2))</f>
        <v/>
      </c>
      <c r="P637" s="16">
        <f>IF($A637="","",DATE(YEAR($A637),MONTH($A637),1))</f>
        <v/>
      </c>
      <c r="Q637" s="14">
        <f>IF($C637="","",$K637-$O637)</f>
        <v/>
      </c>
    </row>
    <row r="638">
      <c r="A638" s="13" t="n"/>
      <c r="B638" s="4" t="n"/>
      <c r="C638" s="4" t="n"/>
      <c r="D638" s="4" t="n"/>
      <c r="E638" s="6">
        <f>IF($D638="","",IFERROR(INDEX('Settings'!$L$17:$L$56,MATCH($D638,'Settings'!$K$17:$K$56,0)),""))</f>
        <v/>
      </c>
      <c r="F638" s="8" t="n"/>
      <c r="G638" s="8" t="n"/>
      <c r="H638" s="4" t="n"/>
      <c r="I638" s="8" t="n"/>
      <c r="J638" s="8" t="n"/>
      <c r="K638" s="14">
        <f>IF($C638="","",$F638-$G638-$I638-$J638)</f>
        <v/>
      </c>
      <c r="L638" s="14">
        <f>IF($C638="","",$G638*IF($H638="Doctor",1,IF($H638="Shared",0.5,0)))</f>
        <v/>
      </c>
      <c r="M638" s="14">
        <f>IF($C638="","",IF(IFERROR(INDEX('Settings'!$C$17:$C$36,MATCH($C638,'Settings'!$A$17:$A$36,0)),"")="% of gross",$F638,$F638-$L638-IF('Settings'!$B$5="Yes",$I638,0)-IF('Settings'!$B$6="Yes",$J638,0)))</f>
        <v/>
      </c>
      <c r="N638" s="15">
        <f>IF($C638="","",IFERROR(IF(INDEX('Settings'!$E$17:$H$36,MATCH($C638,'Settings'!$A$17:$A$36,0),MATCH($E638,Groups,0))="",INDEX('Settings'!$D$17:$D$36,MATCH($C638,'Settings'!$A$17:$A$36,0)),INDEX('Settings'!$E$17:$H$36,MATCH($C638,'Settings'!$A$17:$A$36,0),MATCH($E638,Groups,0))),0))</f>
        <v/>
      </c>
      <c r="O638" s="14">
        <f>IF($C638="","",ROUND($M638*$N638,2))</f>
        <v/>
      </c>
      <c r="P638" s="16">
        <f>IF($A638="","",DATE(YEAR($A638),MONTH($A638),1))</f>
        <v/>
      </c>
      <c r="Q638" s="14">
        <f>IF($C638="","",$K638-$O638)</f>
        <v/>
      </c>
    </row>
    <row r="639">
      <c r="A639" s="13" t="n"/>
      <c r="B639" s="4" t="n"/>
      <c r="C639" s="4" t="n"/>
      <c r="D639" s="4" t="n"/>
      <c r="E639" s="6">
        <f>IF($D639="","",IFERROR(INDEX('Settings'!$L$17:$L$56,MATCH($D639,'Settings'!$K$17:$K$56,0)),""))</f>
        <v/>
      </c>
      <c r="F639" s="8" t="n"/>
      <c r="G639" s="8" t="n"/>
      <c r="H639" s="4" t="n"/>
      <c r="I639" s="8" t="n"/>
      <c r="J639" s="8" t="n"/>
      <c r="K639" s="14">
        <f>IF($C639="","",$F639-$G639-$I639-$J639)</f>
        <v/>
      </c>
      <c r="L639" s="14">
        <f>IF($C639="","",$G639*IF($H639="Doctor",1,IF($H639="Shared",0.5,0)))</f>
        <v/>
      </c>
      <c r="M639" s="14">
        <f>IF($C639="","",IF(IFERROR(INDEX('Settings'!$C$17:$C$36,MATCH($C639,'Settings'!$A$17:$A$36,0)),"")="% of gross",$F639,$F639-$L639-IF('Settings'!$B$5="Yes",$I639,0)-IF('Settings'!$B$6="Yes",$J639,0)))</f>
        <v/>
      </c>
      <c r="N639" s="15">
        <f>IF($C639="","",IFERROR(IF(INDEX('Settings'!$E$17:$H$36,MATCH($C639,'Settings'!$A$17:$A$36,0),MATCH($E639,Groups,0))="",INDEX('Settings'!$D$17:$D$36,MATCH($C639,'Settings'!$A$17:$A$36,0)),INDEX('Settings'!$E$17:$H$36,MATCH($C639,'Settings'!$A$17:$A$36,0),MATCH($E639,Groups,0))),0))</f>
        <v/>
      </c>
      <c r="O639" s="14">
        <f>IF($C639="","",ROUND($M639*$N639,2))</f>
        <v/>
      </c>
      <c r="P639" s="16">
        <f>IF($A639="","",DATE(YEAR($A639),MONTH($A639),1))</f>
        <v/>
      </c>
      <c r="Q639" s="14">
        <f>IF($C639="","",$K639-$O639)</f>
        <v/>
      </c>
    </row>
    <row r="640">
      <c r="A640" s="13" t="n"/>
      <c r="B640" s="4" t="n"/>
      <c r="C640" s="4" t="n"/>
      <c r="D640" s="4" t="n"/>
      <c r="E640" s="6">
        <f>IF($D640="","",IFERROR(INDEX('Settings'!$L$17:$L$56,MATCH($D640,'Settings'!$K$17:$K$56,0)),""))</f>
        <v/>
      </c>
      <c r="F640" s="8" t="n"/>
      <c r="G640" s="8" t="n"/>
      <c r="H640" s="4" t="n"/>
      <c r="I640" s="8" t="n"/>
      <c r="J640" s="8" t="n"/>
      <c r="K640" s="14">
        <f>IF($C640="","",$F640-$G640-$I640-$J640)</f>
        <v/>
      </c>
      <c r="L640" s="14">
        <f>IF($C640="","",$G640*IF($H640="Doctor",1,IF($H640="Shared",0.5,0)))</f>
        <v/>
      </c>
      <c r="M640" s="14">
        <f>IF($C640="","",IF(IFERROR(INDEX('Settings'!$C$17:$C$36,MATCH($C640,'Settings'!$A$17:$A$36,0)),"")="% of gross",$F640,$F640-$L640-IF('Settings'!$B$5="Yes",$I640,0)-IF('Settings'!$B$6="Yes",$J640,0)))</f>
        <v/>
      </c>
      <c r="N640" s="15">
        <f>IF($C640="","",IFERROR(IF(INDEX('Settings'!$E$17:$H$36,MATCH($C640,'Settings'!$A$17:$A$36,0),MATCH($E640,Groups,0))="",INDEX('Settings'!$D$17:$D$36,MATCH($C640,'Settings'!$A$17:$A$36,0)),INDEX('Settings'!$E$17:$H$36,MATCH($C640,'Settings'!$A$17:$A$36,0),MATCH($E640,Groups,0))),0))</f>
        <v/>
      </c>
      <c r="O640" s="14">
        <f>IF($C640="","",ROUND($M640*$N640,2))</f>
        <v/>
      </c>
      <c r="P640" s="16">
        <f>IF($A640="","",DATE(YEAR($A640),MONTH($A640),1))</f>
        <v/>
      </c>
      <c r="Q640" s="14">
        <f>IF($C640="","",$K640-$O640)</f>
        <v/>
      </c>
    </row>
    <row r="641">
      <c r="A641" s="13" t="n"/>
      <c r="B641" s="4" t="n"/>
      <c r="C641" s="4" t="n"/>
      <c r="D641" s="4" t="n"/>
      <c r="E641" s="6">
        <f>IF($D641="","",IFERROR(INDEX('Settings'!$L$17:$L$56,MATCH($D641,'Settings'!$K$17:$K$56,0)),""))</f>
        <v/>
      </c>
      <c r="F641" s="8" t="n"/>
      <c r="G641" s="8" t="n"/>
      <c r="H641" s="4" t="n"/>
      <c r="I641" s="8" t="n"/>
      <c r="J641" s="8" t="n"/>
      <c r="K641" s="14">
        <f>IF($C641="","",$F641-$G641-$I641-$J641)</f>
        <v/>
      </c>
      <c r="L641" s="14">
        <f>IF($C641="","",$G641*IF($H641="Doctor",1,IF($H641="Shared",0.5,0)))</f>
        <v/>
      </c>
      <c r="M641" s="14">
        <f>IF($C641="","",IF(IFERROR(INDEX('Settings'!$C$17:$C$36,MATCH($C641,'Settings'!$A$17:$A$36,0)),"")="% of gross",$F641,$F641-$L641-IF('Settings'!$B$5="Yes",$I641,0)-IF('Settings'!$B$6="Yes",$J641,0)))</f>
        <v/>
      </c>
      <c r="N641" s="15">
        <f>IF($C641="","",IFERROR(IF(INDEX('Settings'!$E$17:$H$36,MATCH($C641,'Settings'!$A$17:$A$36,0),MATCH($E641,Groups,0))="",INDEX('Settings'!$D$17:$D$36,MATCH($C641,'Settings'!$A$17:$A$36,0)),INDEX('Settings'!$E$17:$H$36,MATCH($C641,'Settings'!$A$17:$A$36,0),MATCH($E641,Groups,0))),0))</f>
        <v/>
      </c>
      <c r="O641" s="14">
        <f>IF($C641="","",ROUND($M641*$N641,2))</f>
        <v/>
      </c>
      <c r="P641" s="16">
        <f>IF($A641="","",DATE(YEAR($A641),MONTH($A641),1))</f>
        <v/>
      </c>
      <c r="Q641" s="14">
        <f>IF($C641="","",$K641-$O641)</f>
        <v/>
      </c>
    </row>
    <row r="642">
      <c r="A642" s="13" t="n"/>
      <c r="B642" s="4" t="n"/>
      <c r="C642" s="4" t="n"/>
      <c r="D642" s="4" t="n"/>
      <c r="E642" s="6">
        <f>IF($D642="","",IFERROR(INDEX('Settings'!$L$17:$L$56,MATCH($D642,'Settings'!$K$17:$K$56,0)),""))</f>
        <v/>
      </c>
      <c r="F642" s="8" t="n"/>
      <c r="G642" s="8" t="n"/>
      <c r="H642" s="4" t="n"/>
      <c r="I642" s="8" t="n"/>
      <c r="J642" s="8" t="n"/>
      <c r="K642" s="14">
        <f>IF($C642="","",$F642-$G642-$I642-$J642)</f>
        <v/>
      </c>
      <c r="L642" s="14">
        <f>IF($C642="","",$G642*IF($H642="Doctor",1,IF($H642="Shared",0.5,0)))</f>
        <v/>
      </c>
      <c r="M642" s="14">
        <f>IF($C642="","",IF(IFERROR(INDEX('Settings'!$C$17:$C$36,MATCH($C642,'Settings'!$A$17:$A$36,0)),"")="% of gross",$F642,$F642-$L642-IF('Settings'!$B$5="Yes",$I642,0)-IF('Settings'!$B$6="Yes",$J642,0)))</f>
        <v/>
      </c>
      <c r="N642" s="15">
        <f>IF($C642="","",IFERROR(IF(INDEX('Settings'!$E$17:$H$36,MATCH($C642,'Settings'!$A$17:$A$36,0),MATCH($E642,Groups,0))="",INDEX('Settings'!$D$17:$D$36,MATCH($C642,'Settings'!$A$17:$A$36,0)),INDEX('Settings'!$E$17:$H$36,MATCH($C642,'Settings'!$A$17:$A$36,0),MATCH($E642,Groups,0))),0))</f>
        <v/>
      </c>
      <c r="O642" s="14">
        <f>IF($C642="","",ROUND($M642*$N642,2))</f>
        <v/>
      </c>
      <c r="P642" s="16">
        <f>IF($A642="","",DATE(YEAR($A642),MONTH($A642),1))</f>
        <v/>
      </c>
      <c r="Q642" s="14">
        <f>IF($C642="","",$K642-$O642)</f>
        <v/>
      </c>
    </row>
    <row r="643">
      <c r="A643" s="13" t="n"/>
      <c r="B643" s="4" t="n"/>
      <c r="C643" s="4" t="n"/>
      <c r="D643" s="4" t="n"/>
      <c r="E643" s="6">
        <f>IF($D643="","",IFERROR(INDEX('Settings'!$L$17:$L$56,MATCH($D643,'Settings'!$K$17:$K$56,0)),""))</f>
        <v/>
      </c>
      <c r="F643" s="8" t="n"/>
      <c r="G643" s="8" t="n"/>
      <c r="H643" s="4" t="n"/>
      <c r="I643" s="8" t="n"/>
      <c r="J643" s="8" t="n"/>
      <c r="K643" s="14">
        <f>IF($C643="","",$F643-$G643-$I643-$J643)</f>
        <v/>
      </c>
      <c r="L643" s="14">
        <f>IF($C643="","",$G643*IF($H643="Doctor",1,IF($H643="Shared",0.5,0)))</f>
        <v/>
      </c>
      <c r="M643" s="14">
        <f>IF($C643="","",IF(IFERROR(INDEX('Settings'!$C$17:$C$36,MATCH($C643,'Settings'!$A$17:$A$36,0)),"")="% of gross",$F643,$F643-$L643-IF('Settings'!$B$5="Yes",$I643,0)-IF('Settings'!$B$6="Yes",$J643,0)))</f>
        <v/>
      </c>
      <c r="N643" s="15">
        <f>IF($C643="","",IFERROR(IF(INDEX('Settings'!$E$17:$H$36,MATCH($C643,'Settings'!$A$17:$A$36,0),MATCH($E643,Groups,0))="",INDEX('Settings'!$D$17:$D$36,MATCH($C643,'Settings'!$A$17:$A$36,0)),INDEX('Settings'!$E$17:$H$36,MATCH($C643,'Settings'!$A$17:$A$36,0),MATCH($E643,Groups,0))),0))</f>
        <v/>
      </c>
      <c r="O643" s="14">
        <f>IF($C643="","",ROUND($M643*$N643,2))</f>
        <v/>
      </c>
      <c r="P643" s="16">
        <f>IF($A643="","",DATE(YEAR($A643),MONTH($A643),1))</f>
        <v/>
      </c>
      <c r="Q643" s="14">
        <f>IF($C643="","",$K643-$O643)</f>
        <v/>
      </c>
    </row>
    <row r="644">
      <c r="A644" s="13" t="n"/>
      <c r="B644" s="4" t="n"/>
      <c r="C644" s="4" t="n"/>
      <c r="D644" s="4" t="n"/>
      <c r="E644" s="6">
        <f>IF($D644="","",IFERROR(INDEX('Settings'!$L$17:$L$56,MATCH($D644,'Settings'!$K$17:$K$56,0)),""))</f>
        <v/>
      </c>
      <c r="F644" s="8" t="n"/>
      <c r="G644" s="8" t="n"/>
      <c r="H644" s="4" t="n"/>
      <c r="I644" s="8" t="n"/>
      <c r="J644" s="8" t="n"/>
      <c r="K644" s="14">
        <f>IF($C644="","",$F644-$G644-$I644-$J644)</f>
        <v/>
      </c>
      <c r="L644" s="14">
        <f>IF($C644="","",$G644*IF($H644="Doctor",1,IF($H644="Shared",0.5,0)))</f>
        <v/>
      </c>
      <c r="M644" s="14">
        <f>IF($C644="","",IF(IFERROR(INDEX('Settings'!$C$17:$C$36,MATCH($C644,'Settings'!$A$17:$A$36,0)),"")="% of gross",$F644,$F644-$L644-IF('Settings'!$B$5="Yes",$I644,0)-IF('Settings'!$B$6="Yes",$J644,0)))</f>
        <v/>
      </c>
      <c r="N644" s="15">
        <f>IF($C644="","",IFERROR(IF(INDEX('Settings'!$E$17:$H$36,MATCH($C644,'Settings'!$A$17:$A$36,0),MATCH($E644,Groups,0))="",INDEX('Settings'!$D$17:$D$36,MATCH($C644,'Settings'!$A$17:$A$36,0)),INDEX('Settings'!$E$17:$H$36,MATCH($C644,'Settings'!$A$17:$A$36,0),MATCH($E644,Groups,0))),0))</f>
        <v/>
      </c>
      <c r="O644" s="14">
        <f>IF($C644="","",ROUND($M644*$N644,2))</f>
        <v/>
      </c>
      <c r="P644" s="16">
        <f>IF($A644="","",DATE(YEAR($A644),MONTH($A644),1))</f>
        <v/>
      </c>
      <c r="Q644" s="14">
        <f>IF($C644="","",$K644-$O644)</f>
        <v/>
      </c>
    </row>
    <row r="645">
      <c r="A645" s="13" t="n"/>
      <c r="B645" s="4" t="n"/>
      <c r="C645" s="4" t="n"/>
      <c r="D645" s="4" t="n"/>
      <c r="E645" s="6">
        <f>IF($D645="","",IFERROR(INDEX('Settings'!$L$17:$L$56,MATCH($D645,'Settings'!$K$17:$K$56,0)),""))</f>
        <v/>
      </c>
      <c r="F645" s="8" t="n"/>
      <c r="G645" s="8" t="n"/>
      <c r="H645" s="4" t="n"/>
      <c r="I645" s="8" t="n"/>
      <c r="J645" s="8" t="n"/>
      <c r="K645" s="14">
        <f>IF($C645="","",$F645-$G645-$I645-$J645)</f>
        <v/>
      </c>
      <c r="L645" s="14">
        <f>IF($C645="","",$G645*IF($H645="Doctor",1,IF($H645="Shared",0.5,0)))</f>
        <v/>
      </c>
      <c r="M645" s="14">
        <f>IF($C645="","",IF(IFERROR(INDEX('Settings'!$C$17:$C$36,MATCH($C645,'Settings'!$A$17:$A$36,0)),"")="% of gross",$F645,$F645-$L645-IF('Settings'!$B$5="Yes",$I645,0)-IF('Settings'!$B$6="Yes",$J645,0)))</f>
        <v/>
      </c>
      <c r="N645" s="15">
        <f>IF($C645="","",IFERROR(IF(INDEX('Settings'!$E$17:$H$36,MATCH($C645,'Settings'!$A$17:$A$36,0),MATCH($E645,Groups,0))="",INDEX('Settings'!$D$17:$D$36,MATCH($C645,'Settings'!$A$17:$A$36,0)),INDEX('Settings'!$E$17:$H$36,MATCH($C645,'Settings'!$A$17:$A$36,0),MATCH($E645,Groups,0))),0))</f>
        <v/>
      </c>
      <c r="O645" s="14">
        <f>IF($C645="","",ROUND($M645*$N645,2))</f>
        <v/>
      </c>
      <c r="P645" s="16">
        <f>IF($A645="","",DATE(YEAR($A645),MONTH($A645),1))</f>
        <v/>
      </c>
      <c r="Q645" s="14">
        <f>IF($C645="","",$K645-$O645)</f>
        <v/>
      </c>
    </row>
    <row r="646">
      <c r="A646" s="13" t="n"/>
      <c r="B646" s="4" t="n"/>
      <c r="C646" s="4" t="n"/>
      <c r="D646" s="4" t="n"/>
      <c r="E646" s="6">
        <f>IF($D646="","",IFERROR(INDEX('Settings'!$L$17:$L$56,MATCH($D646,'Settings'!$K$17:$K$56,0)),""))</f>
        <v/>
      </c>
      <c r="F646" s="8" t="n"/>
      <c r="G646" s="8" t="n"/>
      <c r="H646" s="4" t="n"/>
      <c r="I646" s="8" t="n"/>
      <c r="J646" s="8" t="n"/>
      <c r="K646" s="14">
        <f>IF($C646="","",$F646-$G646-$I646-$J646)</f>
        <v/>
      </c>
      <c r="L646" s="14">
        <f>IF($C646="","",$G646*IF($H646="Doctor",1,IF($H646="Shared",0.5,0)))</f>
        <v/>
      </c>
      <c r="M646" s="14">
        <f>IF($C646="","",IF(IFERROR(INDEX('Settings'!$C$17:$C$36,MATCH($C646,'Settings'!$A$17:$A$36,0)),"")="% of gross",$F646,$F646-$L646-IF('Settings'!$B$5="Yes",$I646,0)-IF('Settings'!$B$6="Yes",$J646,0)))</f>
        <v/>
      </c>
      <c r="N646" s="15">
        <f>IF($C646="","",IFERROR(IF(INDEX('Settings'!$E$17:$H$36,MATCH($C646,'Settings'!$A$17:$A$36,0),MATCH($E646,Groups,0))="",INDEX('Settings'!$D$17:$D$36,MATCH($C646,'Settings'!$A$17:$A$36,0)),INDEX('Settings'!$E$17:$H$36,MATCH($C646,'Settings'!$A$17:$A$36,0),MATCH($E646,Groups,0))),0))</f>
        <v/>
      </c>
      <c r="O646" s="14">
        <f>IF($C646="","",ROUND($M646*$N646,2))</f>
        <v/>
      </c>
      <c r="P646" s="16">
        <f>IF($A646="","",DATE(YEAR($A646),MONTH($A646),1))</f>
        <v/>
      </c>
      <c r="Q646" s="14">
        <f>IF($C646="","",$K646-$O646)</f>
        <v/>
      </c>
    </row>
    <row r="647">
      <c r="A647" s="13" t="n"/>
      <c r="B647" s="4" t="n"/>
      <c r="C647" s="4" t="n"/>
      <c r="D647" s="4" t="n"/>
      <c r="E647" s="6">
        <f>IF($D647="","",IFERROR(INDEX('Settings'!$L$17:$L$56,MATCH($D647,'Settings'!$K$17:$K$56,0)),""))</f>
        <v/>
      </c>
      <c r="F647" s="8" t="n"/>
      <c r="G647" s="8" t="n"/>
      <c r="H647" s="4" t="n"/>
      <c r="I647" s="8" t="n"/>
      <c r="J647" s="8" t="n"/>
      <c r="K647" s="14">
        <f>IF($C647="","",$F647-$G647-$I647-$J647)</f>
        <v/>
      </c>
      <c r="L647" s="14">
        <f>IF($C647="","",$G647*IF($H647="Doctor",1,IF($H647="Shared",0.5,0)))</f>
        <v/>
      </c>
      <c r="M647" s="14">
        <f>IF($C647="","",IF(IFERROR(INDEX('Settings'!$C$17:$C$36,MATCH($C647,'Settings'!$A$17:$A$36,0)),"")="% of gross",$F647,$F647-$L647-IF('Settings'!$B$5="Yes",$I647,0)-IF('Settings'!$B$6="Yes",$J647,0)))</f>
        <v/>
      </c>
      <c r="N647" s="15">
        <f>IF($C647="","",IFERROR(IF(INDEX('Settings'!$E$17:$H$36,MATCH($C647,'Settings'!$A$17:$A$36,0),MATCH($E647,Groups,0))="",INDEX('Settings'!$D$17:$D$36,MATCH($C647,'Settings'!$A$17:$A$36,0)),INDEX('Settings'!$E$17:$H$36,MATCH($C647,'Settings'!$A$17:$A$36,0),MATCH($E647,Groups,0))),0))</f>
        <v/>
      </c>
      <c r="O647" s="14">
        <f>IF($C647="","",ROUND($M647*$N647,2))</f>
        <v/>
      </c>
      <c r="P647" s="16">
        <f>IF($A647="","",DATE(YEAR($A647),MONTH($A647),1))</f>
        <v/>
      </c>
      <c r="Q647" s="14">
        <f>IF($C647="","",$K647-$O647)</f>
        <v/>
      </c>
    </row>
    <row r="648">
      <c r="A648" s="13" t="n"/>
      <c r="B648" s="4" t="n"/>
      <c r="C648" s="4" t="n"/>
      <c r="D648" s="4" t="n"/>
      <c r="E648" s="6">
        <f>IF($D648="","",IFERROR(INDEX('Settings'!$L$17:$L$56,MATCH($D648,'Settings'!$K$17:$K$56,0)),""))</f>
        <v/>
      </c>
      <c r="F648" s="8" t="n"/>
      <c r="G648" s="8" t="n"/>
      <c r="H648" s="4" t="n"/>
      <c r="I648" s="8" t="n"/>
      <c r="J648" s="8" t="n"/>
      <c r="K648" s="14">
        <f>IF($C648="","",$F648-$G648-$I648-$J648)</f>
        <v/>
      </c>
      <c r="L648" s="14">
        <f>IF($C648="","",$G648*IF($H648="Doctor",1,IF($H648="Shared",0.5,0)))</f>
        <v/>
      </c>
      <c r="M648" s="14">
        <f>IF($C648="","",IF(IFERROR(INDEX('Settings'!$C$17:$C$36,MATCH($C648,'Settings'!$A$17:$A$36,0)),"")="% of gross",$F648,$F648-$L648-IF('Settings'!$B$5="Yes",$I648,0)-IF('Settings'!$B$6="Yes",$J648,0)))</f>
        <v/>
      </c>
      <c r="N648" s="15">
        <f>IF($C648="","",IFERROR(IF(INDEX('Settings'!$E$17:$H$36,MATCH($C648,'Settings'!$A$17:$A$36,0),MATCH($E648,Groups,0))="",INDEX('Settings'!$D$17:$D$36,MATCH($C648,'Settings'!$A$17:$A$36,0)),INDEX('Settings'!$E$17:$H$36,MATCH($C648,'Settings'!$A$17:$A$36,0),MATCH($E648,Groups,0))),0))</f>
        <v/>
      </c>
      <c r="O648" s="14">
        <f>IF($C648="","",ROUND($M648*$N648,2))</f>
        <v/>
      </c>
      <c r="P648" s="16">
        <f>IF($A648="","",DATE(YEAR($A648),MONTH($A648),1))</f>
        <v/>
      </c>
      <c r="Q648" s="14">
        <f>IF($C648="","",$K648-$O648)</f>
        <v/>
      </c>
    </row>
    <row r="649">
      <c r="A649" s="13" t="n"/>
      <c r="B649" s="4" t="n"/>
      <c r="C649" s="4" t="n"/>
      <c r="D649" s="4" t="n"/>
      <c r="E649" s="6">
        <f>IF($D649="","",IFERROR(INDEX('Settings'!$L$17:$L$56,MATCH($D649,'Settings'!$K$17:$K$56,0)),""))</f>
        <v/>
      </c>
      <c r="F649" s="8" t="n"/>
      <c r="G649" s="8" t="n"/>
      <c r="H649" s="4" t="n"/>
      <c r="I649" s="8" t="n"/>
      <c r="J649" s="8" t="n"/>
      <c r="K649" s="14">
        <f>IF($C649="","",$F649-$G649-$I649-$J649)</f>
        <v/>
      </c>
      <c r="L649" s="14">
        <f>IF($C649="","",$G649*IF($H649="Doctor",1,IF($H649="Shared",0.5,0)))</f>
        <v/>
      </c>
      <c r="M649" s="14">
        <f>IF($C649="","",IF(IFERROR(INDEX('Settings'!$C$17:$C$36,MATCH($C649,'Settings'!$A$17:$A$36,0)),"")="% of gross",$F649,$F649-$L649-IF('Settings'!$B$5="Yes",$I649,0)-IF('Settings'!$B$6="Yes",$J649,0)))</f>
        <v/>
      </c>
      <c r="N649" s="15">
        <f>IF($C649="","",IFERROR(IF(INDEX('Settings'!$E$17:$H$36,MATCH($C649,'Settings'!$A$17:$A$36,0),MATCH($E649,Groups,0))="",INDEX('Settings'!$D$17:$D$36,MATCH($C649,'Settings'!$A$17:$A$36,0)),INDEX('Settings'!$E$17:$H$36,MATCH($C649,'Settings'!$A$17:$A$36,0),MATCH($E649,Groups,0))),0))</f>
        <v/>
      </c>
      <c r="O649" s="14">
        <f>IF($C649="","",ROUND($M649*$N649,2))</f>
        <v/>
      </c>
      <c r="P649" s="16">
        <f>IF($A649="","",DATE(YEAR($A649),MONTH($A649),1))</f>
        <v/>
      </c>
      <c r="Q649" s="14">
        <f>IF($C649="","",$K649-$O649)</f>
        <v/>
      </c>
    </row>
    <row r="650">
      <c r="A650" s="13" t="n"/>
      <c r="B650" s="4" t="n"/>
      <c r="C650" s="4" t="n"/>
      <c r="D650" s="4" t="n"/>
      <c r="E650" s="6">
        <f>IF($D650="","",IFERROR(INDEX('Settings'!$L$17:$L$56,MATCH($D650,'Settings'!$K$17:$K$56,0)),""))</f>
        <v/>
      </c>
      <c r="F650" s="8" t="n"/>
      <c r="G650" s="8" t="n"/>
      <c r="H650" s="4" t="n"/>
      <c r="I650" s="8" t="n"/>
      <c r="J650" s="8" t="n"/>
      <c r="K650" s="14">
        <f>IF($C650="","",$F650-$G650-$I650-$J650)</f>
        <v/>
      </c>
      <c r="L650" s="14">
        <f>IF($C650="","",$G650*IF($H650="Doctor",1,IF($H650="Shared",0.5,0)))</f>
        <v/>
      </c>
      <c r="M650" s="14">
        <f>IF($C650="","",IF(IFERROR(INDEX('Settings'!$C$17:$C$36,MATCH($C650,'Settings'!$A$17:$A$36,0)),"")="% of gross",$F650,$F650-$L650-IF('Settings'!$B$5="Yes",$I650,0)-IF('Settings'!$B$6="Yes",$J650,0)))</f>
        <v/>
      </c>
      <c r="N650" s="15">
        <f>IF($C650="","",IFERROR(IF(INDEX('Settings'!$E$17:$H$36,MATCH($C650,'Settings'!$A$17:$A$36,0),MATCH($E650,Groups,0))="",INDEX('Settings'!$D$17:$D$36,MATCH($C650,'Settings'!$A$17:$A$36,0)),INDEX('Settings'!$E$17:$H$36,MATCH($C650,'Settings'!$A$17:$A$36,0),MATCH($E650,Groups,0))),0))</f>
        <v/>
      </c>
      <c r="O650" s="14">
        <f>IF($C650="","",ROUND($M650*$N650,2))</f>
        <v/>
      </c>
      <c r="P650" s="16">
        <f>IF($A650="","",DATE(YEAR($A650),MONTH($A650),1))</f>
        <v/>
      </c>
      <c r="Q650" s="14">
        <f>IF($C650="","",$K650-$O650)</f>
        <v/>
      </c>
    </row>
    <row r="651">
      <c r="A651" s="13" t="n"/>
      <c r="B651" s="4" t="n"/>
      <c r="C651" s="4" t="n"/>
      <c r="D651" s="4" t="n"/>
      <c r="E651" s="6">
        <f>IF($D651="","",IFERROR(INDEX('Settings'!$L$17:$L$56,MATCH($D651,'Settings'!$K$17:$K$56,0)),""))</f>
        <v/>
      </c>
      <c r="F651" s="8" t="n"/>
      <c r="G651" s="8" t="n"/>
      <c r="H651" s="4" t="n"/>
      <c r="I651" s="8" t="n"/>
      <c r="J651" s="8" t="n"/>
      <c r="K651" s="14">
        <f>IF($C651="","",$F651-$G651-$I651-$J651)</f>
        <v/>
      </c>
      <c r="L651" s="14">
        <f>IF($C651="","",$G651*IF($H651="Doctor",1,IF($H651="Shared",0.5,0)))</f>
        <v/>
      </c>
      <c r="M651" s="14">
        <f>IF($C651="","",IF(IFERROR(INDEX('Settings'!$C$17:$C$36,MATCH($C651,'Settings'!$A$17:$A$36,0)),"")="% of gross",$F651,$F651-$L651-IF('Settings'!$B$5="Yes",$I651,0)-IF('Settings'!$B$6="Yes",$J651,0)))</f>
        <v/>
      </c>
      <c r="N651" s="15">
        <f>IF($C651="","",IFERROR(IF(INDEX('Settings'!$E$17:$H$36,MATCH($C651,'Settings'!$A$17:$A$36,0),MATCH($E651,Groups,0))="",INDEX('Settings'!$D$17:$D$36,MATCH($C651,'Settings'!$A$17:$A$36,0)),INDEX('Settings'!$E$17:$H$36,MATCH($C651,'Settings'!$A$17:$A$36,0),MATCH($E651,Groups,0))),0))</f>
        <v/>
      </c>
      <c r="O651" s="14">
        <f>IF($C651="","",ROUND($M651*$N651,2))</f>
        <v/>
      </c>
      <c r="P651" s="16">
        <f>IF($A651="","",DATE(YEAR($A651),MONTH($A651),1))</f>
        <v/>
      </c>
      <c r="Q651" s="14">
        <f>IF($C651="","",$K651-$O651)</f>
        <v/>
      </c>
    </row>
    <row r="652">
      <c r="A652" s="13" t="n"/>
      <c r="B652" s="4" t="n"/>
      <c r="C652" s="4" t="n"/>
      <c r="D652" s="4" t="n"/>
      <c r="E652" s="6">
        <f>IF($D652="","",IFERROR(INDEX('Settings'!$L$17:$L$56,MATCH($D652,'Settings'!$K$17:$K$56,0)),""))</f>
        <v/>
      </c>
      <c r="F652" s="8" t="n"/>
      <c r="G652" s="8" t="n"/>
      <c r="H652" s="4" t="n"/>
      <c r="I652" s="8" t="n"/>
      <c r="J652" s="8" t="n"/>
      <c r="K652" s="14">
        <f>IF($C652="","",$F652-$G652-$I652-$J652)</f>
        <v/>
      </c>
      <c r="L652" s="14">
        <f>IF($C652="","",$G652*IF($H652="Doctor",1,IF($H652="Shared",0.5,0)))</f>
        <v/>
      </c>
      <c r="M652" s="14">
        <f>IF($C652="","",IF(IFERROR(INDEX('Settings'!$C$17:$C$36,MATCH($C652,'Settings'!$A$17:$A$36,0)),"")="% of gross",$F652,$F652-$L652-IF('Settings'!$B$5="Yes",$I652,0)-IF('Settings'!$B$6="Yes",$J652,0)))</f>
        <v/>
      </c>
      <c r="N652" s="15">
        <f>IF($C652="","",IFERROR(IF(INDEX('Settings'!$E$17:$H$36,MATCH($C652,'Settings'!$A$17:$A$36,0),MATCH($E652,Groups,0))="",INDEX('Settings'!$D$17:$D$36,MATCH($C652,'Settings'!$A$17:$A$36,0)),INDEX('Settings'!$E$17:$H$36,MATCH($C652,'Settings'!$A$17:$A$36,0),MATCH($E652,Groups,0))),0))</f>
        <v/>
      </c>
      <c r="O652" s="14">
        <f>IF($C652="","",ROUND($M652*$N652,2))</f>
        <v/>
      </c>
      <c r="P652" s="16">
        <f>IF($A652="","",DATE(YEAR($A652),MONTH($A652),1))</f>
        <v/>
      </c>
      <c r="Q652" s="14">
        <f>IF($C652="","",$K652-$O652)</f>
        <v/>
      </c>
    </row>
    <row r="653">
      <c r="A653" s="13" t="n"/>
      <c r="B653" s="4" t="n"/>
      <c r="C653" s="4" t="n"/>
      <c r="D653" s="4" t="n"/>
      <c r="E653" s="6">
        <f>IF($D653="","",IFERROR(INDEX('Settings'!$L$17:$L$56,MATCH($D653,'Settings'!$K$17:$K$56,0)),""))</f>
        <v/>
      </c>
      <c r="F653" s="8" t="n"/>
      <c r="G653" s="8" t="n"/>
      <c r="H653" s="4" t="n"/>
      <c r="I653" s="8" t="n"/>
      <c r="J653" s="8" t="n"/>
      <c r="K653" s="14">
        <f>IF($C653="","",$F653-$G653-$I653-$J653)</f>
        <v/>
      </c>
      <c r="L653" s="14">
        <f>IF($C653="","",$G653*IF($H653="Doctor",1,IF($H653="Shared",0.5,0)))</f>
        <v/>
      </c>
      <c r="M653" s="14">
        <f>IF($C653="","",IF(IFERROR(INDEX('Settings'!$C$17:$C$36,MATCH($C653,'Settings'!$A$17:$A$36,0)),"")="% of gross",$F653,$F653-$L653-IF('Settings'!$B$5="Yes",$I653,0)-IF('Settings'!$B$6="Yes",$J653,0)))</f>
        <v/>
      </c>
      <c r="N653" s="15">
        <f>IF($C653="","",IFERROR(IF(INDEX('Settings'!$E$17:$H$36,MATCH($C653,'Settings'!$A$17:$A$36,0),MATCH($E653,Groups,0))="",INDEX('Settings'!$D$17:$D$36,MATCH($C653,'Settings'!$A$17:$A$36,0)),INDEX('Settings'!$E$17:$H$36,MATCH($C653,'Settings'!$A$17:$A$36,0),MATCH($E653,Groups,0))),0))</f>
        <v/>
      </c>
      <c r="O653" s="14">
        <f>IF($C653="","",ROUND($M653*$N653,2))</f>
        <v/>
      </c>
      <c r="P653" s="16">
        <f>IF($A653="","",DATE(YEAR($A653),MONTH($A653),1))</f>
        <v/>
      </c>
      <c r="Q653" s="14">
        <f>IF($C653="","",$K653-$O653)</f>
        <v/>
      </c>
    </row>
    <row r="654">
      <c r="A654" s="13" t="n"/>
      <c r="B654" s="4" t="n"/>
      <c r="C654" s="4" t="n"/>
      <c r="D654" s="4" t="n"/>
      <c r="E654" s="6">
        <f>IF($D654="","",IFERROR(INDEX('Settings'!$L$17:$L$56,MATCH($D654,'Settings'!$K$17:$K$56,0)),""))</f>
        <v/>
      </c>
      <c r="F654" s="8" t="n"/>
      <c r="G654" s="8" t="n"/>
      <c r="H654" s="4" t="n"/>
      <c r="I654" s="8" t="n"/>
      <c r="J654" s="8" t="n"/>
      <c r="K654" s="14">
        <f>IF($C654="","",$F654-$G654-$I654-$J654)</f>
        <v/>
      </c>
      <c r="L654" s="14">
        <f>IF($C654="","",$G654*IF($H654="Doctor",1,IF($H654="Shared",0.5,0)))</f>
        <v/>
      </c>
      <c r="M654" s="14">
        <f>IF($C654="","",IF(IFERROR(INDEX('Settings'!$C$17:$C$36,MATCH($C654,'Settings'!$A$17:$A$36,0)),"")="% of gross",$F654,$F654-$L654-IF('Settings'!$B$5="Yes",$I654,0)-IF('Settings'!$B$6="Yes",$J654,0)))</f>
        <v/>
      </c>
      <c r="N654" s="15">
        <f>IF($C654="","",IFERROR(IF(INDEX('Settings'!$E$17:$H$36,MATCH($C654,'Settings'!$A$17:$A$36,0),MATCH($E654,Groups,0))="",INDEX('Settings'!$D$17:$D$36,MATCH($C654,'Settings'!$A$17:$A$36,0)),INDEX('Settings'!$E$17:$H$36,MATCH($C654,'Settings'!$A$17:$A$36,0),MATCH($E654,Groups,0))),0))</f>
        <v/>
      </c>
      <c r="O654" s="14">
        <f>IF($C654="","",ROUND($M654*$N654,2))</f>
        <v/>
      </c>
      <c r="P654" s="16">
        <f>IF($A654="","",DATE(YEAR($A654),MONTH($A654),1))</f>
        <v/>
      </c>
      <c r="Q654" s="14">
        <f>IF($C654="","",$K654-$O654)</f>
        <v/>
      </c>
    </row>
    <row r="655">
      <c r="A655" s="13" t="n"/>
      <c r="B655" s="4" t="n"/>
      <c r="C655" s="4" t="n"/>
      <c r="D655" s="4" t="n"/>
      <c r="E655" s="6">
        <f>IF($D655="","",IFERROR(INDEX('Settings'!$L$17:$L$56,MATCH($D655,'Settings'!$K$17:$K$56,0)),""))</f>
        <v/>
      </c>
      <c r="F655" s="8" t="n"/>
      <c r="G655" s="8" t="n"/>
      <c r="H655" s="4" t="n"/>
      <c r="I655" s="8" t="n"/>
      <c r="J655" s="8" t="n"/>
      <c r="K655" s="14">
        <f>IF($C655="","",$F655-$G655-$I655-$J655)</f>
        <v/>
      </c>
      <c r="L655" s="14">
        <f>IF($C655="","",$G655*IF($H655="Doctor",1,IF($H655="Shared",0.5,0)))</f>
        <v/>
      </c>
      <c r="M655" s="14">
        <f>IF($C655="","",IF(IFERROR(INDEX('Settings'!$C$17:$C$36,MATCH($C655,'Settings'!$A$17:$A$36,0)),"")="% of gross",$F655,$F655-$L655-IF('Settings'!$B$5="Yes",$I655,0)-IF('Settings'!$B$6="Yes",$J655,0)))</f>
        <v/>
      </c>
      <c r="N655" s="15">
        <f>IF($C655="","",IFERROR(IF(INDEX('Settings'!$E$17:$H$36,MATCH($C655,'Settings'!$A$17:$A$36,0),MATCH($E655,Groups,0))="",INDEX('Settings'!$D$17:$D$36,MATCH($C655,'Settings'!$A$17:$A$36,0)),INDEX('Settings'!$E$17:$H$36,MATCH($C655,'Settings'!$A$17:$A$36,0),MATCH($E655,Groups,0))),0))</f>
        <v/>
      </c>
      <c r="O655" s="14">
        <f>IF($C655="","",ROUND($M655*$N655,2))</f>
        <v/>
      </c>
      <c r="P655" s="16">
        <f>IF($A655="","",DATE(YEAR($A655),MONTH($A655),1))</f>
        <v/>
      </c>
      <c r="Q655" s="14">
        <f>IF($C655="","",$K655-$O655)</f>
        <v/>
      </c>
    </row>
    <row r="656">
      <c r="A656" s="13" t="n"/>
      <c r="B656" s="4" t="n"/>
      <c r="C656" s="4" t="n"/>
      <c r="D656" s="4" t="n"/>
      <c r="E656" s="6">
        <f>IF($D656="","",IFERROR(INDEX('Settings'!$L$17:$L$56,MATCH($D656,'Settings'!$K$17:$K$56,0)),""))</f>
        <v/>
      </c>
      <c r="F656" s="8" t="n"/>
      <c r="G656" s="8" t="n"/>
      <c r="H656" s="4" t="n"/>
      <c r="I656" s="8" t="n"/>
      <c r="J656" s="8" t="n"/>
      <c r="K656" s="14">
        <f>IF($C656="","",$F656-$G656-$I656-$J656)</f>
        <v/>
      </c>
      <c r="L656" s="14">
        <f>IF($C656="","",$G656*IF($H656="Doctor",1,IF($H656="Shared",0.5,0)))</f>
        <v/>
      </c>
      <c r="M656" s="14">
        <f>IF($C656="","",IF(IFERROR(INDEX('Settings'!$C$17:$C$36,MATCH($C656,'Settings'!$A$17:$A$36,0)),"")="% of gross",$F656,$F656-$L656-IF('Settings'!$B$5="Yes",$I656,0)-IF('Settings'!$B$6="Yes",$J656,0)))</f>
        <v/>
      </c>
      <c r="N656" s="15">
        <f>IF($C656="","",IFERROR(IF(INDEX('Settings'!$E$17:$H$36,MATCH($C656,'Settings'!$A$17:$A$36,0),MATCH($E656,Groups,0))="",INDEX('Settings'!$D$17:$D$36,MATCH($C656,'Settings'!$A$17:$A$36,0)),INDEX('Settings'!$E$17:$H$36,MATCH($C656,'Settings'!$A$17:$A$36,0),MATCH($E656,Groups,0))),0))</f>
        <v/>
      </c>
      <c r="O656" s="14">
        <f>IF($C656="","",ROUND($M656*$N656,2))</f>
        <v/>
      </c>
      <c r="P656" s="16">
        <f>IF($A656="","",DATE(YEAR($A656),MONTH($A656),1))</f>
        <v/>
      </c>
      <c r="Q656" s="14">
        <f>IF($C656="","",$K656-$O656)</f>
        <v/>
      </c>
    </row>
    <row r="657">
      <c r="A657" s="13" t="n"/>
      <c r="B657" s="4" t="n"/>
      <c r="C657" s="4" t="n"/>
      <c r="D657" s="4" t="n"/>
      <c r="E657" s="6">
        <f>IF($D657="","",IFERROR(INDEX('Settings'!$L$17:$L$56,MATCH($D657,'Settings'!$K$17:$K$56,0)),""))</f>
        <v/>
      </c>
      <c r="F657" s="8" t="n"/>
      <c r="G657" s="8" t="n"/>
      <c r="H657" s="4" t="n"/>
      <c r="I657" s="8" t="n"/>
      <c r="J657" s="8" t="n"/>
      <c r="K657" s="14">
        <f>IF($C657="","",$F657-$G657-$I657-$J657)</f>
        <v/>
      </c>
      <c r="L657" s="14">
        <f>IF($C657="","",$G657*IF($H657="Doctor",1,IF($H657="Shared",0.5,0)))</f>
        <v/>
      </c>
      <c r="M657" s="14">
        <f>IF($C657="","",IF(IFERROR(INDEX('Settings'!$C$17:$C$36,MATCH($C657,'Settings'!$A$17:$A$36,0)),"")="% of gross",$F657,$F657-$L657-IF('Settings'!$B$5="Yes",$I657,0)-IF('Settings'!$B$6="Yes",$J657,0)))</f>
        <v/>
      </c>
      <c r="N657" s="15">
        <f>IF($C657="","",IFERROR(IF(INDEX('Settings'!$E$17:$H$36,MATCH($C657,'Settings'!$A$17:$A$36,0),MATCH($E657,Groups,0))="",INDEX('Settings'!$D$17:$D$36,MATCH($C657,'Settings'!$A$17:$A$36,0)),INDEX('Settings'!$E$17:$H$36,MATCH($C657,'Settings'!$A$17:$A$36,0),MATCH($E657,Groups,0))),0))</f>
        <v/>
      </c>
      <c r="O657" s="14">
        <f>IF($C657="","",ROUND($M657*$N657,2))</f>
        <v/>
      </c>
      <c r="P657" s="16">
        <f>IF($A657="","",DATE(YEAR($A657),MONTH($A657),1))</f>
        <v/>
      </c>
      <c r="Q657" s="14">
        <f>IF($C657="","",$K657-$O657)</f>
        <v/>
      </c>
    </row>
    <row r="658">
      <c r="A658" s="13" t="n"/>
      <c r="B658" s="4" t="n"/>
      <c r="C658" s="4" t="n"/>
      <c r="D658" s="4" t="n"/>
      <c r="E658" s="6">
        <f>IF($D658="","",IFERROR(INDEX('Settings'!$L$17:$L$56,MATCH($D658,'Settings'!$K$17:$K$56,0)),""))</f>
        <v/>
      </c>
      <c r="F658" s="8" t="n"/>
      <c r="G658" s="8" t="n"/>
      <c r="H658" s="4" t="n"/>
      <c r="I658" s="8" t="n"/>
      <c r="J658" s="8" t="n"/>
      <c r="K658" s="14">
        <f>IF($C658="","",$F658-$G658-$I658-$J658)</f>
        <v/>
      </c>
      <c r="L658" s="14">
        <f>IF($C658="","",$G658*IF($H658="Doctor",1,IF($H658="Shared",0.5,0)))</f>
        <v/>
      </c>
      <c r="M658" s="14">
        <f>IF($C658="","",IF(IFERROR(INDEX('Settings'!$C$17:$C$36,MATCH($C658,'Settings'!$A$17:$A$36,0)),"")="% of gross",$F658,$F658-$L658-IF('Settings'!$B$5="Yes",$I658,0)-IF('Settings'!$B$6="Yes",$J658,0)))</f>
        <v/>
      </c>
      <c r="N658" s="15">
        <f>IF($C658="","",IFERROR(IF(INDEX('Settings'!$E$17:$H$36,MATCH($C658,'Settings'!$A$17:$A$36,0),MATCH($E658,Groups,0))="",INDEX('Settings'!$D$17:$D$36,MATCH($C658,'Settings'!$A$17:$A$36,0)),INDEX('Settings'!$E$17:$H$36,MATCH($C658,'Settings'!$A$17:$A$36,0),MATCH($E658,Groups,0))),0))</f>
        <v/>
      </c>
      <c r="O658" s="14">
        <f>IF($C658="","",ROUND($M658*$N658,2))</f>
        <v/>
      </c>
      <c r="P658" s="16">
        <f>IF($A658="","",DATE(YEAR($A658),MONTH($A658),1))</f>
        <v/>
      </c>
      <c r="Q658" s="14">
        <f>IF($C658="","",$K658-$O658)</f>
        <v/>
      </c>
    </row>
    <row r="659">
      <c r="A659" s="13" t="n"/>
      <c r="B659" s="4" t="n"/>
      <c r="C659" s="4" t="n"/>
      <c r="D659" s="4" t="n"/>
      <c r="E659" s="6">
        <f>IF($D659="","",IFERROR(INDEX('Settings'!$L$17:$L$56,MATCH($D659,'Settings'!$K$17:$K$56,0)),""))</f>
        <v/>
      </c>
      <c r="F659" s="8" t="n"/>
      <c r="G659" s="8" t="n"/>
      <c r="H659" s="4" t="n"/>
      <c r="I659" s="8" t="n"/>
      <c r="J659" s="8" t="n"/>
      <c r="K659" s="14">
        <f>IF($C659="","",$F659-$G659-$I659-$J659)</f>
        <v/>
      </c>
      <c r="L659" s="14">
        <f>IF($C659="","",$G659*IF($H659="Doctor",1,IF($H659="Shared",0.5,0)))</f>
        <v/>
      </c>
      <c r="M659" s="14">
        <f>IF($C659="","",IF(IFERROR(INDEX('Settings'!$C$17:$C$36,MATCH($C659,'Settings'!$A$17:$A$36,0)),"")="% of gross",$F659,$F659-$L659-IF('Settings'!$B$5="Yes",$I659,0)-IF('Settings'!$B$6="Yes",$J659,0)))</f>
        <v/>
      </c>
      <c r="N659" s="15">
        <f>IF($C659="","",IFERROR(IF(INDEX('Settings'!$E$17:$H$36,MATCH($C659,'Settings'!$A$17:$A$36,0),MATCH($E659,Groups,0))="",INDEX('Settings'!$D$17:$D$36,MATCH($C659,'Settings'!$A$17:$A$36,0)),INDEX('Settings'!$E$17:$H$36,MATCH($C659,'Settings'!$A$17:$A$36,0),MATCH($E659,Groups,0))),0))</f>
        <v/>
      </c>
      <c r="O659" s="14">
        <f>IF($C659="","",ROUND($M659*$N659,2))</f>
        <v/>
      </c>
      <c r="P659" s="16">
        <f>IF($A659="","",DATE(YEAR($A659),MONTH($A659),1))</f>
        <v/>
      </c>
      <c r="Q659" s="14">
        <f>IF($C659="","",$K659-$O659)</f>
        <v/>
      </c>
    </row>
    <row r="660">
      <c r="A660" s="13" t="n"/>
      <c r="B660" s="4" t="n"/>
      <c r="C660" s="4" t="n"/>
      <c r="D660" s="4" t="n"/>
      <c r="E660" s="6">
        <f>IF($D660="","",IFERROR(INDEX('Settings'!$L$17:$L$56,MATCH($D660,'Settings'!$K$17:$K$56,0)),""))</f>
        <v/>
      </c>
      <c r="F660" s="8" t="n"/>
      <c r="G660" s="8" t="n"/>
      <c r="H660" s="4" t="n"/>
      <c r="I660" s="8" t="n"/>
      <c r="J660" s="8" t="n"/>
      <c r="K660" s="14">
        <f>IF($C660="","",$F660-$G660-$I660-$J660)</f>
        <v/>
      </c>
      <c r="L660" s="14">
        <f>IF($C660="","",$G660*IF($H660="Doctor",1,IF($H660="Shared",0.5,0)))</f>
        <v/>
      </c>
      <c r="M660" s="14">
        <f>IF($C660="","",IF(IFERROR(INDEX('Settings'!$C$17:$C$36,MATCH($C660,'Settings'!$A$17:$A$36,0)),"")="% of gross",$F660,$F660-$L660-IF('Settings'!$B$5="Yes",$I660,0)-IF('Settings'!$B$6="Yes",$J660,0)))</f>
        <v/>
      </c>
      <c r="N660" s="15">
        <f>IF($C660="","",IFERROR(IF(INDEX('Settings'!$E$17:$H$36,MATCH($C660,'Settings'!$A$17:$A$36,0),MATCH($E660,Groups,0))="",INDEX('Settings'!$D$17:$D$36,MATCH($C660,'Settings'!$A$17:$A$36,0)),INDEX('Settings'!$E$17:$H$36,MATCH($C660,'Settings'!$A$17:$A$36,0),MATCH($E660,Groups,0))),0))</f>
        <v/>
      </c>
      <c r="O660" s="14">
        <f>IF($C660="","",ROUND($M660*$N660,2))</f>
        <v/>
      </c>
      <c r="P660" s="16">
        <f>IF($A660="","",DATE(YEAR($A660),MONTH($A660),1))</f>
        <v/>
      </c>
      <c r="Q660" s="14">
        <f>IF($C660="","",$K660-$O660)</f>
        <v/>
      </c>
    </row>
    <row r="661">
      <c r="A661" s="13" t="n"/>
      <c r="B661" s="4" t="n"/>
      <c r="C661" s="4" t="n"/>
      <c r="D661" s="4" t="n"/>
      <c r="E661" s="6">
        <f>IF($D661="","",IFERROR(INDEX('Settings'!$L$17:$L$56,MATCH($D661,'Settings'!$K$17:$K$56,0)),""))</f>
        <v/>
      </c>
      <c r="F661" s="8" t="n"/>
      <c r="G661" s="8" t="n"/>
      <c r="H661" s="4" t="n"/>
      <c r="I661" s="8" t="n"/>
      <c r="J661" s="8" t="n"/>
      <c r="K661" s="14">
        <f>IF($C661="","",$F661-$G661-$I661-$J661)</f>
        <v/>
      </c>
      <c r="L661" s="14">
        <f>IF($C661="","",$G661*IF($H661="Doctor",1,IF($H661="Shared",0.5,0)))</f>
        <v/>
      </c>
      <c r="M661" s="14">
        <f>IF($C661="","",IF(IFERROR(INDEX('Settings'!$C$17:$C$36,MATCH($C661,'Settings'!$A$17:$A$36,0)),"")="% of gross",$F661,$F661-$L661-IF('Settings'!$B$5="Yes",$I661,0)-IF('Settings'!$B$6="Yes",$J661,0)))</f>
        <v/>
      </c>
      <c r="N661" s="15">
        <f>IF($C661="","",IFERROR(IF(INDEX('Settings'!$E$17:$H$36,MATCH($C661,'Settings'!$A$17:$A$36,0),MATCH($E661,Groups,0))="",INDEX('Settings'!$D$17:$D$36,MATCH($C661,'Settings'!$A$17:$A$36,0)),INDEX('Settings'!$E$17:$H$36,MATCH($C661,'Settings'!$A$17:$A$36,0),MATCH($E661,Groups,0))),0))</f>
        <v/>
      </c>
      <c r="O661" s="14">
        <f>IF($C661="","",ROUND($M661*$N661,2))</f>
        <v/>
      </c>
      <c r="P661" s="16">
        <f>IF($A661="","",DATE(YEAR($A661),MONTH($A661),1))</f>
        <v/>
      </c>
      <c r="Q661" s="14">
        <f>IF($C661="","",$K661-$O661)</f>
        <v/>
      </c>
    </row>
    <row r="662">
      <c r="A662" s="13" t="n"/>
      <c r="B662" s="4" t="n"/>
      <c r="C662" s="4" t="n"/>
      <c r="D662" s="4" t="n"/>
      <c r="E662" s="6">
        <f>IF($D662="","",IFERROR(INDEX('Settings'!$L$17:$L$56,MATCH($D662,'Settings'!$K$17:$K$56,0)),""))</f>
        <v/>
      </c>
      <c r="F662" s="8" t="n"/>
      <c r="G662" s="8" t="n"/>
      <c r="H662" s="4" t="n"/>
      <c r="I662" s="8" t="n"/>
      <c r="J662" s="8" t="n"/>
      <c r="K662" s="14">
        <f>IF($C662="","",$F662-$G662-$I662-$J662)</f>
        <v/>
      </c>
      <c r="L662" s="14">
        <f>IF($C662="","",$G662*IF($H662="Doctor",1,IF($H662="Shared",0.5,0)))</f>
        <v/>
      </c>
      <c r="M662" s="14">
        <f>IF($C662="","",IF(IFERROR(INDEX('Settings'!$C$17:$C$36,MATCH($C662,'Settings'!$A$17:$A$36,0)),"")="% of gross",$F662,$F662-$L662-IF('Settings'!$B$5="Yes",$I662,0)-IF('Settings'!$B$6="Yes",$J662,0)))</f>
        <v/>
      </c>
      <c r="N662" s="15">
        <f>IF($C662="","",IFERROR(IF(INDEX('Settings'!$E$17:$H$36,MATCH($C662,'Settings'!$A$17:$A$36,0),MATCH($E662,Groups,0))="",INDEX('Settings'!$D$17:$D$36,MATCH($C662,'Settings'!$A$17:$A$36,0)),INDEX('Settings'!$E$17:$H$36,MATCH($C662,'Settings'!$A$17:$A$36,0),MATCH($E662,Groups,0))),0))</f>
        <v/>
      </c>
      <c r="O662" s="14">
        <f>IF($C662="","",ROUND($M662*$N662,2))</f>
        <v/>
      </c>
      <c r="P662" s="16">
        <f>IF($A662="","",DATE(YEAR($A662),MONTH($A662),1))</f>
        <v/>
      </c>
      <c r="Q662" s="14">
        <f>IF($C662="","",$K662-$O662)</f>
        <v/>
      </c>
    </row>
    <row r="663">
      <c r="A663" s="13" t="n"/>
      <c r="B663" s="4" t="n"/>
      <c r="C663" s="4" t="n"/>
      <c r="D663" s="4" t="n"/>
      <c r="E663" s="6">
        <f>IF($D663="","",IFERROR(INDEX('Settings'!$L$17:$L$56,MATCH($D663,'Settings'!$K$17:$K$56,0)),""))</f>
        <v/>
      </c>
      <c r="F663" s="8" t="n"/>
      <c r="G663" s="8" t="n"/>
      <c r="H663" s="4" t="n"/>
      <c r="I663" s="8" t="n"/>
      <c r="J663" s="8" t="n"/>
      <c r="K663" s="14">
        <f>IF($C663="","",$F663-$G663-$I663-$J663)</f>
        <v/>
      </c>
      <c r="L663" s="14">
        <f>IF($C663="","",$G663*IF($H663="Doctor",1,IF($H663="Shared",0.5,0)))</f>
        <v/>
      </c>
      <c r="M663" s="14">
        <f>IF($C663="","",IF(IFERROR(INDEX('Settings'!$C$17:$C$36,MATCH($C663,'Settings'!$A$17:$A$36,0)),"")="% of gross",$F663,$F663-$L663-IF('Settings'!$B$5="Yes",$I663,0)-IF('Settings'!$B$6="Yes",$J663,0)))</f>
        <v/>
      </c>
      <c r="N663" s="15">
        <f>IF($C663="","",IFERROR(IF(INDEX('Settings'!$E$17:$H$36,MATCH($C663,'Settings'!$A$17:$A$36,0),MATCH($E663,Groups,0))="",INDEX('Settings'!$D$17:$D$36,MATCH($C663,'Settings'!$A$17:$A$36,0)),INDEX('Settings'!$E$17:$H$36,MATCH($C663,'Settings'!$A$17:$A$36,0),MATCH($E663,Groups,0))),0))</f>
        <v/>
      </c>
      <c r="O663" s="14">
        <f>IF($C663="","",ROUND($M663*$N663,2))</f>
        <v/>
      </c>
      <c r="P663" s="16">
        <f>IF($A663="","",DATE(YEAR($A663),MONTH($A663),1))</f>
        <v/>
      </c>
      <c r="Q663" s="14">
        <f>IF($C663="","",$K663-$O663)</f>
        <v/>
      </c>
    </row>
    <row r="664">
      <c r="A664" s="13" t="n"/>
      <c r="B664" s="4" t="n"/>
      <c r="C664" s="4" t="n"/>
      <c r="D664" s="4" t="n"/>
      <c r="E664" s="6">
        <f>IF($D664="","",IFERROR(INDEX('Settings'!$L$17:$L$56,MATCH($D664,'Settings'!$K$17:$K$56,0)),""))</f>
        <v/>
      </c>
      <c r="F664" s="8" t="n"/>
      <c r="G664" s="8" t="n"/>
      <c r="H664" s="4" t="n"/>
      <c r="I664" s="8" t="n"/>
      <c r="J664" s="8" t="n"/>
      <c r="K664" s="14">
        <f>IF($C664="","",$F664-$G664-$I664-$J664)</f>
        <v/>
      </c>
      <c r="L664" s="14">
        <f>IF($C664="","",$G664*IF($H664="Doctor",1,IF($H664="Shared",0.5,0)))</f>
        <v/>
      </c>
      <c r="M664" s="14">
        <f>IF($C664="","",IF(IFERROR(INDEX('Settings'!$C$17:$C$36,MATCH($C664,'Settings'!$A$17:$A$36,0)),"")="% of gross",$F664,$F664-$L664-IF('Settings'!$B$5="Yes",$I664,0)-IF('Settings'!$B$6="Yes",$J664,0)))</f>
        <v/>
      </c>
      <c r="N664" s="15">
        <f>IF($C664="","",IFERROR(IF(INDEX('Settings'!$E$17:$H$36,MATCH($C664,'Settings'!$A$17:$A$36,0),MATCH($E664,Groups,0))="",INDEX('Settings'!$D$17:$D$36,MATCH($C664,'Settings'!$A$17:$A$36,0)),INDEX('Settings'!$E$17:$H$36,MATCH($C664,'Settings'!$A$17:$A$36,0),MATCH($E664,Groups,0))),0))</f>
        <v/>
      </c>
      <c r="O664" s="14">
        <f>IF($C664="","",ROUND($M664*$N664,2))</f>
        <v/>
      </c>
      <c r="P664" s="16">
        <f>IF($A664="","",DATE(YEAR($A664),MONTH($A664),1))</f>
        <v/>
      </c>
      <c r="Q664" s="14">
        <f>IF($C664="","",$K664-$O664)</f>
        <v/>
      </c>
    </row>
    <row r="665">
      <c r="A665" s="13" t="n"/>
      <c r="B665" s="4" t="n"/>
      <c r="C665" s="4" t="n"/>
      <c r="D665" s="4" t="n"/>
      <c r="E665" s="6">
        <f>IF($D665="","",IFERROR(INDEX('Settings'!$L$17:$L$56,MATCH($D665,'Settings'!$K$17:$K$56,0)),""))</f>
        <v/>
      </c>
      <c r="F665" s="8" t="n"/>
      <c r="G665" s="8" t="n"/>
      <c r="H665" s="4" t="n"/>
      <c r="I665" s="8" t="n"/>
      <c r="J665" s="8" t="n"/>
      <c r="K665" s="14">
        <f>IF($C665="","",$F665-$G665-$I665-$J665)</f>
        <v/>
      </c>
      <c r="L665" s="14">
        <f>IF($C665="","",$G665*IF($H665="Doctor",1,IF($H665="Shared",0.5,0)))</f>
        <v/>
      </c>
      <c r="M665" s="14">
        <f>IF($C665="","",IF(IFERROR(INDEX('Settings'!$C$17:$C$36,MATCH($C665,'Settings'!$A$17:$A$36,0)),"")="% of gross",$F665,$F665-$L665-IF('Settings'!$B$5="Yes",$I665,0)-IF('Settings'!$B$6="Yes",$J665,0)))</f>
        <v/>
      </c>
      <c r="N665" s="15">
        <f>IF($C665="","",IFERROR(IF(INDEX('Settings'!$E$17:$H$36,MATCH($C665,'Settings'!$A$17:$A$36,0),MATCH($E665,Groups,0))="",INDEX('Settings'!$D$17:$D$36,MATCH($C665,'Settings'!$A$17:$A$36,0)),INDEX('Settings'!$E$17:$H$36,MATCH($C665,'Settings'!$A$17:$A$36,0),MATCH($E665,Groups,0))),0))</f>
        <v/>
      </c>
      <c r="O665" s="14">
        <f>IF($C665="","",ROUND($M665*$N665,2))</f>
        <v/>
      </c>
      <c r="P665" s="16">
        <f>IF($A665="","",DATE(YEAR($A665),MONTH($A665),1))</f>
        <v/>
      </c>
      <c r="Q665" s="14">
        <f>IF($C665="","",$K665-$O665)</f>
        <v/>
      </c>
    </row>
    <row r="666">
      <c r="A666" s="13" t="n"/>
      <c r="B666" s="4" t="n"/>
      <c r="C666" s="4" t="n"/>
      <c r="D666" s="4" t="n"/>
      <c r="E666" s="6">
        <f>IF($D666="","",IFERROR(INDEX('Settings'!$L$17:$L$56,MATCH($D666,'Settings'!$K$17:$K$56,0)),""))</f>
        <v/>
      </c>
      <c r="F666" s="8" t="n"/>
      <c r="G666" s="8" t="n"/>
      <c r="H666" s="4" t="n"/>
      <c r="I666" s="8" t="n"/>
      <c r="J666" s="8" t="n"/>
      <c r="K666" s="14">
        <f>IF($C666="","",$F666-$G666-$I666-$J666)</f>
        <v/>
      </c>
      <c r="L666" s="14">
        <f>IF($C666="","",$G666*IF($H666="Doctor",1,IF($H666="Shared",0.5,0)))</f>
        <v/>
      </c>
      <c r="M666" s="14">
        <f>IF($C666="","",IF(IFERROR(INDEX('Settings'!$C$17:$C$36,MATCH($C666,'Settings'!$A$17:$A$36,0)),"")="% of gross",$F666,$F666-$L666-IF('Settings'!$B$5="Yes",$I666,0)-IF('Settings'!$B$6="Yes",$J666,0)))</f>
        <v/>
      </c>
      <c r="N666" s="15">
        <f>IF($C666="","",IFERROR(IF(INDEX('Settings'!$E$17:$H$36,MATCH($C666,'Settings'!$A$17:$A$36,0),MATCH($E666,Groups,0))="",INDEX('Settings'!$D$17:$D$36,MATCH($C666,'Settings'!$A$17:$A$36,0)),INDEX('Settings'!$E$17:$H$36,MATCH($C666,'Settings'!$A$17:$A$36,0),MATCH($E666,Groups,0))),0))</f>
        <v/>
      </c>
      <c r="O666" s="14">
        <f>IF($C666="","",ROUND($M666*$N666,2))</f>
        <v/>
      </c>
      <c r="P666" s="16">
        <f>IF($A666="","",DATE(YEAR($A666),MONTH($A666),1))</f>
        <v/>
      </c>
      <c r="Q666" s="14">
        <f>IF($C666="","",$K666-$O666)</f>
        <v/>
      </c>
    </row>
    <row r="667">
      <c r="A667" s="13" t="n"/>
      <c r="B667" s="4" t="n"/>
      <c r="C667" s="4" t="n"/>
      <c r="D667" s="4" t="n"/>
      <c r="E667" s="6">
        <f>IF($D667="","",IFERROR(INDEX('Settings'!$L$17:$L$56,MATCH($D667,'Settings'!$K$17:$K$56,0)),""))</f>
        <v/>
      </c>
      <c r="F667" s="8" t="n"/>
      <c r="G667" s="8" t="n"/>
      <c r="H667" s="4" t="n"/>
      <c r="I667" s="8" t="n"/>
      <c r="J667" s="8" t="n"/>
      <c r="K667" s="14">
        <f>IF($C667="","",$F667-$G667-$I667-$J667)</f>
        <v/>
      </c>
      <c r="L667" s="14">
        <f>IF($C667="","",$G667*IF($H667="Doctor",1,IF($H667="Shared",0.5,0)))</f>
        <v/>
      </c>
      <c r="M667" s="14">
        <f>IF($C667="","",IF(IFERROR(INDEX('Settings'!$C$17:$C$36,MATCH($C667,'Settings'!$A$17:$A$36,0)),"")="% of gross",$F667,$F667-$L667-IF('Settings'!$B$5="Yes",$I667,0)-IF('Settings'!$B$6="Yes",$J667,0)))</f>
        <v/>
      </c>
      <c r="N667" s="15">
        <f>IF($C667="","",IFERROR(IF(INDEX('Settings'!$E$17:$H$36,MATCH($C667,'Settings'!$A$17:$A$36,0),MATCH($E667,Groups,0))="",INDEX('Settings'!$D$17:$D$36,MATCH($C667,'Settings'!$A$17:$A$36,0)),INDEX('Settings'!$E$17:$H$36,MATCH($C667,'Settings'!$A$17:$A$36,0),MATCH($E667,Groups,0))),0))</f>
        <v/>
      </c>
      <c r="O667" s="14">
        <f>IF($C667="","",ROUND($M667*$N667,2))</f>
        <v/>
      </c>
      <c r="P667" s="16">
        <f>IF($A667="","",DATE(YEAR($A667),MONTH($A667),1))</f>
        <v/>
      </c>
      <c r="Q667" s="14">
        <f>IF($C667="","",$K667-$O667)</f>
        <v/>
      </c>
    </row>
    <row r="668">
      <c r="A668" s="13" t="n"/>
      <c r="B668" s="4" t="n"/>
      <c r="C668" s="4" t="n"/>
      <c r="D668" s="4" t="n"/>
      <c r="E668" s="6">
        <f>IF($D668="","",IFERROR(INDEX('Settings'!$L$17:$L$56,MATCH($D668,'Settings'!$K$17:$K$56,0)),""))</f>
        <v/>
      </c>
      <c r="F668" s="8" t="n"/>
      <c r="G668" s="8" t="n"/>
      <c r="H668" s="4" t="n"/>
      <c r="I668" s="8" t="n"/>
      <c r="J668" s="8" t="n"/>
      <c r="K668" s="14">
        <f>IF($C668="","",$F668-$G668-$I668-$J668)</f>
        <v/>
      </c>
      <c r="L668" s="14">
        <f>IF($C668="","",$G668*IF($H668="Doctor",1,IF($H668="Shared",0.5,0)))</f>
        <v/>
      </c>
      <c r="M668" s="14">
        <f>IF($C668="","",IF(IFERROR(INDEX('Settings'!$C$17:$C$36,MATCH($C668,'Settings'!$A$17:$A$36,0)),"")="% of gross",$F668,$F668-$L668-IF('Settings'!$B$5="Yes",$I668,0)-IF('Settings'!$B$6="Yes",$J668,0)))</f>
        <v/>
      </c>
      <c r="N668" s="15">
        <f>IF($C668="","",IFERROR(IF(INDEX('Settings'!$E$17:$H$36,MATCH($C668,'Settings'!$A$17:$A$36,0),MATCH($E668,Groups,0))="",INDEX('Settings'!$D$17:$D$36,MATCH($C668,'Settings'!$A$17:$A$36,0)),INDEX('Settings'!$E$17:$H$36,MATCH($C668,'Settings'!$A$17:$A$36,0),MATCH($E668,Groups,0))),0))</f>
        <v/>
      </c>
      <c r="O668" s="14">
        <f>IF($C668="","",ROUND($M668*$N668,2))</f>
        <v/>
      </c>
      <c r="P668" s="16">
        <f>IF($A668="","",DATE(YEAR($A668),MONTH($A668),1))</f>
        <v/>
      </c>
      <c r="Q668" s="14">
        <f>IF($C668="","",$K668-$O668)</f>
        <v/>
      </c>
    </row>
    <row r="669">
      <c r="A669" s="13" t="n"/>
      <c r="B669" s="4" t="n"/>
      <c r="C669" s="4" t="n"/>
      <c r="D669" s="4" t="n"/>
      <c r="E669" s="6">
        <f>IF($D669="","",IFERROR(INDEX('Settings'!$L$17:$L$56,MATCH($D669,'Settings'!$K$17:$K$56,0)),""))</f>
        <v/>
      </c>
      <c r="F669" s="8" t="n"/>
      <c r="G669" s="8" t="n"/>
      <c r="H669" s="4" t="n"/>
      <c r="I669" s="8" t="n"/>
      <c r="J669" s="8" t="n"/>
      <c r="K669" s="14">
        <f>IF($C669="","",$F669-$G669-$I669-$J669)</f>
        <v/>
      </c>
      <c r="L669" s="14">
        <f>IF($C669="","",$G669*IF($H669="Doctor",1,IF($H669="Shared",0.5,0)))</f>
        <v/>
      </c>
      <c r="M669" s="14">
        <f>IF($C669="","",IF(IFERROR(INDEX('Settings'!$C$17:$C$36,MATCH($C669,'Settings'!$A$17:$A$36,0)),"")="% of gross",$F669,$F669-$L669-IF('Settings'!$B$5="Yes",$I669,0)-IF('Settings'!$B$6="Yes",$J669,0)))</f>
        <v/>
      </c>
      <c r="N669" s="15">
        <f>IF($C669="","",IFERROR(IF(INDEX('Settings'!$E$17:$H$36,MATCH($C669,'Settings'!$A$17:$A$36,0),MATCH($E669,Groups,0))="",INDEX('Settings'!$D$17:$D$36,MATCH($C669,'Settings'!$A$17:$A$36,0)),INDEX('Settings'!$E$17:$H$36,MATCH($C669,'Settings'!$A$17:$A$36,0),MATCH($E669,Groups,0))),0))</f>
        <v/>
      </c>
      <c r="O669" s="14">
        <f>IF($C669="","",ROUND($M669*$N669,2))</f>
        <v/>
      </c>
      <c r="P669" s="16">
        <f>IF($A669="","",DATE(YEAR($A669),MONTH($A669),1))</f>
        <v/>
      </c>
      <c r="Q669" s="14">
        <f>IF($C669="","",$K669-$O669)</f>
        <v/>
      </c>
    </row>
    <row r="670">
      <c r="A670" s="13" t="n"/>
      <c r="B670" s="4" t="n"/>
      <c r="C670" s="4" t="n"/>
      <c r="D670" s="4" t="n"/>
      <c r="E670" s="6">
        <f>IF($D670="","",IFERROR(INDEX('Settings'!$L$17:$L$56,MATCH($D670,'Settings'!$K$17:$K$56,0)),""))</f>
        <v/>
      </c>
      <c r="F670" s="8" t="n"/>
      <c r="G670" s="8" t="n"/>
      <c r="H670" s="4" t="n"/>
      <c r="I670" s="8" t="n"/>
      <c r="J670" s="8" t="n"/>
      <c r="K670" s="14">
        <f>IF($C670="","",$F670-$G670-$I670-$J670)</f>
        <v/>
      </c>
      <c r="L670" s="14">
        <f>IF($C670="","",$G670*IF($H670="Doctor",1,IF($H670="Shared",0.5,0)))</f>
        <v/>
      </c>
      <c r="M670" s="14">
        <f>IF($C670="","",IF(IFERROR(INDEX('Settings'!$C$17:$C$36,MATCH($C670,'Settings'!$A$17:$A$36,0)),"")="% of gross",$F670,$F670-$L670-IF('Settings'!$B$5="Yes",$I670,0)-IF('Settings'!$B$6="Yes",$J670,0)))</f>
        <v/>
      </c>
      <c r="N670" s="15">
        <f>IF($C670="","",IFERROR(IF(INDEX('Settings'!$E$17:$H$36,MATCH($C670,'Settings'!$A$17:$A$36,0),MATCH($E670,Groups,0))="",INDEX('Settings'!$D$17:$D$36,MATCH($C670,'Settings'!$A$17:$A$36,0)),INDEX('Settings'!$E$17:$H$36,MATCH($C670,'Settings'!$A$17:$A$36,0),MATCH($E670,Groups,0))),0))</f>
        <v/>
      </c>
      <c r="O670" s="14">
        <f>IF($C670="","",ROUND($M670*$N670,2))</f>
        <v/>
      </c>
      <c r="P670" s="16">
        <f>IF($A670="","",DATE(YEAR($A670),MONTH($A670),1))</f>
        <v/>
      </c>
      <c r="Q670" s="14">
        <f>IF($C670="","",$K670-$O670)</f>
        <v/>
      </c>
    </row>
    <row r="671">
      <c r="A671" s="13" t="n"/>
      <c r="B671" s="4" t="n"/>
      <c r="C671" s="4" t="n"/>
      <c r="D671" s="4" t="n"/>
      <c r="E671" s="6">
        <f>IF($D671="","",IFERROR(INDEX('Settings'!$L$17:$L$56,MATCH($D671,'Settings'!$K$17:$K$56,0)),""))</f>
        <v/>
      </c>
      <c r="F671" s="8" t="n"/>
      <c r="G671" s="8" t="n"/>
      <c r="H671" s="4" t="n"/>
      <c r="I671" s="8" t="n"/>
      <c r="J671" s="8" t="n"/>
      <c r="K671" s="14">
        <f>IF($C671="","",$F671-$G671-$I671-$J671)</f>
        <v/>
      </c>
      <c r="L671" s="14">
        <f>IF($C671="","",$G671*IF($H671="Doctor",1,IF($H671="Shared",0.5,0)))</f>
        <v/>
      </c>
      <c r="M671" s="14">
        <f>IF($C671="","",IF(IFERROR(INDEX('Settings'!$C$17:$C$36,MATCH($C671,'Settings'!$A$17:$A$36,0)),"")="% of gross",$F671,$F671-$L671-IF('Settings'!$B$5="Yes",$I671,0)-IF('Settings'!$B$6="Yes",$J671,0)))</f>
        <v/>
      </c>
      <c r="N671" s="15">
        <f>IF($C671="","",IFERROR(IF(INDEX('Settings'!$E$17:$H$36,MATCH($C671,'Settings'!$A$17:$A$36,0),MATCH($E671,Groups,0))="",INDEX('Settings'!$D$17:$D$36,MATCH($C671,'Settings'!$A$17:$A$36,0)),INDEX('Settings'!$E$17:$H$36,MATCH($C671,'Settings'!$A$17:$A$36,0),MATCH($E671,Groups,0))),0))</f>
        <v/>
      </c>
      <c r="O671" s="14">
        <f>IF($C671="","",ROUND($M671*$N671,2))</f>
        <v/>
      </c>
      <c r="P671" s="16">
        <f>IF($A671="","",DATE(YEAR($A671),MONTH($A671),1))</f>
        <v/>
      </c>
      <c r="Q671" s="14">
        <f>IF($C671="","",$K671-$O671)</f>
        <v/>
      </c>
    </row>
    <row r="672">
      <c r="A672" s="13" t="n"/>
      <c r="B672" s="4" t="n"/>
      <c r="C672" s="4" t="n"/>
      <c r="D672" s="4" t="n"/>
      <c r="E672" s="6">
        <f>IF($D672="","",IFERROR(INDEX('Settings'!$L$17:$L$56,MATCH($D672,'Settings'!$K$17:$K$56,0)),""))</f>
        <v/>
      </c>
      <c r="F672" s="8" t="n"/>
      <c r="G672" s="8" t="n"/>
      <c r="H672" s="4" t="n"/>
      <c r="I672" s="8" t="n"/>
      <c r="J672" s="8" t="n"/>
      <c r="K672" s="14">
        <f>IF($C672="","",$F672-$G672-$I672-$J672)</f>
        <v/>
      </c>
      <c r="L672" s="14">
        <f>IF($C672="","",$G672*IF($H672="Doctor",1,IF($H672="Shared",0.5,0)))</f>
        <v/>
      </c>
      <c r="M672" s="14">
        <f>IF($C672="","",IF(IFERROR(INDEX('Settings'!$C$17:$C$36,MATCH($C672,'Settings'!$A$17:$A$36,0)),"")="% of gross",$F672,$F672-$L672-IF('Settings'!$B$5="Yes",$I672,0)-IF('Settings'!$B$6="Yes",$J672,0)))</f>
        <v/>
      </c>
      <c r="N672" s="15">
        <f>IF($C672="","",IFERROR(IF(INDEX('Settings'!$E$17:$H$36,MATCH($C672,'Settings'!$A$17:$A$36,0),MATCH($E672,Groups,0))="",INDEX('Settings'!$D$17:$D$36,MATCH($C672,'Settings'!$A$17:$A$36,0)),INDEX('Settings'!$E$17:$H$36,MATCH($C672,'Settings'!$A$17:$A$36,0),MATCH($E672,Groups,0))),0))</f>
        <v/>
      </c>
      <c r="O672" s="14">
        <f>IF($C672="","",ROUND($M672*$N672,2))</f>
        <v/>
      </c>
      <c r="P672" s="16">
        <f>IF($A672="","",DATE(YEAR($A672),MONTH($A672),1))</f>
        <v/>
      </c>
      <c r="Q672" s="14">
        <f>IF($C672="","",$K672-$O672)</f>
        <v/>
      </c>
    </row>
    <row r="673">
      <c r="A673" s="13" t="n"/>
      <c r="B673" s="4" t="n"/>
      <c r="C673" s="4" t="n"/>
      <c r="D673" s="4" t="n"/>
      <c r="E673" s="6">
        <f>IF($D673="","",IFERROR(INDEX('Settings'!$L$17:$L$56,MATCH($D673,'Settings'!$K$17:$K$56,0)),""))</f>
        <v/>
      </c>
      <c r="F673" s="8" t="n"/>
      <c r="G673" s="8" t="n"/>
      <c r="H673" s="4" t="n"/>
      <c r="I673" s="8" t="n"/>
      <c r="J673" s="8" t="n"/>
      <c r="K673" s="14">
        <f>IF($C673="","",$F673-$G673-$I673-$J673)</f>
        <v/>
      </c>
      <c r="L673" s="14">
        <f>IF($C673="","",$G673*IF($H673="Doctor",1,IF($H673="Shared",0.5,0)))</f>
        <v/>
      </c>
      <c r="M673" s="14">
        <f>IF($C673="","",IF(IFERROR(INDEX('Settings'!$C$17:$C$36,MATCH($C673,'Settings'!$A$17:$A$36,0)),"")="% of gross",$F673,$F673-$L673-IF('Settings'!$B$5="Yes",$I673,0)-IF('Settings'!$B$6="Yes",$J673,0)))</f>
        <v/>
      </c>
      <c r="N673" s="15">
        <f>IF($C673="","",IFERROR(IF(INDEX('Settings'!$E$17:$H$36,MATCH($C673,'Settings'!$A$17:$A$36,0),MATCH($E673,Groups,0))="",INDEX('Settings'!$D$17:$D$36,MATCH($C673,'Settings'!$A$17:$A$36,0)),INDEX('Settings'!$E$17:$H$36,MATCH($C673,'Settings'!$A$17:$A$36,0),MATCH($E673,Groups,0))),0))</f>
        <v/>
      </c>
      <c r="O673" s="14">
        <f>IF($C673="","",ROUND($M673*$N673,2))</f>
        <v/>
      </c>
      <c r="P673" s="16">
        <f>IF($A673="","",DATE(YEAR($A673),MONTH($A673),1))</f>
        <v/>
      </c>
      <c r="Q673" s="14">
        <f>IF($C673="","",$K673-$O673)</f>
        <v/>
      </c>
    </row>
    <row r="674">
      <c r="A674" s="13" t="n"/>
      <c r="B674" s="4" t="n"/>
      <c r="C674" s="4" t="n"/>
      <c r="D674" s="4" t="n"/>
      <c r="E674" s="6">
        <f>IF($D674="","",IFERROR(INDEX('Settings'!$L$17:$L$56,MATCH($D674,'Settings'!$K$17:$K$56,0)),""))</f>
        <v/>
      </c>
      <c r="F674" s="8" t="n"/>
      <c r="G674" s="8" t="n"/>
      <c r="H674" s="4" t="n"/>
      <c r="I674" s="8" t="n"/>
      <c r="J674" s="8" t="n"/>
      <c r="K674" s="14">
        <f>IF($C674="","",$F674-$G674-$I674-$J674)</f>
        <v/>
      </c>
      <c r="L674" s="14">
        <f>IF($C674="","",$G674*IF($H674="Doctor",1,IF($H674="Shared",0.5,0)))</f>
        <v/>
      </c>
      <c r="M674" s="14">
        <f>IF($C674="","",IF(IFERROR(INDEX('Settings'!$C$17:$C$36,MATCH($C674,'Settings'!$A$17:$A$36,0)),"")="% of gross",$F674,$F674-$L674-IF('Settings'!$B$5="Yes",$I674,0)-IF('Settings'!$B$6="Yes",$J674,0)))</f>
        <v/>
      </c>
      <c r="N674" s="15">
        <f>IF($C674="","",IFERROR(IF(INDEX('Settings'!$E$17:$H$36,MATCH($C674,'Settings'!$A$17:$A$36,0),MATCH($E674,Groups,0))="",INDEX('Settings'!$D$17:$D$36,MATCH($C674,'Settings'!$A$17:$A$36,0)),INDEX('Settings'!$E$17:$H$36,MATCH($C674,'Settings'!$A$17:$A$36,0),MATCH($E674,Groups,0))),0))</f>
        <v/>
      </c>
      <c r="O674" s="14">
        <f>IF($C674="","",ROUND($M674*$N674,2))</f>
        <v/>
      </c>
      <c r="P674" s="16">
        <f>IF($A674="","",DATE(YEAR($A674),MONTH($A674),1))</f>
        <v/>
      </c>
      <c r="Q674" s="14">
        <f>IF($C674="","",$K674-$O674)</f>
        <v/>
      </c>
    </row>
    <row r="675">
      <c r="A675" s="13" t="n"/>
      <c r="B675" s="4" t="n"/>
      <c r="C675" s="4" t="n"/>
      <c r="D675" s="4" t="n"/>
      <c r="E675" s="6">
        <f>IF($D675="","",IFERROR(INDEX('Settings'!$L$17:$L$56,MATCH($D675,'Settings'!$K$17:$K$56,0)),""))</f>
        <v/>
      </c>
      <c r="F675" s="8" t="n"/>
      <c r="G675" s="8" t="n"/>
      <c r="H675" s="4" t="n"/>
      <c r="I675" s="8" t="n"/>
      <c r="J675" s="8" t="n"/>
      <c r="K675" s="14">
        <f>IF($C675="","",$F675-$G675-$I675-$J675)</f>
        <v/>
      </c>
      <c r="L675" s="14">
        <f>IF($C675="","",$G675*IF($H675="Doctor",1,IF($H675="Shared",0.5,0)))</f>
        <v/>
      </c>
      <c r="M675" s="14">
        <f>IF($C675="","",IF(IFERROR(INDEX('Settings'!$C$17:$C$36,MATCH($C675,'Settings'!$A$17:$A$36,0)),"")="% of gross",$F675,$F675-$L675-IF('Settings'!$B$5="Yes",$I675,0)-IF('Settings'!$B$6="Yes",$J675,0)))</f>
        <v/>
      </c>
      <c r="N675" s="15">
        <f>IF($C675="","",IFERROR(IF(INDEX('Settings'!$E$17:$H$36,MATCH($C675,'Settings'!$A$17:$A$36,0),MATCH($E675,Groups,0))="",INDEX('Settings'!$D$17:$D$36,MATCH($C675,'Settings'!$A$17:$A$36,0)),INDEX('Settings'!$E$17:$H$36,MATCH($C675,'Settings'!$A$17:$A$36,0),MATCH($E675,Groups,0))),0))</f>
        <v/>
      </c>
      <c r="O675" s="14">
        <f>IF($C675="","",ROUND($M675*$N675,2))</f>
        <v/>
      </c>
      <c r="P675" s="16">
        <f>IF($A675="","",DATE(YEAR($A675),MONTH($A675),1))</f>
        <v/>
      </c>
      <c r="Q675" s="14">
        <f>IF($C675="","",$K675-$O675)</f>
        <v/>
      </c>
    </row>
    <row r="676">
      <c r="A676" s="13" t="n"/>
      <c r="B676" s="4" t="n"/>
      <c r="C676" s="4" t="n"/>
      <c r="D676" s="4" t="n"/>
      <c r="E676" s="6">
        <f>IF($D676="","",IFERROR(INDEX('Settings'!$L$17:$L$56,MATCH($D676,'Settings'!$K$17:$K$56,0)),""))</f>
        <v/>
      </c>
      <c r="F676" s="8" t="n"/>
      <c r="G676" s="8" t="n"/>
      <c r="H676" s="4" t="n"/>
      <c r="I676" s="8" t="n"/>
      <c r="J676" s="8" t="n"/>
      <c r="K676" s="14">
        <f>IF($C676="","",$F676-$G676-$I676-$J676)</f>
        <v/>
      </c>
      <c r="L676" s="14">
        <f>IF($C676="","",$G676*IF($H676="Doctor",1,IF($H676="Shared",0.5,0)))</f>
        <v/>
      </c>
      <c r="M676" s="14">
        <f>IF($C676="","",IF(IFERROR(INDEX('Settings'!$C$17:$C$36,MATCH($C676,'Settings'!$A$17:$A$36,0)),"")="% of gross",$F676,$F676-$L676-IF('Settings'!$B$5="Yes",$I676,0)-IF('Settings'!$B$6="Yes",$J676,0)))</f>
        <v/>
      </c>
      <c r="N676" s="15">
        <f>IF($C676="","",IFERROR(IF(INDEX('Settings'!$E$17:$H$36,MATCH($C676,'Settings'!$A$17:$A$36,0),MATCH($E676,Groups,0))="",INDEX('Settings'!$D$17:$D$36,MATCH($C676,'Settings'!$A$17:$A$36,0)),INDEX('Settings'!$E$17:$H$36,MATCH($C676,'Settings'!$A$17:$A$36,0),MATCH($E676,Groups,0))),0))</f>
        <v/>
      </c>
      <c r="O676" s="14">
        <f>IF($C676="","",ROUND($M676*$N676,2))</f>
        <v/>
      </c>
      <c r="P676" s="16">
        <f>IF($A676="","",DATE(YEAR($A676),MONTH($A676),1))</f>
        <v/>
      </c>
      <c r="Q676" s="14">
        <f>IF($C676="","",$K676-$O676)</f>
        <v/>
      </c>
    </row>
    <row r="677">
      <c r="A677" s="13" t="n"/>
      <c r="B677" s="4" t="n"/>
      <c r="C677" s="4" t="n"/>
      <c r="D677" s="4" t="n"/>
      <c r="E677" s="6">
        <f>IF($D677="","",IFERROR(INDEX('Settings'!$L$17:$L$56,MATCH($D677,'Settings'!$K$17:$K$56,0)),""))</f>
        <v/>
      </c>
      <c r="F677" s="8" t="n"/>
      <c r="G677" s="8" t="n"/>
      <c r="H677" s="4" t="n"/>
      <c r="I677" s="8" t="n"/>
      <c r="J677" s="8" t="n"/>
      <c r="K677" s="14">
        <f>IF($C677="","",$F677-$G677-$I677-$J677)</f>
        <v/>
      </c>
      <c r="L677" s="14">
        <f>IF($C677="","",$G677*IF($H677="Doctor",1,IF($H677="Shared",0.5,0)))</f>
        <v/>
      </c>
      <c r="M677" s="14">
        <f>IF($C677="","",IF(IFERROR(INDEX('Settings'!$C$17:$C$36,MATCH($C677,'Settings'!$A$17:$A$36,0)),"")="% of gross",$F677,$F677-$L677-IF('Settings'!$B$5="Yes",$I677,0)-IF('Settings'!$B$6="Yes",$J677,0)))</f>
        <v/>
      </c>
      <c r="N677" s="15">
        <f>IF($C677="","",IFERROR(IF(INDEX('Settings'!$E$17:$H$36,MATCH($C677,'Settings'!$A$17:$A$36,0),MATCH($E677,Groups,0))="",INDEX('Settings'!$D$17:$D$36,MATCH($C677,'Settings'!$A$17:$A$36,0)),INDEX('Settings'!$E$17:$H$36,MATCH($C677,'Settings'!$A$17:$A$36,0),MATCH($E677,Groups,0))),0))</f>
        <v/>
      </c>
      <c r="O677" s="14">
        <f>IF($C677="","",ROUND($M677*$N677,2))</f>
        <v/>
      </c>
      <c r="P677" s="16">
        <f>IF($A677="","",DATE(YEAR($A677),MONTH($A677),1))</f>
        <v/>
      </c>
      <c r="Q677" s="14">
        <f>IF($C677="","",$K677-$O677)</f>
        <v/>
      </c>
    </row>
    <row r="678">
      <c r="A678" s="13" t="n"/>
      <c r="B678" s="4" t="n"/>
      <c r="C678" s="4" t="n"/>
      <c r="D678" s="4" t="n"/>
      <c r="E678" s="6">
        <f>IF($D678="","",IFERROR(INDEX('Settings'!$L$17:$L$56,MATCH($D678,'Settings'!$K$17:$K$56,0)),""))</f>
        <v/>
      </c>
      <c r="F678" s="8" t="n"/>
      <c r="G678" s="8" t="n"/>
      <c r="H678" s="4" t="n"/>
      <c r="I678" s="8" t="n"/>
      <c r="J678" s="8" t="n"/>
      <c r="K678" s="14">
        <f>IF($C678="","",$F678-$G678-$I678-$J678)</f>
        <v/>
      </c>
      <c r="L678" s="14">
        <f>IF($C678="","",$G678*IF($H678="Doctor",1,IF($H678="Shared",0.5,0)))</f>
        <v/>
      </c>
      <c r="M678" s="14">
        <f>IF($C678="","",IF(IFERROR(INDEX('Settings'!$C$17:$C$36,MATCH($C678,'Settings'!$A$17:$A$36,0)),"")="% of gross",$F678,$F678-$L678-IF('Settings'!$B$5="Yes",$I678,0)-IF('Settings'!$B$6="Yes",$J678,0)))</f>
        <v/>
      </c>
      <c r="N678" s="15">
        <f>IF($C678="","",IFERROR(IF(INDEX('Settings'!$E$17:$H$36,MATCH($C678,'Settings'!$A$17:$A$36,0),MATCH($E678,Groups,0))="",INDEX('Settings'!$D$17:$D$36,MATCH($C678,'Settings'!$A$17:$A$36,0)),INDEX('Settings'!$E$17:$H$36,MATCH($C678,'Settings'!$A$17:$A$36,0),MATCH($E678,Groups,0))),0))</f>
        <v/>
      </c>
      <c r="O678" s="14">
        <f>IF($C678="","",ROUND($M678*$N678,2))</f>
        <v/>
      </c>
      <c r="P678" s="16">
        <f>IF($A678="","",DATE(YEAR($A678),MONTH($A678),1))</f>
        <v/>
      </c>
      <c r="Q678" s="14">
        <f>IF($C678="","",$K678-$O678)</f>
        <v/>
      </c>
    </row>
    <row r="679">
      <c r="A679" s="13" t="n"/>
      <c r="B679" s="4" t="n"/>
      <c r="C679" s="4" t="n"/>
      <c r="D679" s="4" t="n"/>
      <c r="E679" s="6">
        <f>IF($D679="","",IFERROR(INDEX('Settings'!$L$17:$L$56,MATCH($D679,'Settings'!$K$17:$K$56,0)),""))</f>
        <v/>
      </c>
      <c r="F679" s="8" t="n"/>
      <c r="G679" s="8" t="n"/>
      <c r="H679" s="4" t="n"/>
      <c r="I679" s="8" t="n"/>
      <c r="J679" s="8" t="n"/>
      <c r="K679" s="14">
        <f>IF($C679="","",$F679-$G679-$I679-$J679)</f>
        <v/>
      </c>
      <c r="L679" s="14">
        <f>IF($C679="","",$G679*IF($H679="Doctor",1,IF($H679="Shared",0.5,0)))</f>
        <v/>
      </c>
      <c r="M679" s="14">
        <f>IF($C679="","",IF(IFERROR(INDEX('Settings'!$C$17:$C$36,MATCH($C679,'Settings'!$A$17:$A$36,0)),"")="% of gross",$F679,$F679-$L679-IF('Settings'!$B$5="Yes",$I679,0)-IF('Settings'!$B$6="Yes",$J679,0)))</f>
        <v/>
      </c>
      <c r="N679" s="15">
        <f>IF($C679="","",IFERROR(IF(INDEX('Settings'!$E$17:$H$36,MATCH($C679,'Settings'!$A$17:$A$36,0),MATCH($E679,Groups,0))="",INDEX('Settings'!$D$17:$D$36,MATCH($C679,'Settings'!$A$17:$A$36,0)),INDEX('Settings'!$E$17:$H$36,MATCH($C679,'Settings'!$A$17:$A$36,0),MATCH($E679,Groups,0))),0))</f>
        <v/>
      </c>
      <c r="O679" s="14">
        <f>IF($C679="","",ROUND($M679*$N679,2))</f>
        <v/>
      </c>
      <c r="P679" s="16">
        <f>IF($A679="","",DATE(YEAR($A679),MONTH($A679),1))</f>
        <v/>
      </c>
      <c r="Q679" s="14">
        <f>IF($C679="","",$K679-$O679)</f>
        <v/>
      </c>
    </row>
    <row r="680">
      <c r="A680" s="13" t="n"/>
      <c r="B680" s="4" t="n"/>
      <c r="C680" s="4" t="n"/>
      <c r="D680" s="4" t="n"/>
      <c r="E680" s="6">
        <f>IF($D680="","",IFERROR(INDEX('Settings'!$L$17:$L$56,MATCH($D680,'Settings'!$K$17:$K$56,0)),""))</f>
        <v/>
      </c>
      <c r="F680" s="8" t="n"/>
      <c r="G680" s="8" t="n"/>
      <c r="H680" s="4" t="n"/>
      <c r="I680" s="8" t="n"/>
      <c r="J680" s="8" t="n"/>
      <c r="K680" s="14">
        <f>IF($C680="","",$F680-$G680-$I680-$J680)</f>
        <v/>
      </c>
      <c r="L680" s="14">
        <f>IF($C680="","",$G680*IF($H680="Doctor",1,IF($H680="Shared",0.5,0)))</f>
        <v/>
      </c>
      <c r="M680" s="14">
        <f>IF($C680="","",IF(IFERROR(INDEX('Settings'!$C$17:$C$36,MATCH($C680,'Settings'!$A$17:$A$36,0)),"")="% of gross",$F680,$F680-$L680-IF('Settings'!$B$5="Yes",$I680,0)-IF('Settings'!$B$6="Yes",$J680,0)))</f>
        <v/>
      </c>
      <c r="N680" s="15">
        <f>IF($C680="","",IFERROR(IF(INDEX('Settings'!$E$17:$H$36,MATCH($C680,'Settings'!$A$17:$A$36,0),MATCH($E680,Groups,0))="",INDEX('Settings'!$D$17:$D$36,MATCH($C680,'Settings'!$A$17:$A$36,0)),INDEX('Settings'!$E$17:$H$36,MATCH($C680,'Settings'!$A$17:$A$36,0),MATCH($E680,Groups,0))),0))</f>
        <v/>
      </c>
      <c r="O680" s="14">
        <f>IF($C680="","",ROUND($M680*$N680,2))</f>
        <v/>
      </c>
      <c r="P680" s="16">
        <f>IF($A680="","",DATE(YEAR($A680),MONTH($A680),1))</f>
        <v/>
      </c>
      <c r="Q680" s="14">
        <f>IF($C680="","",$K680-$O680)</f>
        <v/>
      </c>
    </row>
    <row r="681">
      <c r="A681" s="13" t="n"/>
      <c r="B681" s="4" t="n"/>
      <c r="C681" s="4" t="n"/>
      <c r="D681" s="4" t="n"/>
      <c r="E681" s="6">
        <f>IF($D681="","",IFERROR(INDEX('Settings'!$L$17:$L$56,MATCH($D681,'Settings'!$K$17:$K$56,0)),""))</f>
        <v/>
      </c>
      <c r="F681" s="8" t="n"/>
      <c r="G681" s="8" t="n"/>
      <c r="H681" s="4" t="n"/>
      <c r="I681" s="8" t="n"/>
      <c r="J681" s="8" t="n"/>
      <c r="K681" s="14">
        <f>IF($C681="","",$F681-$G681-$I681-$J681)</f>
        <v/>
      </c>
      <c r="L681" s="14">
        <f>IF($C681="","",$G681*IF($H681="Doctor",1,IF($H681="Shared",0.5,0)))</f>
        <v/>
      </c>
      <c r="M681" s="14">
        <f>IF($C681="","",IF(IFERROR(INDEX('Settings'!$C$17:$C$36,MATCH($C681,'Settings'!$A$17:$A$36,0)),"")="% of gross",$F681,$F681-$L681-IF('Settings'!$B$5="Yes",$I681,0)-IF('Settings'!$B$6="Yes",$J681,0)))</f>
        <v/>
      </c>
      <c r="N681" s="15">
        <f>IF($C681="","",IFERROR(IF(INDEX('Settings'!$E$17:$H$36,MATCH($C681,'Settings'!$A$17:$A$36,0),MATCH($E681,Groups,0))="",INDEX('Settings'!$D$17:$D$36,MATCH($C681,'Settings'!$A$17:$A$36,0)),INDEX('Settings'!$E$17:$H$36,MATCH($C681,'Settings'!$A$17:$A$36,0),MATCH($E681,Groups,0))),0))</f>
        <v/>
      </c>
      <c r="O681" s="14">
        <f>IF($C681="","",ROUND($M681*$N681,2))</f>
        <v/>
      </c>
      <c r="P681" s="16">
        <f>IF($A681="","",DATE(YEAR($A681),MONTH($A681),1))</f>
        <v/>
      </c>
      <c r="Q681" s="14">
        <f>IF($C681="","",$K681-$O681)</f>
        <v/>
      </c>
    </row>
    <row r="682">
      <c r="A682" s="13" t="n"/>
      <c r="B682" s="4" t="n"/>
      <c r="C682" s="4" t="n"/>
      <c r="D682" s="4" t="n"/>
      <c r="E682" s="6">
        <f>IF($D682="","",IFERROR(INDEX('Settings'!$L$17:$L$56,MATCH($D682,'Settings'!$K$17:$K$56,0)),""))</f>
        <v/>
      </c>
      <c r="F682" s="8" t="n"/>
      <c r="G682" s="8" t="n"/>
      <c r="H682" s="4" t="n"/>
      <c r="I682" s="8" t="n"/>
      <c r="J682" s="8" t="n"/>
      <c r="K682" s="14">
        <f>IF($C682="","",$F682-$G682-$I682-$J682)</f>
        <v/>
      </c>
      <c r="L682" s="14">
        <f>IF($C682="","",$G682*IF($H682="Doctor",1,IF($H682="Shared",0.5,0)))</f>
        <v/>
      </c>
      <c r="M682" s="14">
        <f>IF($C682="","",IF(IFERROR(INDEX('Settings'!$C$17:$C$36,MATCH($C682,'Settings'!$A$17:$A$36,0)),"")="% of gross",$F682,$F682-$L682-IF('Settings'!$B$5="Yes",$I682,0)-IF('Settings'!$B$6="Yes",$J682,0)))</f>
        <v/>
      </c>
      <c r="N682" s="15">
        <f>IF($C682="","",IFERROR(IF(INDEX('Settings'!$E$17:$H$36,MATCH($C682,'Settings'!$A$17:$A$36,0),MATCH($E682,Groups,0))="",INDEX('Settings'!$D$17:$D$36,MATCH($C682,'Settings'!$A$17:$A$36,0)),INDEX('Settings'!$E$17:$H$36,MATCH($C682,'Settings'!$A$17:$A$36,0),MATCH($E682,Groups,0))),0))</f>
        <v/>
      </c>
      <c r="O682" s="14">
        <f>IF($C682="","",ROUND($M682*$N682,2))</f>
        <v/>
      </c>
      <c r="P682" s="16">
        <f>IF($A682="","",DATE(YEAR($A682),MONTH($A682),1))</f>
        <v/>
      </c>
      <c r="Q682" s="14">
        <f>IF($C682="","",$K682-$O682)</f>
        <v/>
      </c>
    </row>
    <row r="683">
      <c r="A683" s="13" t="n"/>
      <c r="B683" s="4" t="n"/>
      <c r="C683" s="4" t="n"/>
      <c r="D683" s="4" t="n"/>
      <c r="E683" s="6">
        <f>IF($D683="","",IFERROR(INDEX('Settings'!$L$17:$L$56,MATCH($D683,'Settings'!$K$17:$K$56,0)),""))</f>
        <v/>
      </c>
      <c r="F683" s="8" t="n"/>
      <c r="G683" s="8" t="n"/>
      <c r="H683" s="4" t="n"/>
      <c r="I683" s="8" t="n"/>
      <c r="J683" s="8" t="n"/>
      <c r="K683" s="14">
        <f>IF($C683="","",$F683-$G683-$I683-$J683)</f>
        <v/>
      </c>
      <c r="L683" s="14">
        <f>IF($C683="","",$G683*IF($H683="Doctor",1,IF($H683="Shared",0.5,0)))</f>
        <v/>
      </c>
      <c r="M683" s="14">
        <f>IF($C683="","",IF(IFERROR(INDEX('Settings'!$C$17:$C$36,MATCH($C683,'Settings'!$A$17:$A$36,0)),"")="% of gross",$F683,$F683-$L683-IF('Settings'!$B$5="Yes",$I683,0)-IF('Settings'!$B$6="Yes",$J683,0)))</f>
        <v/>
      </c>
      <c r="N683" s="15">
        <f>IF($C683="","",IFERROR(IF(INDEX('Settings'!$E$17:$H$36,MATCH($C683,'Settings'!$A$17:$A$36,0),MATCH($E683,Groups,0))="",INDEX('Settings'!$D$17:$D$36,MATCH($C683,'Settings'!$A$17:$A$36,0)),INDEX('Settings'!$E$17:$H$36,MATCH($C683,'Settings'!$A$17:$A$36,0),MATCH($E683,Groups,0))),0))</f>
        <v/>
      </c>
      <c r="O683" s="14">
        <f>IF($C683="","",ROUND($M683*$N683,2))</f>
        <v/>
      </c>
      <c r="P683" s="16">
        <f>IF($A683="","",DATE(YEAR($A683),MONTH($A683),1))</f>
        <v/>
      </c>
      <c r="Q683" s="14">
        <f>IF($C683="","",$K683-$O683)</f>
        <v/>
      </c>
    </row>
    <row r="684">
      <c r="A684" s="13" t="n"/>
      <c r="B684" s="4" t="n"/>
      <c r="C684" s="4" t="n"/>
      <c r="D684" s="4" t="n"/>
      <c r="E684" s="6">
        <f>IF($D684="","",IFERROR(INDEX('Settings'!$L$17:$L$56,MATCH($D684,'Settings'!$K$17:$K$56,0)),""))</f>
        <v/>
      </c>
      <c r="F684" s="8" t="n"/>
      <c r="G684" s="8" t="n"/>
      <c r="H684" s="4" t="n"/>
      <c r="I684" s="8" t="n"/>
      <c r="J684" s="8" t="n"/>
      <c r="K684" s="14">
        <f>IF($C684="","",$F684-$G684-$I684-$J684)</f>
        <v/>
      </c>
      <c r="L684" s="14">
        <f>IF($C684="","",$G684*IF($H684="Doctor",1,IF($H684="Shared",0.5,0)))</f>
        <v/>
      </c>
      <c r="M684" s="14">
        <f>IF($C684="","",IF(IFERROR(INDEX('Settings'!$C$17:$C$36,MATCH($C684,'Settings'!$A$17:$A$36,0)),"")="% of gross",$F684,$F684-$L684-IF('Settings'!$B$5="Yes",$I684,0)-IF('Settings'!$B$6="Yes",$J684,0)))</f>
        <v/>
      </c>
      <c r="N684" s="15">
        <f>IF($C684="","",IFERROR(IF(INDEX('Settings'!$E$17:$H$36,MATCH($C684,'Settings'!$A$17:$A$36,0),MATCH($E684,Groups,0))="",INDEX('Settings'!$D$17:$D$36,MATCH($C684,'Settings'!$A$17:$A$36,0)),INDEX('Settings'!$E$17:$H$36,MATCH($C684,'Settings'!$A$17:$A$36,0),MATCH($E684,Groups,0))),0))</f>
        <v/>
      </c>
      <c r="O684" s="14">
        <f>IF($C684="","",ROUND($M684*$N684,2))</f>
        <v/>
      </c>
      <c r="P684" s="16">
        <f>IF($A684="","",DATE(YEAR($A684),MONTH($A684),1))</f>
        <v/>
      </c>
      <c r="Q684" s="14">
        <f>IF($C684="","",$K684-$O684)</f>
        <v/>
      </c>
    </row>
    <row r="685">
      <c r="A685" s="13" t="n"/>
      <c r="B685" s="4" t="n"/>
      <c r="C685" s="4" t="n"/>
      <c r="D685" s="4" t="n"/>
      <c r="E685" s="6">
        <f>IF($D685="","",IFERROR(INDEX('Settings'!$L$17:$L$56,MATCH($D685,'Settings'!$K$17:$K$56,0)),""))</f>
        <v/>
      </c>
      <c r="F685" s="8" t="n"/>
      <c r="G685" s="8" t="n"/>
      <c r="H685" s="4" t="n"/>
      <c r="I685" s="8" t="n"/>
      <c r="J685" s="8" t="n"/>
      <c r="K685" s="14">
        <f>IF($C685="","",$F685-$G685-$I685-$J685)</f>
        <v/>
      </c>
      <c r="L685" s="14">
        <f>IF($C685="","",$G685*IF($H685="Doctor",1,IF($H685="Shared",0.5,0)))</f>
        <v/>
      </c>
      <c r="M685" s="14">
        <f>IF($C685="","",IF(IFERROR(INDEX('Settings'!$C$17:$C$36,MATCH($C685,'Settings'!$A$17:$A$36,0)),"")="% of gross",$F685,$F685-$L685-IF('Settings'!$B$5="Yes",$I685,0)-IF('Settings'!$B$6="Yes",$J685,0)))</f>
        <v/>
      </c>
      <c r="N685" s="15">
        <f>IF($C685="","",IFERROR(IF(INDEX('Settings'!$E$17:$H$36,MATCH($C685,'Settings'!$A$17:$A$36,0),MATCH($E685,Groups,0))="",INDEX('Settings'!$D$17:$D$36,MATCH($C685,'Settings'!$A$17:$A$36,0)),INDEX('Settings'!$E$17:$H$36,MATCH($C685,'Settings'!$A$17:$A$36,0),MATCH($E685,Groups,0))),0))</f>
        <v/>
      </c>
      <c r="O685" s="14">
        <f>IF($C685="","",ROUND($M685*$N685,2))</f>
        <v/>
      </c>
      <c r="P685" s="16">
        <f>IF($A685="","",DATE(YEAR($A685),MONTH($A685),1))</f>
        <v/>
      </c>
      <c r="Q685" s="14">
        <f>IF($C685="","",$K685-$O685)</f>
        <v/>
      </c>
    </row>
    <row r="686">
      <c r="A686" s="13" t="n"/>
      <c r="B686" s="4" t="n"/>
      <c r="C686" s="4" t="n"/>
      <c r="D686" s="4" t="n"/>
      <c r="E686" s="6">
        <f>IF($D686="","",IFERROR(INDEX('Settings'!$L$17:$L$56,MATCH($D686,'Settings'!$K$17:$K$56,0)),""))</f>
        <v/>
      </c>
      <c r="F686" s="8" t="n"/>
      <c r="G686" s="8" t="n"/>
      <c r="H686" s="4" t="n"/>
      <c r="I686" s="8" t="n"/>
      <c r="J686" s="8" t="n"/>
      <c r="K686" s="14">
        <f>IF($C686="","",$F686-$G686-$I686-$J686)</f>
        <v/>
      </c>
      <c r="L686" s="14">
        <f>IF($C686="","",$G686*IF($H686="Doctor",1,IF($H686="Shared",0.5,0)))</f>
        <v/>
      </c>
      <c r="M686" s="14">
        <f>IF($C686="","",IF(IFERROR(INDEX('Settings'!$C$17:$C$36,MATCH($C686,'Settings'!$A$17:$A$36,0)),"")="% of gross",$F686,$F686-$L686-IF('Settings'!$B$5="Yes",$I686,0)-IF('Settings'!$B$6="Yes",$J686,0)))</f>
        <v/>
      </c>
      <c r="N686" s="15">
        <f>IF($C686="","",IFERROR(IF(INDEX('Settings'!$E$17:$H$36,MATCH($C686,'Settings'!$A$17:$A$36,0),MATCH($E686,Groups,0))="",INDEX('Settings'!$D$17:$D$36,MATCH($C686,'Settings'!$A$17:$A$36,0)),INDEX('Settings'!$E$17:$H$36,MATCH($C686,'Settings'!$A$17:$A$36,0),MATCH($E686,Groups,0))),0))</f>
        <v/>
      </c>
      <c r="O686" s="14">
        <f>IF($C686="","",ROUND($M686*$N686,2))</f>
        <v/>
      </c>
      <c r="P686" s="16">
        <f>IF($A686="","",DATE(YEAR($A686),MONTH($A686),1))</f>
        <v/>
      </c>
      <c r="Q686" s="14">
        <f>IF($C686="","",$K686-$O686)</f>
        <v/>
      </c>
    </row>
    <row r="687">
      <c r="A687" s="13" t="n"/>
      <c r="B687" s="4" t="n"/>
      <c r="C687" s="4" t="n"/>
      <c r="D687" s="4" t="n"/>
      <c r="E687" s="6">
        <f>IF($D687="","",IFERROR(INDEX('Settings'!$L$17:$L$56,MATCH($D687,'Settings'!$K$17:$K$56,0)),""))</f>
        <v/>
      </c>
      <c r="F687" s="8" t="n"/>
      <c r="G687" s="8" t="n"/>
      <c r="H687" s="4" t="n"/>
      <c r="I687" s="8" t="n"/>
      <c r="J687" s="8" t="n"/>
      <c r="K687" s="14">
        <f>IF($C687="","",$F687-$G687-$I687-$J687)</f>
        <v/>
      </c>
      <c r="L687" s="14">
        <f>IF($C687="","",$G687*IF($H687="Doctor",1,IF($H687="Shared",0.5,0)))</f>
        <v/>
      </c>
      <c r="M687" s="14">
        <f>IF($C687="","",IF(IFERROR(INDEX('Settings'!$C$17:$C$36,MATCH($C687,'Settings'!$A$17:$A$36,0)),"")="% of gross",$F687,$F687-$L687-IF('Settings'!$B$5="Yes",$I687,0)-IF('Settings'!$B$6="Yes",$J687,0)))</f>
        <v/>
      </c>
      <c r="N687" s="15">
        <f>IF($C687="","",IFERROR(IF(INDEX('Settings'!$E$17:$H$36,MATCH($C687,'Settings'!$A$17:$A$36,0),MATCH($E687,Groups,0))="",INDEX('Settings'!$D$17:$D$36,MATCH($C687,'Settings'!$A$17:$A$36,0)),INDEX('Settings'!$E$17:$H$36,MATCH($C687,'Settings'!$A$17:$A$36,0),MATCH($E687,Groups,0))),0))</f>
        <v/>
      </c>
      <c r="O687" s="14">
        <f>IF($C687="","",ROUND($M687*$N687,2))</f>
        <v/>
      </c>
      <c r="P687" s="16">
        <f>IF($A687="","",DATE(YEAR($A687),MONTH($A687),1))</f>
        <v/>
      </c>
      <c r="Q687" s="14">
        <f>IF($C687="","",$K687-$O687)</f>
        <v/>
      </c>
    </row>
    <row r="688">
      <c r="A688" s="13" t="n"/>
      <c r="B688" s="4" t="n"/>
      <c r="C688" s="4" t="n"/>
      <c r="D688" s="4" t="n"/>
      <c r="E688" s="6">
        <f>IF($D688="","",IFERROR(INDEX('Settings'!$L$17:$L$56,MATCH($D688,'Settings'!$K$17:$K$56,0)),""))</f>
        <v/>
      </c>
      <c r="F688" s="8" t="n"/>
      <c r="G688" s="8" t="n"/>
      <c r="H688" s="4" t="n"/>
      <c r="I688" s="8" t="n"/>
      <c r="J688" s="8" t="n"/>
      <c r="K688" s="14">
        <f>IF($C688="","",$F688-$G688-$I688-$J688)</f>
        <v/>
      </c>
      <c r="L688" s="14">
        <f>IF($C688="","",$G688*IF($H688="Doctor",1,IF($H688="Shared",0.5,0)))</f>
        <v/>
      </c>
      <c r="M688" s="14">
        <f>IF($C688="","",IF(IFERROR(INDEX('Settings'!$C$17:$C$36,MATCH($C688,'Settings'!$A$17:$A$36,0)),"")="% of gross",$F688,$F688-$L688-IF('Settings'!$B$5="Yes",$I688,0)-IF('Settings'!$B$6="Yes",$J688,0)))</f>
        <v/>
      </c>
      <c r="N688" s="15">
        <f>IF($C688="","",IFERROR(IF(INDEX('Settings'!$E$17:$H$36,MATCH($C688,'Settings'!$A$17:$A$36,0),MATCH($E688,Groups,0))="",INDEX('Settings'!$D$17:$D$36,MATCH($C688,'Settings'!$A$17:$A$36,0)),INDEX('Settings'!$E$17:$H$36,MATCH($C688,'Settings'!$A$17:$A$36,0),MATCH($E688,Groups,0))),0))</f>
        <v/>
      </c>
      <c r="O688" s="14">
        <f>IF($C688="","",ROUND($M688*$N688,2))</f>
        <v/>
      </c>
      <c r="P688" s="16">
        <f>IF($A688="","",DATE(YEAR($A688),MONTH($A688),1))</f>
        <v/>
      </c>
      <c r="Q688" s="14">
        <f>IF($C688="","",$K688-$O688)</f>
        <v/>
      </c>
    </row>
    <row r="689">
      <c r="A689" s="13" t="n"/>
      <c r="B689" s="4" t="n"/>
      <c r="C689" s="4" t="n"/>
      <c r="D689" s="4" t="n"/>
      <c r="E689" s="6">
        <f>IF($D689="","",IFERROR(INDEX('Settings'!$L$17:$L$56,MATCH($D689,'Settings'!$K$17:$K$56,0)),""))</f>
        <v/>
      </c>
      <c r="F689" s="8" t="n"/>
      <c r="G689" s="8" t="n"/>
      <c r="H689" s="4" t="n"/>
      <c r="I689" s="8" t="n"/>
      <c r="J689" s="8" t="n"/>
      <c r="K689" s="14">
        <f>IF($C689="","",$F689-$G689-$I689-$J689)</f>
        <v/>
      </c>
      <c r="L689" s="14">
        <f>IF($C689="","",$G689*IF($H689="Doctor",1,IF($H689="Shared",0.5,0)))</f>
        <v/>
      </c>
      <c r="M689" s="14">
        <f>IF($C689="","",IF(IFERROR(INDEX('Settings'!$C$17:$C$36,MATCH($C689,'Settings'!$A$17:$A$36,0)),"")="% of gross",$F689,$F689-$L689-IF('Settings'!$B$5="Yes",$I689,0)-IF('Settings'!$B$6="Yes",$J689,0)))</f>
        <v/>
      </c>
      <c r="N689" s="15">
        <f>IF($C689="","",IFERROR(IF(INDEX('Settings'!$E$17:$H$36,MATCH($C689,'Settings'!$A$17:$A$36,0),MATCH($E689,Groups,0))="",INDEX('Settings'!$D$17:$D$36,MATCH($C689,'Settings'!$A$17:$A$36,0)),INDEX('Settings'!$E$17:$H$36,MATCH($C689,'Settings'!$A$17:$A$36,0),MATCH($E689,Groups,0))),0))</f>
        <v/>
      </c>
      <c r="O689" s="14">
        <f>IF($C689="","",ROUND($M689*$N689,2))</f>
        <v/>
      </c>
      <c r="P689" s="16">
        <f>IF($A689="","",DATE(YEAR($A689),MONTH($A689),1))</f>
        <v/>
      </c>
      <c r="Q689" s="14">
        <f>IF($C689="","",$K689-$O689)</f>
        <v/>
      </c>
    </row>
    <row r="690">
      <c r="A690" s="13" t="n"/>
      <c r="B690" s="4" t="n"/>
      <c r="C690" s="4" t="n"/>
      <c r="D690" s="4" t="n"/>
      <c r="E690" s="6">
        <f>IF($D690="","",IFERROR(INDEX('Settings'!$L$17:$L$56,MATCH($D690,'Settings'!$K$17:$K$56,0)),""))</f>
        <v/>
      </c>
      <c r="F690" s="8" t="n"/>
      <c r="G690" s="8" t="n"/>
      <c r="H690" s="4" t="n"/>
      <c r="I690" s="8" t="n"/>
      <c r="J690" s="8" t="n"/>
      <c r="K690" s="14">
        <f>IF($C690="","",$F690-$G690-$I690-$J690)</f>
        <v/>
      </c>
      <c r="L690" s="14">
        <f>IF($C690="","",$G690*IF($H690="Doctor",1,IF($H690="Shared",0.5,0)))</f>
        <v/>
      </c>
      <c r="M690" s="14">
        <f>IF($C690="","",IF(IFERROR(INDEX('Settings'!$C$17:$C$36,MATCH($C690,'Settings'!$A$17:$A$36,0)),"")="% of gross",$F690,$F690-$L690-IF('Settings'!$B$5="Yes",$I690,0)-IF('Settings'!$B$6="Yes",$J690,0)))</f>
        <v/>
      </c>
      <c r="N690" s="15">
        <f>IF($C690="","",IFERROR(IF(INDEX('Settings'!$E$17:$H$36,MATCH($C690,'Settings'!$A$17:$A$36,0),MATCH($E690,Groups,0))="",INDEX('Settings'!$D$17:$D$36,MATCH($C690,'Settings'!$A$17:$A$36,0)),INDEX('Settings'!$E$17:$H$36,MATCH($C690,'Settings'!$A$17:$A$36,0),MATCH($E690,Groups,0))),0))</f>
        <v/>
      </c>
      <c r="O690" s="14">
        <f>IF($C690="","",ROUND($M690*$N690,2))</f>
        <v/>
      </c>
      <c r="P690" s="16">
        <f>IF($A690="","",DATE(YEAR($A690),MONTH($A690),1))</f>
        <v/>
      </c>
      <c r="Q690" s="14">
        <f>IF($C690="","",$K690-$O690)</f>
        <v/>
      </c>
    </row>
    <row r="691">
      <c r="A691" s="13" t="n"/>
      <c r="B691" s="4" t="n"/>
      <c r="C691" s="4" t="n"/>
      <c r="D691" s="4" t="n"/>
      <c r="E691" s="6">
        <f>IF($D691="","",IFERROR(INDEX('Settings'!$L$17:$L$56,MATCH($D691,'Settings'!$K$17:$K$56,0)),""))</f>
        <v/>
      </c>
      <c r="F691" s="8" t="n"/>
      <c r="G691" s="8" t="n"/>
      <c r="H691" s="4" t="n"/>
      <c r="I691" s="8" t="n"/>
      <c r="J691" s="8" t="n"/>
      <c r="K691" s="14">
        <f>IF($C691="","",$F691-$G691-$I691-$J691)</f>
        <v/>
      </c>
      <c r="L691" s="14">
        <f>IF($C691="","",$G691*IF($H691="Doctor",1,IF($H691="Shared",0.5,0)))</f>
        <v/>
      </c>
      <c r="M691" s="14">
        <f>IF($C691="","",IF(IFERROR(INDEX('Settings'!$C$17:$C$36,MATCH($C691,'Settings'!$A$17:$A$36,0)),"")="% of gross",$F691,$F691-$L691-IF('Settings'!$B$5="Yes",$I691,0)-IF('Settings'!$B$6="Yes",$J691,0)))</f>
        <v/>
      </c>
      <c r="N691" s="15">
        <f>IF($C691="","",IFERROR(IF(INDEX('Settings'!$E$17:$H$36,MATCH($C691,'Settings'!$A$17:$A$36,0),MATCH($E691,Groups,0))="",INDEX('Settings'!$D$17:$D$36,MATCH($C691,'Settings'!$A$17:$A$36,0)),INDEX('Settings'!$E$17:$H$36,MATCH($C691,'Settings'!$A$17:$A$36,0),MATCH($E691,Groups,0))),0))</f>
        <v/>
      </c>
      <c r="O691" s="14">
        <f>IF($C691="","",ROUND($M691*$N691,2))</f>
        <v/>
      </c>
      <c r="P691" s="16">
        <f>IF($A691="","",DATE(YEAR($A691),MONTH($A691),1))</f>
        <v/>
      </c>
      <c r="Q691" s="14">
        <f>IF($C691="","",$K691-$O691)</f>
        <v/>
      </c>
    </row>
    <row r="692">
      <c r="A692" s="13" t="n"/>
      <c r="B692" s="4" t="n"/>
      <c r="C692" s="4" t="n"/>
      <c r="D692" s="4" t="n"/>
      <c r="E692" s="6">
        <f>IF($D692="","",IFERROR(INDEX('Settings'!$L$17:$L$56,MATCH($D692,'Settings'!$K$17:$K$56,0)),""))</f>
        <v/>
      </c>
      <c r="F692" s="8" t="n"/>
      <c r="G692" s="8" t="n"/>
      <c r="H692" s="4" t="n"/>
      <c r="I692" s="8" t="n"/>
      <c r="J692" s="8" t="n"/>
      <c r="K692" s="14">
        <f>IF($C692="","",$F692-$G692-$I692-$J692)</f>
        <v/>
      </c>
      <c r="L692" s="14">
        <f>IF($C692="","",$G692*IF($H692="Doctor",1,IF($H692="Shared",0.5,0)))</f>
        <v/>
      </c>
      <c r="M692" s="14">
        <f>IF($C692="","",IF(IFERROR(INDEX('Settings'!$C$17:$C$36,MATCH($C692,'Settings'!$A$17:$A$36,0)),"")="% of gross",$F692,$F692-$L692-IF('Settings'!$B$5="Yes",$I692,0)-IF('Settings'!$B$6="Yes",$J692,0)))</f>
        <v/>
      </c>
      <c r="N692" s="15">
        <f>IF($C692="","",IFERROR(IF(INDEX('Settings'!$E$17:$H$36,MATCH($C692,'Settings'!$A$17:$A$36,0),MATCH($E692,Groups,0))="",INDEX('Settings'!$D$17:$D$36,MATCH($C692,'Settings'!$A$17:$A$36,0)),INDEX('Settings'!$E$17:$H$36,MATCH($C692,'Settings'!$A$17:$A$36,0),MATCH($E692,Groups,0))),0))</f>
        <v/>
      </c>
      <c r="O692" s="14">
        <f>IF($C692="","",ROUND($M692*$N692,2))</f>
        <v/>
      </c>
      <c r="P692" s="16">
        <f>IF($A692="","",DATE(YEAR($A692),MONTH($A692),1))</f>
        <v/>
      </c>
      <c r="Q692" s="14">
        <f>IF($C692="","",$K692-$O692)</f>
        <v/>
      </c>
    </row>
    <row r="693">
      <c r="A693" s="13" t="n"/>
      <c r="B693" s="4" t="n"/>
      <c r="C693" s="4" t="n"/>
      <c r="D693" s="4" t="n"/>
      <c r="E693" s="6">
        <f>IF($D693="","",IFERROR(INDEX('Settings'!$L$17:$L$56,MATCH($D693,'Settings'!$K$17:$K$56,0)),""))</f>
        <v/>
      </c>
      <c r="F693" s="8" t="n"/>
      <c r="G693" s="8" t="n"/>
      <c r="H693" s="4" t="n"/>
      <c r="I693" s="8" t="n"/>
      <c r="J693" s="8" t="n"/>
      <c r="K693" s="14">
        <f>IF($C693="","",$F693-$G693-$I693-$J693)</f>
        <v/>
      </c>
      <c r="L693" s="14">
        <f>IF($C693="","",$G693*IF($H693="Doctor",1,IF($H693="Shared",0.5,0)))</f>
        <v/>
      </c>
      <c r="M693" s="14">
        <f>IF($C693="","",IF(IFERROR(INDEX('Settings'!$C$17:$C$36,MATCH($C693,'Settings'!$A$17:$A$36,0)),"")="% of gross",$F693,$F693-$L693-IF('Settings'!$B$5="Yes",$I693,0)-IF('Settings'!$B$6="Yes",$J693,0)))</f>
        <v/>
      </c>
      <c r="N693" s="15">
        <f>IF($C693="","",IFERROR(IF(INDEX('Settings'!$E$17:$H$36,MATCH($C693,'Settings'!$A$17:$A$36,0),MATCH($E693,Groups,0))="",INDEX('Settings'!$D$17:$D$36,MATCH($C693,'Settings'!$A$17:$A$36,0)),INDEX('Settings'!$E$17:$H$36,MATCH($C693,'Settings'!$A$17:$A$36,0),MATCH($E693,Groups,0))),0))</f>
        <v/>
      </c>
      <c r="O693" s="14">
        <f>IF($C693="","",ROUND($M693*$N693,2))</f>
        <v/>
      </c>
      <c r="P693" s="16">
        <f>IF($A693="","",DATE(YEAR($A693),MONTH($A693),1))</f>
        <v/>
      </c>
      <c r="Q693" s="14">
        <f>IF($C693="","",$K693-$O693)</f>
        <v/>
      </c>
    </row>
    <row r="694">
      <c r="A694" s="13" t="n"/>
      <c r="B694" s="4" t="n"/>
      <c r="C694" s="4" t="n"/>
      <c r="D694" s="4" t="n"/>
      <c r="E694" s="6">
        <f>IF($D694="","",IFERROR(INDEX('Settings'!$L$17:$L$56,MATCH($D694,'Settings'!$K$17:$K$56,0)),""))</f>
        <v/>
      </c>
      <c r="F694" s="8" t="n"/>
      <c r="G694" s="8" t="n"/>
      <c r="H694" s="4" t="n"/>
      <c r="I694" s="8" t="n"/>
      <c r="J694" s="8" t="n"/>
      <c r="K694" s="14">
        <f>IF($C694="","",$F694-$G694-$I694-$J694)</f>
        <v/>
      </c>
      <c r="L694" s="14">
        <f>IF($C694="","",$G694*IF($H694="Doctor",1,IF($H694="Shared",0.5,0)))</f>
        <v/>
      </c>
      <c r="M694" s="14">
        <f>IF($C694="","",IF(IFERROR(INDEX('Settings'!$C$17:$C$36,MATCH($C694,'Settings'!$A$17:$A$36,0)),"")="% of gross",$F694,$F694-$L694-IF('Settings'!$B$5="Yes",$I694,0)-IF('Settings'!$B$6="Yes",$J694,0)))</f>
        <v/>
      </c>
      <c r="N694" s="15">
        <f>IF($C694="","",IFERROR(IF(INDEX('Settings'!$E$17:$H$36,MATCH($C694,'Settings'!$A$17:$A$36,0),MATCH($E694,Groups,0))="",INDEX('Settings'!$D$17:$D$36,MATCH($C694,'Settings'!$A$17:$A$36,0)),INDEX('Settings'!$E$17:$H$36,MATCH($C694,'Settings'!$A$17:$A$36,0),MATCH($E694,Groups,0))),0))</f>
        <v/>
      </c>
      <c r="O694" s="14">
        <f>IF($C694="","",ROUND($M694*$N694,2))</f>
        <v/>
      </c>
      <c r="P694" s="16">
        <f>IF($A694="","",DATE(YEAR($A694),MONTH($A694),1))</f>
        <v/>
      </c>
      <c r="Q694" s="14">
        <f>IF($C694="","",$K694-$O694)</f>
        <v/>
      </c>
    </row>
    <row r="695">
      <c r="A695" s="13" t="n"/>
      <c r="B695" s="4" t="n"/>
      <c r="C695" s="4" t="n"/>
      <c r="D695" s="4" t="n"/>
      <c r="E695" s="6">
        <f>IF($D695="","",IFERROR(INDEX('Settings'!$L$17:$L$56,MATCH($D695,'Settings'!$K$17:$K$56,0)),""))</f>
        <v/>
      </c>
      <c r="F695" s="8" t="n"/>
      <c r="G695" s="8" t="n"/>
      <c r="H695" s="4" t="n"/>
      <c r="I695" s="8" t="n"/>
      <c r="J695" s="8" t="n"/>
      <c r="K695" s="14">
        <f>IF($C695="","",$F695-$G695-$I695-$J695)</f>
        <v/>
      </c>
      <c r="L695" s="14">
        <f>IF($C695="","",$G695*IF($H695="Doctor",1,IF($H695="Shared",0.5,0)))</f>
        <v/>
      </c>
      <c r="M695" s="14">
        <f>IF($C695="","",IF(IFERROR(INDEX('Settings'!$C$17:$C$36,MATCH($C695,'Settings'!$A$17:$A$36,0)),"")="% of gross",$F695,$F695-$L695-IF('Settings'!$B$5="Yes",$I695,0)-IF('Settings'!$B$6="Yes",$J695,0)))</f>
        <v/>
      </c>
      <c r="N695" s="15">
        <f>IF($C695="","",IFERROR(IF(INDEX('Settings'!$E$17:$H$36,MATCH($C695,'Settings'!$A$17:$A$36,0),MATCH($E695,Groups,0))="",INDEX('Settings'!$D$17:$D$36,MATCH($C695,'Settings'!$A$17:$A$36,0)),INDEX('Settings'!$E$17:$H$36,MATCH($C695,'Settings'!$A$17:$A$36,0),MATCH($E695,Groups,0))),0))</f>
        <v/>
      </c>
      <c r="O695" s="14">
        <f>IF($C695="","",ROUND($M695*$N695,2))</f>
        <v/>
      </c>
      <c r="P695" s="16">
        <f>IF($A695="","",DATE(YEAR($A695),MONTH($A695),1))</f>
        <v/>
      </c>
      <c r="Q695" s="14">
        <f>IF($C695="","",$K695-$O695)</f>
        <v/>
      </c>
    </row>
    <row r="696">
      <c r="A696" s="13" t="n"/>
      <c r="B696" s="4" t="n"/>
      <c r="C696" s="4" t="n"/>
      <c r="D696" s="4" t="n"/>
      <c r="E696" s="6">
        <f>IF($D696="","",IFERROR(INDEX('Settings'!$L$17:$L$56,MATCH($D696,'Settings'!$K$17:$K$56,0)),""))</f>
        <v/>
      </c>
      <c r="F696" s="8" t="n"/>
      <c r="G696" s="8" t="n"/>
      <c r="H696" s="4" t="n"/>
      <c r="I696" s="8" t="n"/>
      <c r="J696" s="8" t="n"/>
      <c r="K696" s="14">
        <f>IF($C696="","",$F696-$G696-$I696-$J696)</f>
        <v/>
      </c>
      <c r="L696" s="14">
        <f>IF($C696="","",$G696*IF($H696="Doctor",1,IF($H696="Shared",0.5,0)))</f>
        <v/>
      </c>
      <c r="M696" s="14">
        <f>IF($C696="","",IF(IFERROR(INDEX('Settings'!$C$17:$C$36,MATCH($C696,'Settings'!$A$17:$A$36,0)),"")="% of gross",$F696,$F696-$L696-IF('Settings'!$B$5="Yes",$I696,0)-IF('Settings'!$B$6="Yes",$J696,0)))</f>
        <v/>
      </c>
      <c r="N696" s="15">
        <f>IF($C696="","",IFERROR(IF(INDEX('Settings'!$E$17:$H$36,MATCH($C696,'Settings'!$A$17:$A$36,0),MATCH($E696,Groups,0))="",INDEX('Settings'!$D$17:$D$36,MATCH($C696,'Settings'!$A$17:$A$36,0)),INDEX('Settings'!$E$17:$H$36,MATCH($C696,'Settings'!$A$17:$A$36,0),MATCH($E696,Groups,0))),0))</f>
        <v/>
      </c>
      <c r="O696" s="14">
        <f>IF($C696="","",ROUND($M696*$N696,2))</f>
        <v/>
      </c>
      <c r="P696" s="16">
        <f>IF($A696="","",DATE(YEAR($A696),MONTH($A696),1))</f>
        <v/>
      </c>
      <c r="Q696" s="14">
        <f>IF($C696="","",$K696-$O696)</f>
        <v/>
      </c>
    </row>
    <row r="697">
      <c r="A697" s="13" t="n"/>
      <c r="B697" s="4" t="n"/>
      <c r="C697" s="4" t="n"/>
      <c r="D697" s="4" t="n"/>
      <c r="E697" s="6">
        <f>IF($D697="","",IFERROR(INDEX('Settings'!$L$17:$L$56,MATCH($D697,'Settings'!$K$17:$K$56,0)),""))</f>
        <v/>
      </c>
      <c r="F697" s="8" t="n"/>
      <c r="G697" s="8" t="n"/>
      <c r="H697" s="4" t="n"/>
      <c r="I697" s="8" t="n"/>
      <c r="J697" s="8" t="n"/>
      <c r="K697" s="14">
        <f>IF($C697="","",$F697-$G697-$I697-$J697)</f>
        <v/>
      </c>
      <c r="L697" s="14">
        <f>IF($C697="","",$G697*IF($H697="Doctor",1,IF($H697="Shared",0.5,0)))</f>
        <v/>
      </c>
      <c r="M697" s="14">
        <f>IF($C697="","",IF(IFERROR(INDEX('Settings'!$C$17:$C$36,MATCH($C697,'Settings'!$A$17:$A$36,0)),"")="% of gross",$F697,$F697-$L697-IF('Settings'!$B$5="Yes",$I697,0)-IF('Settings'!$B$6="Yes",$J697,0)))</f>
        <v/>
      </c>
      <c r="N697" s="15">
        <f>IF($C697="","",IFERROR(IF(INDEX('Settings'!$E$17:$H$36,MATCH($C697,'Settings'!$A$17:$A$36,0),MATCH($E697,Groups,0))="",INDEX('Settings'!$D$17:$D$36,MATCH($C697,'Settings'!$A$17:$A$36,0)),INDEX('Settings'!$E$17:$H$36,MATCH($C697,'Settings'!$A$17:$A$36,0),MATCH($E697,Groups,0))),0))</f>
        <v/>
      </c>
      <c r="O697" s="14">
        <f>IF($C697="","",ROUND($M697*$N697,2))</f>
        <v/>
      </c>
      <c r="P697" s="16">
        <f>IF($A697="","",DATE(YEAR($A697),MONTH($A697),1))</f>
        <v/>
      </c>
      <c r="Q697" s="14">
        <f>IF($C697="","",$K697-$O697)</f>
        <v/>
      </c>
    </row>
    <row r="698">
      <c r="A698" s="13" t="n"/>
      <c r="B698" s="4" t="n"/>
      <c r="C698" s="4" t="n"/>
      <c r="D698" s="4" t="n"/>
      <c r="E698" s="6">
        <f>IF($D698="","",IFERROR(INDEX('Settings'!$L$17:$L$56,MATCH($D698,'Settings'!$K$17:$K$56,0)),""))</f>
        <v/>
      </c>
      <c r="F698" s="8" t="n"/>
      <c r="G698" s="8" t="n"/>
      <c r="H698" s="4" t="n"/>
      <c r="I698" s="8" t="n"/>
      <c r="J698" s="8" t="n"/>
      <c r="K698" s="14">
        <f>IF($C698="","",$F698-$G698-$I698-$J698)</f>
        <v/>
      </c>
      <c r="L698" s="14">
        <f>IF($C698="","",$G698*IF($H698="Doctor",1,IF($H698="Shared",0.5,0)))</f>
        <v/>
      </c>
      <c r="M698" s="14">
        <f>IF($C698="","",IF(IFERROR(INDEX('Settings'!$C$17:$C$36,MATCH($C698,'Settings'!$A$17:$A$36,0)),"")="% of gross",$F698,$F698-$L698-IF('Settings'!$B$5="Yes",$I698,0)-IF('Settings'!$B$6="Yes",$J698,0)))</f>
        <v/>
      </c>
      <c r="N698" s="15">
        <f>IF($C698="","",IFERROR(IF(INDEX('Settings'!$E$17:$H$36,MATCH($C698,'Settings'!$A$17:$A$36,0),MATCH($E698,Groups,0))="",INDEX('Settings'!$D$17:$D$36,MATCH($C698,'Settings'!$A$17:$A$36,0)),INDEX('Settings'!$E$17:$H$36,MATCH($C698,'Settings'!$A$17:$A$36,0),MATCH($E698,Groups,0))),0))</f>
        <v/>
      </c>
      <c r="O698" s="14">
        <f>IF($C698="","",ROUND($M698*$N698,2))</f>
        <v/>
      </c>
      <c r="P698" s="16">
        <f>IF($A698="","",DATE(YEAR($A698),MONTH($A698),1))</f>
        <v/>
      </c>
      <c r="Q698" s="14">
        <f>IF($C698="","",$K698-$O698)</f>
        <v/>
      </c>
    </row>
    <row r="699">
      <c r="A699" s="13" t="n"/>
      <c r="B699" s="4" t="n"/>
      <c r="C699" s="4" t="n"/>
      <c r="D699" s="4" t="n"/>
      <c r="E699" s="6">
        <f>IF($D699="","",IFERROR(INDEX('Settings'!$L$17:$L$56,MATCH($D699,'Settings'!$K$17:$K$56,0)),""))</f>
        <v/>
      </c>
      <c r="F699" s="8" t="n"/>
      <c r="G699" s="8" t="n"/>
      <c r="H699" s="4" t="n"/>
      <c r="I699" s="8" t="n"/>
      <c r="J699" s="8" t="n"/>
      <c r="K699" s="14">
        <f>IF($C699="","",$F699-$G699-$I699-$J699)</f>
        <v/>
      </c>
      <c r="L699" s="14">
        <f>IF($C699="","",$G699*IF($H699="Doctor",1,IF($H699="Shared",0.5,0)))</f>
        <v/>
      </c>
      <c r="M699" s="14">
        <f>IF($C699="","",IF(IFERROR(INDEX('Settings'!$C$17:$C$36,MATCH($C699,'Settings'!$A$17:$A$36,0)),"")="% of gross",$F699,$F699-$L699-IF('Settings'!$B$5="Yes",$I699,0)-IF('Settings'!$B$6="Yes",$J699,0)))</f>
        <v/>
      </c>
      <c r="N699" s="15">
        <f>IF($C699="","",IFERROR(IF(INDEX('Settings'!$E$17:$H$36,MATCH($C699,'Settings'!$A$17:$A$36,0),MATCH($E699,Groups,0))="",INDEX('Settings'!$D$17:$D$36,MATCH($C699,'Settings'!$A$17:$A$36,0)),INDEX('Settings'!$E$17:$H$36,MATCH($C699,'Settings'!$A$17:$A$36,0),MATCH($E699,Groups,0))),0))</f>
        <v/>
      </c>
      <c r="O699" s="14">
        <f>IF($C699="","",ROUND($M699*$N699,2))</f>
        <v/>
      </c>
      <c r="P699" s="16">
        <f>IF($A699="","",DATE(YEAR($A699),MONTH($A699),1))</f>
        <v/>
      </c>
      <c r="Q699" s="14">
        <f>IF($C699="","",$K699-$O699)</f>
        <v/>
      </c>
    </row>
    <row r="700">
      <c r="A700" s="13" t="n"/>
      <c r="B700" s="4" t="n"/>
      <c r="C700" s="4" t="n"/>
      <c r="D700" s="4" t="n"/>
      <c r="E700" s="6">
        <f>IF($D700="","",IFERROR(INDEX('Settings'!$L$17:$L$56,MATCH($D700,'Settings'!$K$17:$K$56,0)),""))</f>
        <v/>
      </c>
      <c r="F700" s="8" t="n"/>
      <c r="G700" s="8" t="n"/>
      <c r="H700" s="4" t="n"/>
      <c r="I700" s="8" t="n"/>
      <c r="J700" s="8" t="n"/>
      <c r="K700" s="14">
        <f>IF($C700="","",$F700-$G700-$I700-$J700)</f>
        <v/>
      </c>
      <c r="L700" s="14">
        <f>IF($C700="","",$G700*IF($H700="Doctor",1,IF($H700="Shared",0.5,0)))</f>
        <v/>
      </c>
      <c r="M700" s="14">
        <f>IF($C700="","",IF(IFERROR(INDEX('Settings'!$C$17:$C$36,MATCH($C700,'Settings'!$A$17:$A$36,0)),"")="% of gross",$F700,$F700-$L700-IF('Settings'!$B$5="Yes",$I700,0)-IF('Settings'!$B$6="Yes",$J700,0)))</f>
        <v/>
      </c>
      <c r="N700" s="15">
        <f>IF($C700="","",IFERROR(IF(INDEX('Settings'!$E$17:$H$36,MATCH($C700,'Settings'!$A$17:$A$36,0),MATCH($E700,Groups,0))="",INDEX('Settings'!$D$17:$D$36,MATCH($C700,'Settings'!$A$17:$A$36,0)),INDEX('Settings'!$E$17:$H$36,MATCH($C700,'Settings'!$A$17:$A$36,0),MATCH($E700,Groups,0))),0))</f>
        <v/>
      </c>
      <c r="O700" s="14">
        <f>IF($C700="","",ROUND($M700*$N700,2))</f>
        <v/>
      </c>
      <c r="P700" s="16">
        <f>IF($A700="","",DATE(YEAR($A700),MONTH($A700),1))</f>
        <v/>
      </c>
      <c r="Q700" s="14">
        <f>IF($C700="","",$K700-$O700)</f>
        <v/>
      </c>
    </row>
    <row r="701">
      <c r="A701" s="13" t="n"/>
      <c r="B701" s="4" t="n"/>
      <c r="C701" s="4" t="n"/>
      <c r="D701" s="4" t="n"/>
      <c r="E701" s="6">
        <f>IF($D701="","",IFERROR(INDEX('Settings'!$L$17:$L$56,MATCH($D701,'Settings'!$K$17:$K$56,0)),""))</f>
        <v/>
      </c>
      <c r="F701" s="8" t="n"/>
      <c r="G701" s="8" t="n"/>
      <c r="H701" s="4" t="n"/>
      <c r="I701" s="8" t="n"/>
      <c r="J701" s="8" t="n"/>
      <c r="K701" s="14">
        <f>IF($C701="","",$F701-$G701-$I701-$J701)</f>
        <v/>
      </c>
      <c r="L701" s="14">
        <f>IF($C701="","",$G701*IF($H701="Doctor",1,IF($H701="Shared",0.5,0)))</f>
        <v/>
      </c>
      <c r="M701" s="14">
        <f>IF($C701="","",IF(IFERROR(INDEX('Settings'!$C$17:$C$36,MATCH($C701,'Settings'!$A$17:$A$36,0)),"")="% of gross",$F701,$F701-$L701-IF('Settings'!$B$5="Yes",$I701,0)-IF('Settings'!$B$6="Yes",$J701,0)))</f>
        <v/>
      </c>
      <c r="N701" s="15">
        <f>IF($C701="","",IFERROR(IF(INDEX('Settings'!$E$17:$H$36,MATCH($C701,'Settings'!$A$17:$A$36,0),MATCH($E701,Groups,0))="",INDEX('Settings'!$D$17:$D$36,MATCH($C701,'Settings'!$A$17:$A$36,0)),INDEX('Settings'!$E$17:$H$36,MATCH($C701,'Settings'!$A$17:$A$36,0),MATCH($E701,Groups,0))),0))</f>
        <v/>
      </c>
      <c r="O701" s="14">
        <f>IF($C701="","",ROUND($M701*$N701,2))</f>
        <v/>
      </c>
      <c r="P701" s="16">
        <f>IF($A701="","",DATE(YEAR($A701),MONTH($A701),1))</f>
        <v/>
      </c>
      <c r="Q701" s="14">
        <f>IF($C701="","",$K701-$O701)</f>
        <v/>
      </c>
    </row>
    <row r="702">
      <c r="A702" s="13" t="n"/>
      <c r="B702" s="4" t="n"/>
      <c r="C702" s="4" t="n"/>
      <c r="D702" s="4" t="n"/>
      <c r="E702" s="6">
        <f>IF($D702="","",IFERROR(INDEX('Settings'!$L$17:$L$56,MATCH($D702,'Settings'!$K$17:$K$56,0)),""))</f>
        <v/>
      </c>
      <c r="F702" s="8" t="n"/>
      <c r="G702" s="8" t="n"/>
      <c r="H702" s="4" t="n"/>
      <c r="I702" s="8" t="n"/>
      <c r="J702" s="8" t="n"/>
      <c r="K702" s="14">
        <f>IF($C702="","",$F702-$G702-$I702-$J702)</f>
        <v/>
      </c>
      <c r="L702" s="14">
        <f>IF($C702="","",$G702*IF($H702="Doctor",1,IF($H702="Shared",0.5,0)))</f>
        <v/>
      </c>
      <c r="M702" s="14">
        <f>IF($C702="","",IF(IFERROR(INDEX('Settings'!$C$17:$C$36,MATCH($C702,'Settings'!$A$17:$A$36,0)),"")="% of gross",$F702,$F702-$L702-IF('Settings'!$B$5="Yes",$I702,0)-IF('Settings'!$B$6="Yes",$J702,0)))</f>
        <v/>
      </c>
      <c r="N702" s="15">
        <f>IF($C702="","",IFERROR(IF(INDEX('Settings'!$E$17:$H$36,MATCH($C702,'Settings'!$A$17:$A$36,0),MATCH($E702,Groups,0))="",INDEX('Settings'!$D$17:$D$36,MATCH($C702,'Settings'!$A$17:$A$36,0)),INDEX('Settings'!$E$17:$H$36,MATCH($C702,'Settings'!$A$17:$A$36,0),MATCH($E702,Groups,0))),0))</f>
        <v/>
      </c>
      <c r="O702" s="14">
        <f>IF($C702="","",ROUND($M702*$N702,2))</f>
        <v/>
      </c>
      <c r="P702" s="16">
        <f>IF($A702="","",DATE(YEAR($A702),MONTH($A702),1))</f>
        <v/>
      </c>
      <c r="Q702" s="14">
        <f>IF($C702="","",$K702-$O702)</f>
        <v/>
      </c>
    </row>
    <row r="703">
      <c r="A703" s="13" t="n"/>
      <c r="B703" s="4" t="n"/>
      <c r="C703" s="4" t="n"/>
      <c r="D703" s="4" t="n"/>
      <c r="E703" s="6">
        <f>IF($D703="","",IFERROR(INDEX('Settings'!$L$17:$L$56,MATCH($D703,'Settings'!$K$17:$K$56,0)),""))</f>
        <v/>
      </c>
      <c r="F703" s="8" t="n"/>
      <c r="G703" s="8" t="n"/>
      <c r="H703" s="4" t="n"/>
      <c r="I703" s="8" t="n"/>
      <c r="J703" s="8" t="n"/>
      <c r="K703" s="14">
        <f>IF($C703="","",$F703-$G703-$I703-$J703)</f>
        <v/>
      </c>
      <c r="L703" s="14">
        <f>IF($C703="","",$G703*IF($H703="Doctor",1,IF($H703="Shared",0.5,0)))</f>
        <v/>
      </c>
      <c r="M703" s="14">
        <f>IF($C703="","",IF(IFERROR(INDEX('Settings'!$C$17:$C$36,MATCH($C703,'Settings'!$A$17:$A$36,0)),"")="% of gross",$F703,$F703-$L703-IF('Settings'!$B$5="Yes",$I703,0)-IF('Settings'!$B$6="Yes",$J703,0)))</f>
        <v/>
      </c>
      <c r="N703" s="15">
        <f>IF($C703="","",IFERROR(IF(INDEX('Settings'!$E$17:$H$36,MATCH($C703,'Settings'!$A$17:$A$36,0),MATCH($E703,Groups,0))="",INDEX('Settings'!$D$17:$D$36,MATCH($C703,'Settings'!$A$17:$A$36,0)),INDEX('Settings'!$E$17:$H$36,MATCH($C703,'Settings'!$A$17:$A$36,0),MATCH($E703,Groups,0))),0))</f>
        <v/>
      </c>
      <c r="O703" s="14">
        <f>IF($C703="","",ROUND($M703*$N703,2))</f>
        <v/>
      </c>
      <c r="P703" s="16">
        <f>IF($A703="","",DATE(YEAR($A703),MONTH($A703),1))</f>
        <v/>
      </c>
      <c r="Q703" s="14">
        <f>IF($C703="","",$K703-$O703)</f>
        <v/>
      </c>
    </row>
    <row r="704">
      <c r="A704" s="13" t="n"/>
      <c r="B704" s="4" t="n"/>
      <c r="C704" s="4" t="n"/>
      <c r="D704" s="4" t="n"/>
      <c r="E704" s="6">
        <f>IF($D704="","",IFERROR(INDEX('Settings'!$L$17:$L$56,MATCH($D704,'Settings'!$K$17:$K$56,0)),""))</f>
        <v/>
      </c>
      <c r="F704" s="8" t="n"/>
      <c r="G704" s="8" t="n"/>
      <c r="H704" s="4" t="n"/>
      <c r="I704" s="8" t="n"/>
      <c r="J704" s="8" t="n"/>
      <c r="K704" s="14">
        <f>IF($C704="","",$F704-$G704-$I704-$J704)</f>
        <v/>
      </c>
      <c r="L704" s="14">
        <f>IF($C704="","",$G704*IF($H704="Doctor",1,IF($H704="Shared",0.5,0)))</f>
        <v/>
      </c>
      <c r="M704" s="14">
        <f>IF($C704="","",IF(IFERROR(INDEX('Settings'!$C$17:$C$36,MATCH($C704,'Settings'!$A$17:$A$36,0)),"")="% of gross",$F704,$F704-$L704-IF('Settings'!$B$5="Yes",$I704,0)-IF('Settings'!$B$6="Yes",$J704,0)))</f>
        <v/>
      </c>
      <c r="N704" s="15">
        <f>IF($C704="","",IFERROR(IF(INDEX('Settings'!$E$17:$H$36,MATCH($C704,'Settings'!$A$17:$A$36,0),MATCH($E704,Groups,0))="",INDEX('Settings'!$D$17:$D$36,MATCH($C704,'Settings'!$A$17:$A$36,0)),INDEX('Settings'!$E$17:$H$36,MATCH($C704,'Settings'!$A$17:$A$36,0),MATCH($E704,Groups,0))),0))</f>
        <v/>
      </c>
      <c r="O704" s="14">
        <f>IF($C704="","",ROUND($M704*$N704,2))</f>
        <v/>
      </c>
      <c r="P704" s="16">
        <f>IF($A704="","",DATE(YEAR($A704),MONTH($A704),1))</f>
        <v/>
      </c>
      <c r="Q704" s="14">
        <f>IF($C704="","",$K704-$O704)</f>
        <v/>
      </c>
    </row>
    <row r="705">
      <c r="A705" s="13" t="n"/>
      <c r="B705" s="4" t="n"/>
      <c r="C705" s="4" t="n"/>
      <c r="D705" s="4" t="n"/>
      <c r="E705" s="6">
        <f>IF($D705="","",IFERROR(INDEX('Settings'!$L$17:$L$56,MATCH($D705,'Settings'!$K$17:$K$56,0)),""))</f>
        <v/>
      </c>
      <c r="F705" s="8" t="n"/>
      <c r="G705" s="8" t="n"/>
      <c r="H705" s="4" t="n"/>
      <c r="I705" s="8" t="n"/>
      <c r="J705" s="8" t="n"/>
      <c r="K705" s="14">
        <f>IF($C705="","",$F705-$G705-$I705-$J705)</f>
        <v/>
      </c>
      <c r="L705" s="14">
        <f>IF($C705="","",$G705*IF($H705="Doctor",1,IF($H705="Shared",0.5,0)))</f>
        <v/>
      </c>
      <c r="M705" s="14">
        <f>IF($C705="","",IF(IFERROR(INDEX('Settings'!$C$17:$C$36,MATCH($C705,'Settings'!$A$17:$A$36,0)),"")="% of gross",$F705,$F705-$L705-IF('Settings'!$B$5="Yes",$I705,0)-IF('Settings'!$B$6="Yes",$J705,0)))</f>
        <v/>
      </c>
      <c r="N705" s="15">
        <f>IF($C705="","",IFERROR(IF(INDEX('Settings'!$E$17:$H$36,MATCH($C705,'Settings'!$A$17:$A$36,0),MATCH($E705,Groups,0))="",INDEX('Settings'!$D$17:$D$36,MATCH($C705,'Settings'!$A$17:$A$36,0)),INDEX('Settings'!$E$17:$H$36,MATCH($C705,'Settings'!$A$17:$A$36,0),MATCH($E705,Groups,0))),0))</f>
        <v/>
      </c>
      <c r="O705" s="14">
        <f>IF($C705="","",ROUND($M705*$N705,2))</f>
        <v/>
      </c>
      <c r="P705" s="16">
        <f>IF($A705="","",DATE(YEAR($A705),MONTH($A705),1))</f>
        <v/>
      </c>
      <c r="Q705" s="14">
        <f>IF($C705="","",$K705-$O705)</f>
        <v/>
      </c>
    </row>
    <row r="706">
      <c r="A706" s="13" t="n"/>
      <c r="B706" s="4" t="n"/>
      <c r="C706" s="4" t="n"/>
      <c r="D706" s="4" t="n"/>
      <c r="E706" s="6">
        <f>IF($D706="","",IFERROR(INDEX('Settings'!$L$17:$L$56,MATCH($D706,'Settings'!$K$17:$K$56,0)),""))</f>
        <v/>
      </c>
      <c r="F706" s="8" t="n"/>
      <c r="G706" s="8" t="n"/>
      <c r="H706" s="4" t="n"/>
      <c r="I706" s="8" t="n"/>
      <c r="J706" s="8" t="n"/>
      <c r="K706" s="14">
        <f>IF($C706="","",$F706-$G706-$I706-$J706)</f>
        <v/>
      </c>
      <c r="L706" s="14">
        <f>IF($C706="","",$G706*IF($H706="Doctor",1,IF($H706="Shared",0.5,0)))</f>
        <v/>
      </c>
      <c r="M706" s="14">
        <f>IF($C706="","",IF(IFERROR(INDEX('Settings'!$C$17:$C$36,MATCH($C706,'Settings'!$A$17:$A$36,0)),"")="% of gross",$F706,$F706-$L706-IF('Settings'!$B$5="Yes",$I706,0)-IF('Settings'!$B$6="Yes",$J706,0)))</f>
        <v/>
      </c>
      <c r="N706" s="15">
        <f>IF($C706="","",IFERROR(IF(INDEX('Settings'!$E$17:$H$36,MATCH($C706,'Settings'!$A$17:$A$36,0),MATCH($E706,Groups,0))="",INDEX('Settings'!$D$17:$D$36,MATCH($C706,'Settings'!$A$17:$A$36,0)),INDEX('Settings'!$E$17:$H$36,MATCH($C706,'Settings'!$A$17:$A$36,0),MATCH($E706,Groups,0))),0))</f>
        <v/>
      </c>
      <c r="O706" s="14">
        <f>IF($C706="","",ROUND($M706*$N706,2))</f>
        <v/>
      </c>
      <c r="P706" s="16">
        <f>IF($A706="","",DATE(YEAR($A706),MONTH($A706),1))</f>
        <v/>
      </c>
      <c r="Q706" s="14">
        <f>IF($C706="","",$K706-$O706)</f>
        <v/>
      </c>
    </row>
    <row r="707">
      <c r="A707" s="13" t="n"/>
      <c r="B707" s="4" t="n"/>
      <c r="C707" s="4" t="n"/>
      <c r="D707" s="4" t="n"/>
      <c r="E707" s="6">
        <f>IF($D707="","",IFERROR(INDEX('Settings'!$L$17:$L$56,MATCH($D707,'Settings'!$K$17:$K$56,0)),""))</f>
        <v/>
      </c>
      <c r="F707" s="8" t="n"/>
      <c r="G707" s="8" t="n"/>
      <c r="H707" s="4" t="n"/>
      <c r="I707" s="8" t="n"/>
      <c r="J707" s="8" t="n"/>
      <c r="K707" s="14">
        <f>IF($C707="","",$F707-$G707-$I707-$J707)</f>
        <v/>
      </c>
      <c r="L707" s="14">
        <f>IF($C707="","",$G707*IF($H707="Doctor",1,IF($H707="Shared",0.5,0)))</f>
        <v/>
      </c>
      <c r="M707" s="14">
        <f>IF($C707="","",IF(IFERROR(INDEX('Settings'!$C$17:$C$36,MATCH($C707,'Settings'!$A$17:$A$36,0)),"")="% of gross",$F707,$F707-$L707-IF('Settings'!$B$5="Yes",$I707,0)-IF('Settings'!$B$6="Yes",$J707,0)))</f>
        <v/>
      </c>
      <c r="N707" s="15">
        <f>IF($C707="","",IFERROR(IF(INDEX('Settings'!$E$17:$H$36,MATCH($C707,'Settings'!$A$17:$A$36,0),MATCH($E707,Groups,0))="",INDEX('Settings'!$D$17:$D$36,MATCH($C707,'Settings'!$A$17:$A$36,0)),INDEX('Settings'!$E$17:$H$36,MATCH($C707,'Settings'!$A$17:$A$36,0),MATCH($E707,Groups,0))),0))</f>
        <v/>
      </c>
      <c r="O707" s="14">
        <f>IF($C707="","",ROUND($M707*$N707,2))</f>
        <v/>
      </c>
      <c r="P707" s="16">
        <f>IF($A707="","",DATE(YEAR($A707),MONTH($A707),1))</f>
        <v/>
      </c>
      <c r="Q707" s="14">
        <f>IF($C707="","",$K707-$O707)</f>
        <v/>
      </c>
    </row>
    <row r="708">
      <c r="A708" s="13" t="n"/>
      <c r="B708" s="4" t="n"/>
      <c r="C708" s="4" t="n"/>
      <c r="D708" s="4" t="n"/>
      <c r="E708" s="6">
        <f>IF($D708="","",IFERROR(INDEX('Settings'!$L$17:$L$56,MATCH($D708,'Settings'!$K$17:$K$56,0)),""))</f>
        <v/>
      </c>
      <c r="F708" s="8" t="n"/>
      <c r="G708" s="8" t="n"/>
      <c r="H708" s="4" t="n"/>
      <c r="I708" s="8" t="n"/>
      <c r="J708" s="8" t="n"/>
      <c r="K708" s="14">
        <f>IF($C708="","",$F708-$G708-$I708-$J708)</f>
        <v/>
      </c>
      <c r="L708" s="14">
        <f>IF($C708="","",$G708*IF($H708="Doctor",1,IF($H708="Shared",0.5,0)))</f>
        <v/>
      </c>
      <c r="M708" s="14">
        <f>IF($C708="","",IF(IFERROR(INDEX('Settings'!$C$17:$C$36,MATCH($C708,'Settings'!$A$17:$A$36,0)),"")="% of gross",$F708,$F708-$L708-IF('Settings'!$B$5="Yes",$I708,0)-IF('Settings'!$B$6="Yes",$J708,0)))</f>
        <v/>
      </c>
      <c r="N708" s="15">
        <f>IF($C708="","",IFERROR(IF(INDEX('Settings'!$E$17:$H$36,MATCH($C708,'Settings'!$A$17:$A$36,0),MATCH($E708,Groups,0))="",INDEX('Settings'!$D$17:$D$36,MATCH($C708,'Settings'!$A$17:$A$36,0)),INDEX('Settings'!$E$17:$H$36,MATCH($C708,'Settings'!$A$17:$A$36,0),MATCH($E708,Groups,0))),0))</f>
        <v/>
      </c>
      <c r="O708" s="14">
        <f>IF($C708="","",ROUND($M708*$N708,2))</f>
        <v/>
      </c>
      <c r="P708" s="16">
        <f>IF($A708="","",DATE(YEAR($A708),MONTH($A708),1))</f>
        <v/>
      </c>
      <c r="Q708" s="14">
        <f>IF($C708="","",$K708-$O708)</f>
        <v/>
      </c>
    </row>
    <row r="709">
      <c r="A709" s="13" t="n"/>
      <c r="B709" s="4" t="n"/>
      <c r="C709" s="4" t="n"/>
      <c r="D709" s="4" t="n"/>
      <c r="E709" s="6">
        <f>IF($D709="","",IFERROR(INDEX('Settings'!$L$17:$L$56,MATCH($D709,'Settings'!$K$17:$K$56,0)),""))</f>
        <v/>
      </c>
      <c r="F709" s="8" t="n"/>
      <c r="G709" s="8" t="n"/>
      <c r="H709" s="4" t="n"/>
      <c r="I709" s="8" t="n"/>
      <c r="J709" s="8" t="n"/>
      <c r="K709" s="14">
        <f>IF($C709="","",$F709-$G709-$I709-$J709)</f>
        <v/>
      </c>
      <c r="L709" s="14">
        <f>IF($C709="","",$G709*IF($H709="Doctor",1,IF($H709="Shared",0.5,0)))</f>
        <v/>
      </c>
      <c r="M709" s="14">
        <f>IF($C709="","",IF(IFERROR(INDEX('Settings'!$C$17:$C$36,MATCH($C709,'Settings'!$A$17:$A$36,0)),"")="% of gross",$F709,$F709-$L709-IF('Settings'!$B$5="Yes",$I709,0)-IF('Settings'!$B$6="Yes",$J709,0)))</f>
        <v/>
      </c>
      <c r="N709" s="15">
        <f>IF($C709="","",IFERROR(IF(INDEX('Settings'!$E$17:$H$36,MATCH($C709,'Settings'!$A$17:$A$36,0),MATCH($E709,Groups,0))="",INDEX('Settings'!$D$17:$D$36,MATCH($C709,'Settings'!$A$17:$A$36,0)),INDEX('Settings'!$E$17:$H$36,MATCH($C709,'Settings'!$A$17:$A$36,0),MATCH($E709,Groups,0))),0))</f>
        <v/>
      </c>
      <c r="O709" s="14">
        <f>IF($C709="","",ROUND($M709*$N709,2))</f>
        <v/>
      </c>
      <c r="P709" s="16">
        <f>IF($A709="","",DATE(YEAR($A709),MONTH($A709),1))</f>
        <v/>
      </c>
      <c r="Q709" s="14">
        <f>IF($C709="","",$K709-$O709)</f>
        <v/>
      </c>
    </row>
    <row r="710">
      <c r="A710" s="13" t="n"/>
      <c r="B710" s="4" t="n"/>
      <c r="C710" s="4" t="n"/>
      <c r="D710" s="4" t="n"/>
      <c r="E710" s="6">
        <f>IF($D710="","",IFERROR(INDEX('Settings'!$L$17:$L$56,MATCH($D710,'Settings'!$K$17:$K$56,0)),""))</f>
        <v/>
      </c>
      <c r="F710" s="8" t="n"/>
      <c r="G710" s="8" t="n"/>
      <c r="H710" s="4" t="n"/>
      <c r="I710" s="8" t="n"/>
      <c r="J710" s="8" t="n"/>
      <c r="K710" s="14">
        <f>IF($C710="","",$F710-$G710-$I710-$J710)</f>
        <v/>
      </c>
      <c r="L710" s="14">
        <f>IF($C710="","",$G710*IF($H710="Doctor",1,IF($H710="Shared",0.5,0)))</f>
        <v/>
      </c>
      <c r="M710" s="14">
        <f>IF($C710="","",IF(IFERROR(INDEX('Settings'!$C$17:$C$36,MATCH($C710,'Settings'!$A$17:$A$36,0)),"")="% of gross",$F710,$F710-$L710-IF('Settings'!$B$5="Yes",$I710,0)-IF('Settings'!$B$6="Yes",$J710,0)))</f>
        <v/>
      </c>
      <c r="N710" s="15">
        <f>IF($C710="","",IFERROR(IF(INDEX('Settings'!$E$17:$H$36,MATCH($C710,'Settings'!$A$17:$A$36,0),MATCH($E710,Groups,0))="",INDEX('Settings'!$D$17:$D$36,MATCH($C710,'Settings'!$A$17:$A$36,0)),INDEX('Settings'!$E$17:$H$36,MATCH($C710,'Settings'!$A$17:$A$36,0),MATCH($E710,Groups,0))),0))</f>
        <v/>
      </c>
      <c r="O710" s="14">
        <f>IF($C710="","",ROUND($M710*$N710,2))</f>
        <v/>
      </c>
      <c r="P710" s="16">
        <f>IF($A710="","",DATE(YEAR($A710),MONTH($A710),1))</f>
        <v/>
      </c>
      <c r="Q710" s="14">
        <f>IF($C710="","",$K710-$O710)</f>
        <v/>
      </c>
    </row>
    <row r="711">
      <c r="A711" s="13" t="n"/>
      <c r="B711" s="4" t="n"/>
      <c r="C711" s="4" t="n"/>
      <c r="D711" s="4" t="n"/>
      <c r="E711" s="6">
        <f>IF($D711="","",IFERROR(INDEX('Settings'!$L$17:$L$56,MATCH($D711,'Settings'!$K$17:$K$56,0)),""))</f>
        <v/>
      </c>
      <c r="F711" s="8" t="n"/>
      <c r="G711" s="8" t="n"/>
      <c r="H711" s="4" t="n"/>
      <c r="I711" s="8" t="n"/>
      <c r="J711" s="8" t="n"/>
      <c r="K711" s="14">
        <f>IF($C711="","",$F711-$G711-$I711-$J711)</f>
        <v/>
      </c>
      <c r="L711" s="14">
        <f>IF($C711="","",$G711*IF($H711="Doctor",1,IF($H711="Shared",0.5,0)))</f>
        <v/>
      </c>
      <c r="M711" s="14">
        <f>IF($C711="","",IF(IFERROR(INDEX('Settings'!$C$17:$C$36,MATCH($C711,'Settings'!$A$17:$A$36,0)),"")="% of gross",$F711,$F711-$L711-IF('Settings'!$B$5="Yes",$I711,0)-IF('Settings'!$B$6="Yes",$J711,0)))</f>
        <v/>
      </c>
      <c r="N711" s="15">
        <f>IF($C711="","",IFERROR(IF(INDEX('Settings'!$E$17:$H$36,MATCH($C711,'Settings'!$A$17:$A$36,0),MATCH($E711,Groups,0))="",INDEX('Settings'!$D$17:$D$36,MATCH($C711,'Settings'!$A$17:$A$36,0)),INDEX('Settings'!$E$17:$H$36,MATCH($C711,'Settings'!$A$17:$A$36,0),MATCH($E711,Groups,0))),0))</f>
        <v/>
      </c>
      <c r="O711" s="14">
        <f>IF($C711="","",ROUND($M711*$N711,2))</f>
        <v/>
      </c>
      <c r="P711" s="16">
        <f>IF($A711="","",DATE(YEAR($A711),MONTH($A711),1))</f>
        <v/>
      </c>
      <c r="Q711" s="14">
        <f>IF($C711="","",$K711-$O711)</f>
        <v/>
      </c>
    </row>
    <row r="712">
      <c r="A712" s="13" t="n"/>
      <c r="B712" s="4" t="n"/>
      <c r="C712" s="4" t="n"/>
      <c r="D712" s="4" t="n"/>
      <c r="E712" s="6">
        <f>IF($D712="","",IFERROR(INDEX('Settings'!$L$17:$L$56,MATCH($D712,'Settings'!$K$17:$K$56,0)),""))</f>
        <v/>
      </c>
      <c r="F712" s="8" t="n"/>
      <c r="G712" s="8" t="n"/>
      <c r="H712" s="4" t="n"/>
      <c r="I712" s="8" t="n"/>
      <c r="J712" s="8" t="n"/>
      <c r="K712" s="14">
        <f>IF($C712="","",$F712-$G712-$I712-$J712)</f>
        <v/>
      </c>
      <c r="L712" s="14">
        <f>IF($C712="","",$G712*IF($H712="Doctor",1,IF($H712="Shared",0.5,0)))</f>
        <v/>
      </c>
      <c r="M712" s="14">
        <f>IF($C712="","",IF(IFERROR(INDEX('Settings'!$C$17:$C$36,MATCH($C712,'Settings'!$A$17:$A$36,0)),"")="% of gross",$F712,$F712-$L712-IF('Settings'!$B$5="Yes",$I712,0)-IF('Settings'!$B$6="Yes",$J712,0)))</f>
        <v/>
      </c>
      <c r="N712" s="15">
        <f>IF($C712="","",IFERROR(IF(INDEX('Settings'!$E$17:$H$36,MATCH($C712,'Settings'!$A$17:$A$36,0),MATCH($E712,Groups,0))="",INDEX('Settings'!$D$17:$D$36,MATCH($C712,'Settings'!$A$17:$A$36,0)),INDEX('Settings'!$E$17:$H$36,MATCH($C712,'Settings'!$A$17:$A$36,0),MATCH($E712,Groups,0))),0))</f>
        <v/>
      </c>
      <c r="O712" s="14">
        <f>IF($C712="","",ROUND($M712*$N712,2))</f>
        <v/>
      </c>
      <c r="P712" s="16">
        <f>IF($A712="","",DATE(YEAR($A712),MONTH($A712),1))</f>
        <v/>
      </c>
      <c r="Q712" s="14">
        <f>IF($C712="","",$K712-$O712)</f>
        <v/>
      </c>
    </row>
    <row r="713">
      <c r="A713" s="13" t="n"/>
      <c r="B713" s="4" t="n"/>
      <c r="C713" s="4" t="n"/>
      <c r="D713" s="4" t="n"/>
      <c r="E713" s="6">
        <f>IF($D713="","",IFERROR(INDEX('Settings'!$L$17:$L$56,MATCH($D713,'Settings'!$K$17:$K$56,0)),""))</f>
        <v/>
      </c>
      <c r="F713" s="8" t="n"/>
      <c r="G713" s="8" t="n"/>
      <c r="H713" s="4" t="n"/>
      <c r="I713" s="8" t="n"/>
      <c r="J713" s="8" t="n"/>
      <c r="K713" s="14">
        <f>IF($C713="","",$F713-$G713-$I713-$J713)</f>
        <v/>
      </c>
      <c r="L713" s="14">
        <f>IF($C713="","",$G713*IF($H713="Doctor",1,IF($H713="Shared",0.5,0)))</f>
        <v/>
      </c>
      <c r="M713" s="14">
        <f>IF($C713="","",IF(IFERROR(INDEX('Settings'!$C$17:$C$36,MATCH($C713,'Settings'!$A$17:$A$36,0)),"")="% of gross",$F713,$F713-$L713-IF('Settings'!$B$5="Yes",$I713,0)-IF('Settings'!$B$6="Yes",$J713,0)))</f>
        <v/>
      </c>
      <c r="N713" s="15">
        <f>IF($C713="","",IFERROR(IF(INDEX('Settings'!$E$17:$H$36,MATCH($C713,'Settings'!$A$17:$A$36,0),MATCH($E713,Groups,0))="",INDEX('Settings'!$D$17:$D$36,MATCH($C713,'Settings'!$A$17:$A$36,0)),INDEX('Settings'!$E$17:$H$36,MATCH($C713,'Settings'!$A$17:$A$36,0),MATCH($E713,Groups,0))),0))</f>
        <v/>
      </c>
      <c r="O713" s="14">
        <f>IF($C713="","",ROUND($M713*$N713,2))</f>
        <v/>
      </c>
      <c r="P713" s="16">
        <f>IF($A713="","",DATE(YEAR($A713),MONTH($A713),1))</f>
        <v/>
      </c>
      <c r="Q713" s="14">
        <f>IF($C713="","",$K713-$O713)</f>
        <v/>
      </c>
    </row>
    <row r="714">
      <c r="A714" s="13" t="n"/>
      <c r="B714" s="4" t="n"/>
      <c r="C714" s="4" t="n"/>
      <c r="D714" s="4" t="n"/>
      <c r="E714" s="6">
        <f>IF($D714="","",IFERROR(INDEX('Settings'!$L$17:$L$56,MATCH($D714,'Settings'!$K$17:$K$56,0)),""))</f>
        <v/>
      </c>
      <c r="F714" s="8" t="n"/>
      <c r="G714" s="8" t="n"/>
      <c r="H714" s="4" t="n"/>
      <c r="I714" s="8" t="n"/>
      <c r="J714" s="8" t="n"/>
      <c r="K714" s="14">
        <f>IF($C714="","",$F714-$G714-$I714-$J714)</f>
        <v/>
      </c>
      <c r="L714" s="14">
        <f>IF($C714="","",$G714*IF($H714="Doctor",1,IF($H714="Shared",0.5,0)))</f>
        <v/>
      </c>
      <c r="M714" s="14">
        <f>IF($C714="","",IF(IFERROR(INDEX('Settings'!$C$17:$C$36,MATCH($C714,'Settings'!$A$17:$A$36,0)),"")="% of gross",$F714,$F714-$L714-IF('Settings'!$B$5="Yes",$I714,0)-IF('Settings'!$B$6="Yes",$J714,0)))</f>
        <v/>
      </c>
      <c r="N714" s="15">
        <f>IF($C714="","",IFERROR(IF(INDEX('Settings'!$E$17:$H$36,MATCH($C714,'Settings'!$A$17:$A$36,0),MATCH($E714,Groups,0))="",INDEX('Settings'!$D$17:$D$36,MATCH($C714,'Settings'!$A$17:$A$36,0)),INDEX('Settings'!$E$17:$H$36,MATCH($C714,'Settings'!$A$17:$A$36,0),MATCH($E714,Groups,0))),0))</f>
        <v/>
      </c>
      <c r="O714" s="14">
        <f>IF($C714="","",ROUND($M714*$N714,2))</f>
        <v/>
      </c>
      <c r="P714" s="16">
        <f>IF($A714="","",DATE(YEAR($A714),MONTH($A714),1))</f>
        <v/>
      </c>
      <c r="Q714" s="14">
        <f>IF($C714="","",$K714-$O714)</f>
        <v/>
      </c>
    </row>
    <row r="715">
      <c r="A715" s="13" t="n"/>
      <c r="B715" s="4" t="n"/>
      <c r="C715" s="4" t="n"/>
      <c r="D715" s="4" t="n"/>
      <c r="E715" s="6">
        <f>IF($D715="","",IFERROR(INDEX('Settings'!$L$17:$L$56,MATCH($D715,'Settings'!$K$17:$K$56,0)),""))</f>
        <v/>
      </c>
      <c r="F715" s="8" t="n"/>
      <c r="G715" s="8" t="n"/>
      <c r="H715" s="4" t="n"/>
      <c r="I715" s="8" t="n"/>
      <c r="J715" s="8" t="n"/>
      <c r="K715" s="14">
        <f>IF($C715="","",$F715-$G715-$I715-$J715)</f>
        <v/>
      </c>
      <c r="L715" s="14">
        <f>IF($C715="","",$G715*IF($H715="Doctor",1,IF($H715="Shared",0.5,0)))</f>
        <v/>
      </c>
      <c r="M715" s="14">
        <f>IF($C715="","",IF(IFERROR(INDEX('Settings'!$C$17:$C$36,MATCH($C715,'Settings'!$A$17:$A$36,0)),"")="% of gross",$F715,$F715-$L715-IF('Settings'!$B$5="Yes",$I715,0)-IF('Settings'!$B$6="Yes",$J715,0)))</f>
        <v/>
      </c>
      <c r="N715" s="15">
        <f>IF($C715="","",IFERROR(IF(INDEX('Settings'!$E$17:$H$36,MATCH($C715,'Settings'!$A$17:$A$36,0),MATCH($E715,Groups,0))="",INDEX('Settings'!$D$17:$D$36,MATCH($C715,'Settings'!$A$17:$A$36,0)),INDEX('Settings'!$E$17:$H$36,MATCH($C715,'Settings'!$A$17:$A$36,0),MATCH($E715,Groups,0))),0))</f>
        <v/>
      </c>
      <c r="O715" s="14">
        <f>IF($C715="","",ROUND($M715*$N715,2))</f>
        <v/>
      </c>
      <c r="P715" s="16">
        <f>IF($A715="","",DATE(YEAR($A715),MONTH($A715),1))</f>
        <v/>
      </c>
      <c r="Q715" s="14">
        <f>IF($C715="","",$K715-$O715)</f>
        <v/>
      </c>
    </row>
    <row r="716">
      <c r="A716" s="13" t="n"/>
      <c r="B716" s="4" t="n"/>
      <c r="C716" s="4" t="n"/>
      <c r="D716" s="4" t="n"/>
      <c r="E716" s="6">
        <f>IF($D716="","",IFERROR(INDEX('Settings'!$L$17:$L$56,MATCH($D716,'Settings'!$K$17:$K$56,0)),""))</f>
        <v/>
      </c>
      <c r="F716" s="8" t="n"/>
      <c r="G716" s="8" t="n"/>
      <c r="H716" s="4" t="n"/>
      <c r="I716" s="8" t="n"/>
      <c r="J716" s="8" t="n"/>
      <c r="K716" s="14">
        <f>IF($C716="","",$F716-$G716-$I716-$J716)</f>
        <v/>
      </c>
      <c r="L716" s="14">
        <f>IF($C716="","",$G716*IF($H716="Doctor",1,IF($H716="Shared",0.5,0)))</f>
        <v/>
      </c>
      <c r="M716" s="14">
        <f>IF($C716="","",IF(IFERROR(INDEX('Settings'!$C$17:$C$36,MATCH($C716,'Settings'!$A$17:$A$36,0)),"")="% of gross",$F716,$F716-$L716-IF('Settings'!$B$5="Yes",$I716,0)-IF('Settings'!$B$6="Yes",$J716,0)))</f>
        <v/>
      </c>
      <c r="N716" s="15">
        <f>IF($C716="","",IFERROR(IF(INDEX('Settings'!$E$17:$H$36,MATCH($C716,'Settings'!$A$17:$A$36,0),MATCH($E716,Groups,0))="",INDEX('Settings'!$D$17:$D$36,MATCH($C716,'Settings'!$A$17:$A$36,0)),INDEX('Settings'!$E$17:$H$36,MATCH($C716,'Settings'!$A$17:$A$36,0),MATCH($E716,Groups,0))),0))</f>
        <v/>
      </c>
      <c r="O716" s="14">
        <f>IF($C716="","",ROUND($M716*$N716,2))</f>
        <v/>
      </c>
      <c r="P716" s="16">
        <f>IF($A716="","",DATE(YEAR($A716),MONTH($A716),1))</f>
        <v/>
      </c>
      <c r="Q716" s="14">
        <f>IF($C716="","",$K716-$O716)</f>
        <v/>
      </c>
    </row>
    <row r="717">
      <c r="A717" s="13" t="n"/>
      <c r="B717" s="4" t="n"/>
      <c r="C717" s="4" t="n"/>
      <c r="D717" s="4" t="n"/>
      <c r="E717" s="6">
        <f>IF($D717="","",IFERROR(INDEX('Settings'!$L$17:$L$56,MATCH($D717,'Settings'!$K$17:$K$56,0)),""))</f>
        <v/>
      </c>
      <c r="F717" s="8" t="n"/>
      <c r="G717" s="8" t="n"/>
      <c r="H717" s="4" t="n"/>
      <c r="I717" s="8" t="n"/>
      <c r="J717" s="8" t="n"/>
      <c r="K717" s="14">
        <f>IF($C717="","",$F717-$G717-$I717-$J717)</f>
        <v/>
      </c>
      <c r="L717" s="14">
        <f>IF($C717="","",$G717*IF($H717="Doctor",1,IF($H717="Shared",0.5,0)))</f>
        <v/>
      </c>
      <c r="M717" s="14">
        <f>IF($C717="","",IF(IFERROR(INDEX('Settings'!$C$17:$C$36,MATCH($C717,'Settings'!$A$17:$A$36,0)),"")="% of gross",$F717,$F717-$L717-IF('Settings'!$B$5="Yes",$I717,0)-IF('Settings'!$B$6="Yes",$J717,0)))</f>
        <v/>
      </c>
      <c r="N717" s="15">
        <f>IF($C717="","",IFERROR(IF(INDEX('Settings'!$E$17:$H$36,MATCH($C717,'Settings'!$A$17:$A$36,0),MATCH($E717,Groups,0))="",INDEX('Settings'!$D$17:$D$36,MATCH($C717,'Settings'!$A$17:$A$36,0)),INDEX('Settings'!$E$17:$H$36,MATCH($C717,'Settings'!$A$17:$A$36,0),MATCH($E717,Groups,0))),0))</f>
        <v/>
      </c>
      <c r="O717" s="14">
        <f>IF($C717="","",ROUND($M717*$N717,2))</f>
        <v/>
      </c>
      <c r="P717" s="16">
        <f>IF($A717="","",DATE(YEAR($A717),MONTH($A717),1))</f>
        <v/>
      </c>
      <c r="Q717" s="14">
        <f>IF($C717="","",$K717-$O717)</f>
        <v/>
      </c>
    </row>
    <row r="718">
      <c r="A718" s="13" t="n"/>
      <c r="B718" s="4" t="n"/>
      <c r="C718" s="4" t="n"/>
      <c r="D718" s="4" t="n"/>
      <c r="E718" s="6">
        <f>IF($D718="","",IFERROR(INDEX('Settings'!$L$17:$L$56,MATCH($D718,'Settings'!$K$17:$K$56,0)),""))</f>
        <v/>
      </c>
      <c r="F718" s="8" t="n"/>
      <c r="G718" s="8" t="n"/>
      <c r="H718" s="4" t="n"/>
      <c r="I718" s="8" t="n"/>
      <c r="J718" s="8" t="n"/>
      <c r="K718" s="14">
        <f>IF($C718="","",$F718-$G718-$I718-$J718)</f>
        <v/>
      </c>
      <c r="L718" s="14">
        <f>IF($C718="","",$G718*IF($H718="Doctor",1,IF($H718="Shared",0.5,0)))</f>
        <v/>
      </c>
      <c r="M718" s="14">
        <f>IF($C718="","",IF(IFERROR(INDEX('Settings'!$C$17:$C$36,MATCH($C718,'Settings'!$A$17:$A$36,0)),"")="% of gross",$F718,$F718-$L718-IF('Settings'!$B$5="Yes",$I718,0)-IF('Settings'!$B$6="Yes",$J718,0)))</f>
        <v/>
      </c>
      <c r="N718" s="15">
        <f>IF($C718="","",IFERROR(IF(INDEX('Settings'!$E$17:$H$36,MATCH($C718,'Settings'!$A$17:$A$36,0),MATCH($E718,Groups,0))="",INDEX('Settings'!$D$17:$D$36,MATCH($C718,'Settings'!$A$17:$A$36,0)),INDEX('Settings'!$E$17:$H$36,MATCH($C718,'Settings'!$A$17:$A$36,0),MATCH($E718,Groups,0))),0))</f>
        <v/>
      </c>
      <c r="O718" s="14">
        <f>IF($C718="","",ROUND($M718*$N718,2))</f>
        <v/>
      </c>
      <c r="P718" s="16">
        <f>IF($A718="","",DATE(YEAR($A718),MONTH($A718),1))</f>
        <v/>
      </c>
      <c r="Q718" s="14">
        <f>IF($C718="","",$K718-$O718)</f>
        <v/>
      </c>
    </row>
    <row r="719">
      <c r="A719" s="13" t="n"/>
      <c r="B719" s="4" t="n"/>
      <c r="C719" s="4" t="n"/>
      <c r="D719" s="4" t="n"/>
      <c r="E719" s="6">
        <f>IF($D719="","",IFERROR(INDEX('Settings'!$L$17:$L$56,MATCH($D719,'Settings'!$K$17:$K$56,0)),""))</f>
        <v/>
      </c>
      <c r="F719" s="8" t="n"/>
      <c r="G719" s="8" t="n"/>
      <c r="H719" s="4" t="n"/>
      <c r="I719" s="8" t="n"/>
      <c r="J719" s="8" t="n"/>
      <c r="K719" s="14">
        <f>IF($C719="","",$F719-$G719-$I719-$J719)</f>
        <v/>
      </c>
      <c r="L719" s="14">
        <f>IF($C719="","",$G719*IF($H719="Doctor",1,IF($H719="Shared",0.5,0)))</f>
        <v/>
      </c>
      <c r="M719" s="14">
        <f>IF($C719="","",IF(IFERROR(INDEX('Settings'!$C$17:$C$36,MATCH($C719,'Settings'!$A$17:$A$36,0)),"")="% of gross",$F719,$F719-$L719-IF('Settings'!$B$5="Yes",$I719,0)-IF('Settings'!$B$6="Yes",$J719,0)))</f>
        <v/>
      </c>
      <c r="N719" s="15">
        <f>IF($C719="","",IFERROR(IF(INDEX('Settings'!$E$17:$H$36,MATCH($C719,'Settings'!$A$17:$A$36,0),MATCH($E719,Groups,0))="",INDEX('Settings'!$D$17:$D$36,MATCH($C719,'Settings'!$A$17:$A$36,0)),INDEX('Settings'!$E$17:$H$36,MATCH($C719,'Settings'!$A$17:$A$36,0),MATCH($E719,Groups,0))),0))</f>
        <v/>
      </c>
      <c r="O719" s="14">
        <f>IF($C719="","",ROUND($M719*$N719,2))</f>
        <v/>
      </c>
      <c r="P719" s="16">
        <f>IF($A719="","",DATE(YEAR($A719),MONTH($A719),1))</f>
        <v/>
      </c>
      <c r="Q719" s="14">
        <f>IF($C719="","",$K719-$O719)</f>
        <v/>
      </c>
    </row>
    <row r="720">
      <c r="A720" s="13" t="n"/>
      <c r="B720" s="4" t="n"/>
      <c r="C720" s="4" t="n"/>
      <c r="D720" s="4" t="n"/>
      <c r="E720" s="6">
        <f>IF($D720="","",IFERROR(INDEX('Settings'!$L$17:$L$56,MATCH($D720,'Settings'!$K$17:$K$56,0)),""))</f>
        <v/>
      </c>
      <c r="F720" s="8" t="n"/>
      <c r="G720" s="8" t="n"/>
      <c r="H720" s="4" t="n"/>
      <c r="I720" s="8" t="n"/>
      <c r="J720" s="8" t="n"/>
      <c r="K720" s="14">
        <f>IF($C720="","",$F720-$G720-$I720-$J720)</f>
        <v/>
      </c>
      <c r="L720" s="14">
        <f>IF($C720="","",$G720*IF($H720="Doctor",1,IF($H720="Shared",0.5,0)))</f>
        <v/>
      </c>
      <c r="M720" s="14">
        <f>IF($C720="","",IF(IFERROR(INDEX('Settings'!$C$17:$C$36,MATCH($C720,'Settings'!$A$17:$A$36,0)),"")="% of gross",$F720,$F720-$L720-IF('Settings'!$B$5="Yes",$I720,0)-IF('Settings'!$B$6="Yes",$J720,0)))</f>
        <v/>
      </c>
      <c r="N720" s="15">
        <f>IF($C720="","",IFERROR(IF(INDEX('Settings'!$E$17:$H$36,MATCH($C720,'Settings'!$A$17:$A$36,0),MATCH($E720,Groups,0))="",INDEX('Settings'!$D$17:$D$36,MATCH($C720,'Settings'!$A$17:$A$36,0)),INDEX('Settings'!$E$17:$H$36,MATCH($C720,'Settings'!$A$17:$A$36,0),MATCH($E720,Groups,0))),0))</f>
        <v/>
      </c>
      <c r="O720" s="14">
        <f>IF($C720="","",ROUND($M720*$N720,2))</f>
        <v/>
      </c>
      <c r="P720" s="16">
        <f>IF($A720="","",DATE(YEAR($A720),MONTH($A720),1))</f>
        <v/>
      </c>
      <c r="Q720" s="14">
        <f>IF($C720="","",$K720-$O720)</f>
        <v/>
      </c>
    </row>
    <row r="721">
      <c r="A721" s="13" t="n"/>
      <c r="B721" s="4" t="n"/>
      <c r="C721" s="4" t="n"/>
      <c r="D721" s="4" t="n"/>
      <c r="E721" s="6">
        <f>IF($D721="","",IFERROR(INDEX('Settings'!$L$17:$L$56,MATCH($D721,'Settings'!$K$17:$K$56,0)),""))</f>
        <v/>
      </c>
      <c r="F721" s="8" t="n"/>
      <c r="G721" s="8" t="n"/>
      <c r="H721" s="4" t="n"/>
      <c r="I721" s="8" t="n"/>
      <c r="J721" s="8" t="n"/>
      <c r="K721" s="14">
        <f>IF($C721="","",$F721-$G721-$I721-$J721)</f>
        <v/>
      </c>
      <c r="L721" s="14">
        <f>IF($C721="","",$G721*IF($H721="Doctor",1,IF($H721="Shared",0.5,0)))</f>
        <v/>
      </c>
      <c r="M721" s="14">
        <f>IF($C721="","",IF(IFERROR(INDEX('Settings'!$C$17:$C$36,MATCH($C721,'Settings'!$A$17:$A$36,0)),"")="% of gross",$F721,$F721-$L721-IF('Settings'!$B$5="Yes",$I721,0)-IF('Settings'!$B$6="Yes",$J721,0)))</f>
        <v/>
      </c>
      <c r="N721" s="15">
        <f>IF($C721="","",IFERROR(IF(INDEX('Settings'!$E$17:$H$36,MATCH($C721,'Settings'!$A$17:$A$36,0),MATCH($E721,Groups,0))="",INDEX('Settings'!$D$17:$D$36,MATCH($C721,'Settings'!$A$17:$A$36,0)),INDEX('Settings'!$E$17:$H$36,MATCH($C721,'Settings'!$A$17:$A$36,0),MATCH($E721,Groups,0))),0))</f>
        <v/>
      </c>
      <c r="O721" s="14">
        <f>IF($C721="","",ROUND($M721*$N721,2))</f>
        <v/>
      </c>
      <c r="P721" s="16">
        <f>IF($A721="","",DATE(YEAR($A721),MONTH($A721),1))</f>
        <v/>
      </c>
      <c r="Q721" s="14">
        <f>IF($C721="","",$K721-$O721)</f>
        <v/>
      </c>
    </row>
    <row r="722">
      <c r="A722" s="13" t="n"/>
      <c r="B722" s="4" t="n"/>
      <c r="C722" s="4" t="n"/>
      <c r="D722" s="4" t="n"/>
      <c r="E722" s="6">
        <f>IF($D722="","",IFERROR(INDEX('Settings'!$L$17:$L$56,MATCH($D722,'Settings'!$K$17:$K$56,0)),""))</f>
        <v/>
      </c>
      <c r="F722" s="8" t="n"/>
      <c r="G722" s="8" t="n"/>
      <c r="H722" s="4" t="n"/>
      <c r="I722" s="8" t="n"/>
      <c r="J722" s="8" t="n"/>
      <c r="K722" s="14">
        <f>IF($C722="","",$F722-$G722-$I722-$J722)</f>
        <v/>
      </c>
      <c r="L722" s="14">
        <f>IF($C722="","",$G722*IF($H722="Doctor",1,IF($H722="Shared",0.5,0)))</f>
        <v/>
      </c>
      <c r="M722" s="14">
        <f>IF($C722="","",IF(IFERROR(INDEX('Settings'!$C$17:$C$36,MATCH($C722,'Settings'!$A$17:$A$36,0)),"")="% of gross",$F722,$F722-$L722-IF('Settings'!$B$5="Yes",$I722,0)-IF('Settings'!$B$6="Yes",$J722,0)))</f>
        <v/>
      </c>
      <c r="N722" s="15">
        <f>IF($C722="","",IFERROR(IF(INDEX('Settings'!$E$17:$H$36,MATCH($C722,'Settings'!$A$17:$A$36,0),MATCH($E722,Groups,0))="",INDEX('Settings'!$D$17:$D$36,MATCH($C722,'Settings'!$A$17:$A$36,0)),INDEX('Settings'!$E$17:$H$36,MATCH($C722,'Settings'!$A$17:$A$36,0),MATCH($E722,Groups,0))),0))</f>
        <v/>
      </c>
      <c r="O722" s="14">
        <f>IF($C722="","",ROUND($M722*$N722,2))</f>
        <v/>
      </c>
      <c r="P722" s="16">
        <f>IF($A722="","",DATE(YEAR($A722),MONTH($A722),1))</f>
        <v/>
      </c>
      <c r="Q722" s="14">
        <f>IF($C722="","",$K722-$O722)</f>
        <v/>
      </c>
    </row>
    <row r="723">
      <c r="A723" s="13" t="n"/>
      <c r="B723" s="4" t="n"/>
      <c r="C723" s="4" t="n"/>
      <c r="D723" s="4" t="n"/>
      <c r="E723" s="6">
        <f>IF($D723="","",IFERROR(INDEX('Settings'!$L$17:$L$56,MATCH($D723,'Settings'!$K$17:$K$56,0)),""))</f>
        <v/>
      </c>
      <c r="F723" s="8" t="n"/>
      <c r="G723" s="8" t="n"/>
      <c r="H723" s="4" t="n"/>
      <c r="I723" s="8" t="n"/>
      <c r="J723" s="8" t="n"/>
      <c r="K723" s="14">
        <f>IF($C723="","",$F723-$G723-$I723-$J723)</f>
        <v/>
      </c>
      <c r="L723" s="14">
        <f>IF($C723="","",$G723*IF($H723="Doctor",1,IF($H723="Shared",0.5,0)))</f>
        <v/>
      </c>
      <c r="M723" s="14">
        <f>IF($C723="","",IF(IFERROR(INDEX('Settings'!$C$17:$C$36,MATCH($C723,'Settings'!$A$17:$A$36,0)),"")="% of gross",$F723,$F723-$L723-IF('Settings'!$B$5="Yes",$I723,0)-IF('Settings'!$B$6="Yes",$J723,0)))</f>
        <v/>
      </c>
      <c r="N723" s="15">
        <f>IF($C723="","",IFERROR(IF(INDEX('Settings'!$E$17:$H$36,MATCH($C723,'Settings'!$A$17:$A$36,0),MATCH($E723,Groups,0))="",INDEX('Settings'!$D$17:$D$36,MATCH($C723,'Settings'!$A$17:$A$36,0)),INDEX('Settings'!$E$17:$H$36,MATCH($C723,'Settings'!$A$17:$A$36,0),MATCH($E723,Groups,0))),0))</f>
        <v/>
      </c>
      <c r="O723" s="14">
        <f>IF($C723="","",ROUND($M723*$N723,2))</f>
        <v/>
      </c>
      <c r="P723" s="16">
        <f>IF($A723="","",DATE(YEAR($A723),MONTH($A723),1))</f>
        <v/>
      </c>
      <c r="Q723" s="14">
        <f>IF($C723="","",$K723-$O723)</f>
        <v/>
      </c>
    </row>
    <row r="724">
      <c r="A724" s="13" t="n"/>
      <c r="B724" s="4" t="n"/>
      <c r="C724" s="4" t="n"/>
      <c r="D724" s="4" t="n"/>
      <c r="E724" s="6">
        <f>IF($D724="","",IFERROR(INDEX('Settings'!$L$17:$L$56,MATCH($D724,'Settings'!$K$17:$K$56,0)),""))</f>
        <v/>
      </c>
      <c r="F724" s="8" t="n"/>
      <c r="G724" s="8" t="n"/>
      <c r="H724" s="4" t="n"/>
      <c r="I724" s="8" t="n"/>
      <c r="J724" s="8" t="n"/>
      <c r="K724" s="14">
        <f>IF($C724="","",$F724-$G724-$I724-$J724)</f>
        <v/>
      </c>
      <c r="L724" s="14">
        <f>IF($C724="","",$G724*IF($H724="Doctor",1,IF($H724="Shared",0.5,0)))</f>
        <v/>
      </c>
      <c r="M724" s="14">
        <f>IF($C724="","",IF(IFERROR(INDEX('Settings'!$C$17:$C$36,MATCH($C724,'Settings'!$A$17:$A$36,0)),"")="% of gross",$F724,$F724-$L724-IF('Settings'!$B$5="Yes",$I724,0)-IF('Settings'!$B$6="Yes",$J724,0)))</f>
        <v/>
      </c>
      <c r="N724" s="15">
        <f>IF($C724="","",IFERROR(IF(INDEX('Settings'!$E$17:$H$36,MATCH($C724,'Settings'!$A$17:$A$36,0),MATCH($E724,Groups,0))="",INDEX('Settings'!$D$17:$D$36,MATCH($C724,'Settings'!$A$17:$A$36,0)),INDEX('Settings'!$E$17:$H$36,MATCH($C724,'Settings'!$A$17:$A$36,0),MATCH($E724,Groups,0))),0))</f>
        <v/>
      </c>
      <c r="O724" s="14">
        <f>IF($C724="","",ROUND($M724*$N724,2))</f>
        <v/>
      </c>
      <c r="P724" s="16">
        <f>IF($A724="","",DATE(YEAR($A724),MONTH($A724),1))</f>
        <v/>
      </c>
      <c r="Q724" s="14">
        <f>IF($C724="","",$K724-$O724)</f>
        <v/>
      </c>
    </row>
    <row r="725">
      <c r="A725" s="13" t="n"/>
      <c r="B725" s="4" t="n"/>
      <c r="C725" s="4" t="n"/>
      <c r="D725" s="4" t="n"/>
      <c r="E725" s="6">
        <f>IF($D725="","",IFERROR(INDEX('Settings'!$L$17:$L$56,MATCH($D725,'Settings'!$K$17:$K$56,0)),""))</f>
        <v/>
      </c>
      <c r="F725" s="8" t="n"/>
      <c r="G725" s="8" t="n"/>
      <c r="H725" s="4" t="n"/>
      <c r="I725" s="8" t="n"/>
      <c r="J725" s="8" t="n"/>
      <c r="K725" s="14">
        <f>IF($C725="","",$F725-$G725-$I725-$J725)</f>
        <v/>
      </c>
      <c r="L725" s="14">
        <f>IF($C725="","",$G725*IF($H725="Doctor",1,IF($H725="Shared",0.5,0)))</f>
        <v/>
      </c>
      <c r="M725" s="14">
        <f>IF($C725="","",IF(IFERROR(INDEX('Settings'!$C$17:$C$36,MATCH($C725,'Settings'!$A$17:$A$36,0)),"")="% of gross",$F725,$F725-$L725-IF('Settings'!$B$5="Yes",$I725,0)-IF('Settings'!$B$6="Yes",$J725,0)))</f>
        <v/>
      </c>
      <c r="N725" s="15">
        <f>IF($C725="","",IFERROR(IF(INDEX('Settings'!$E$17:$H$36,MATCH($C725,'Settings'!$A$17:$A$36,0),MATCH($E725,Groups,0))="",INDEX('Settings'!$D$17:$D$36,MATCH($C725,'Settings'!$A$17:$A$36,0)),INDEX('Settings'!$E$17:$H$36,MATCH($C725,'Settings'!$A$17:$A$36,0),MATCH($E725,Groups,0))),0))</f>
        <v/>
      </c>
      <c r="O725" s="14">
        <f>IF($C725="","",ROUND($M725*$N725,2))</f>
        <v/>
      </c>
      <c r="P725" s="16">
        <f>IF($A725="","",DATE(YEAR($A725),MONTH($A725),1))</f>
        <v/>
      </c>
      <c r="Q725" s="14">
        <f>IF($C725="","",$K725-$O725)</f>
        <v/>
      </c>
    </row>
    <row r="726">
      <c r="A726" s="13" t="n"/>
      <c r="B726" s="4" t="n"/>
      <c r="C726" s="4" t="n"/>
      <c r="D726" s="4" t="n"/>
      <c r="E726" s="6">
        <f>IF($D726="","",IFERROR(INDEX('Settings'!$L$17:$L$56,MATCH($D726,'Settings'!$K$17:$K$56,0)),""))</f>
        <v/>
      </c>
      <c r="F726" s="8" t="n"/>
      <c r="G726" s="8" t="n"/>
      <c r="H726" s="4" t="n"/>
      <c r="I726" s="8" t="n"/>
      <c r="J726" s="8" t="n"/>
      <c r="K726" s="14">
        <f>IF($C726="","",$F726-$G726-$I726-$J726)</f>
        <v/>
      </c>
      <c r="L726" s="14">
        <f>IF($C726="","",$G726*IF($H726="Doctor",1,IF($H726="Shared",0.5,0)))</f>
        <v/>
      </c>
      <c r="M726" s="14">
        <f>IF($C726="","",IF(IFERROR(INDEX('Settings'!$C$17:$C$36,MATCH($C726,'Settings'!$A$17:$A$36,0)),"")="% of gross",$F726,$F726-$L726-IF('Settings'!$B$5="Yes",$I726,0)-IF('Settings'!$B$6="Yes",$J726,0)))</f>
        <v/>
      </c>
      <c r="N726" s="15">
        <f>IF($C726="","",IFERROR(IF(INDEX('Settings'!$E$17:$H$36,MATCH($C726,'Settings'!$A$17:$A$36,0),MATCH($E726,Groups,0))="",INDEX('Settings'!$D$17:$D$36,MATCH($C726,'Settings'!$A$17:$A$36,0)),INDEX('Settings'!$E$17:$H$36,MATCH($C726,'Settings'!$A$17:$A$36,0),MATCH($E726,Groups,0))),0))</f>
        <v/>
      </c>
      <c r="O726" s="14">
        <f>IF($C726="","",ROUND($M726*$N726,2))</f>
        <v/>
      </c>
      <c r="P726" s="16">
        <f>IF($A726="","",DATE(YEAR($A726),MONTH($A726),1))</f>
        <v/>
      </c>
      <c r="Q726" s="14">
        <f>IF($C726="","",$K726-$O726)</f>
        <v/>
      </c>
    </row>
    <row r="727">
      <c r="A727" s="13" t="n"/>
      <c r="B727" s="4" t="n"/>
      <c r="C727" s="4" t="n"/>
      <c r="D727" s="4" t="n"/>
      <c r="E727" s="6">
        <f>IF($D727="","",IFERROR(INDEX('Settings'!$L$17:$L$56,MATCH($D727,'Settings'!$K$17:$K$56,0)),""))</f>
        <v/>
      </c>
      <c r="F727" s="8" t="n"/>
      <c r="G727" s="8" t="n"/>
      <c r="H727" s="4" t="n"/>
      <c r="I727" s="8" t="n"/>
      <c r="J727" s="8" t="n"/>
      <c r="K727" s="14">
        <f>IF($C727="","",$F727-$G727-$I727-$J727)</f>
        <v/>
      </c>
      <c r="L727" s="14">
        <f>IF($C727="","",$G727*IF($H727="Doctor",1,IF($H727="Shared",0.5,0)))</f>
        <v/>
      </c>
      <c r="M727" s="14">
        <f>IF($C727="","",IF(IFERROR(INDEX('Settings'!$C$17:$C$36,MATCH($C727,'Settings'!$A$17:$A$36,0)),"")="% of gross",$F727,$F727-$L727-IF('Settings'!$B$5="Yes",$I727,0)-IF('Settings'!$B$6="Yes",$J727,0)))</f>
        <v/>
      </c>
      <c r="N727" s="15">
        <f>IF($C727="","",IFERROR(IF(INDEX('Settings'!$E$17:$H$36,MATCH($C727,'Settings'!$A$17:$A$36,0),MATCH($E727,Groups,0))="",INDEX('Settings'!$D$17:$D$36,MATCH($C727,'Settings'!$A$17:$A$36,0)),INDEX('Settings'!$E$17:$H$36,MATCH($C727,'Settings'!$A$17:$A$36,0),MATCH($E727,Groups,0))),0))</f>
        <v/>
      </c>
      <c r="O727" s="14">
        <f>IF($C727="","",ROUND($M727*$N727,2))</f>
        <v/>
      </c>
      <c r="P727" s="16">
        <f>IF($A727="","",DATE(YEAR($A727),MONTH($A727),1))</f>
        <v/>
      </c>
      <c r="Q727" s="14">
        <f>IF($C727="","",$K727-$O727)</f>
        <v/>
      </c>
    </row>
    <row r="728">
      <c r="A728" s="13" t="n"/>
      <c r="B728" s="4" t="n"/>
      <c r="C728" s="4" t="n"/>
      <c r="D728" s="4" t="n"/>
      <c r="E728" s="6">
        <f>IF($D728="","",IFERROR(INDEX('Settings'!$L$17:$L$56,MATCH($D728,'Settings'!$K$17:$K$56,0)),""))</f>
        <v/>
      </c>
      <c r="F728" s="8" t="n"/>
      <c r="G728" s="8" t="n"/>
      <c r="H728" s="4" t="n"/>
      <c r="I728" s="8" t="n"/>
      <c r="J728" s="8" t="n"/>
      <c r="K728" s="14">
        <f>IF($C728="","",$F728-$G728-$I728-$J728)</f>
        <v/>
      </c>
      <c r="L728" s="14">
        <f>IF($C728="","",$G728*IF($H728="Doctor",1,IF($H728="Shared",0.5,0)))</f>
        <v/>
      </c>
      <c r="M728" s="14">
        <f>IF($C728="","",IF(IFERROR(INDEX('Settings'!$C$17:$C$36,MATCH($C728,'Settings'!$A$17:$A$36,0)),"")="% of gross",$F728,$F728-$L728-IF('Settings'!$B$5="Yes",$I728,0)-IF('Settings'!$B$6="Yes",$J728,0)))</f>
        <v/>
      </c>
      <c r="N728" s="15">
        <f>IF($C728="","",IFERROR(IF(INDEX('Settings'!$E$17:$H$36,MATCH($C728,'Settings'!$A$17:$A$36,0),MATCH($E728,Groups,0))="",INDEX('Settings'!$D$17:$D$36,MATCH($C728,'Settings'!$A$17:$A$36,0)),INDEX('Settings'!$E$17:$H$36,MATCH($C728,'Settings'!$A$17:$A$36,0),MATCH($E728,Groups,0))),0))</f>
        <v/>
      </c>
      <c r="O728" s="14">
        <f>IF($C728="","",ROUND($M728*$N728,2))</f>
        <v/>
      </c>
      <c r="P728" s="16">
        <f>IF($A728="","",DATE(YEAR($A728),MONTH($A728),1))</f>
        <v/>
      </c>
      <c r="Q728" s="14">
        <f>IF($C728="","",$K728-$O728)</f>
        <v/>
      </c>
    </row>
    <row r="729">
      <c r="A729" s="13" t="n"/>
      <c r="B729" s="4" t="n"/>
      <c r="C729" s="4" t="n"/>
      <c r="D729" s="4" t="n"/>
      <c r="E729" s="6">
        <f>IF($D729="","",IFERROR(INDEX('Settings'!$L$17:$L$56,MATCH($D729,'Settings'!$K$17:$K$56,0)),""))</f>
        <v/>
      </c>
      <c r="F729" s="8" t="n"/>
      <c r="G729" s="8" t="n"/>
      <c r="H729" s="4" t="n"/>
      <c r="I729" s="8" t="n"/>
      <c r="J729" s="8" t="n"/>
      <c r="K729" s="14">
        <f>IF($C729="","",$F729-$G729-$I729-$J729)</f>
        <v/>
      </c>
      <c r="L729" s="14">
        <f>IF($C729="","",$G729*IF($H729="Doctor",1,IF($H729="Shared",0.5,0)))</f>
        <v/>
      </c>
      <c r="M729" s="14">
        <f>IF($C729="","",IF(IFERROR(INDEX('Settings'!$C$17:$C$36,MATCH($C729,'Settings'!$A$17:$A$36,0)),"")="% of gross",$F729,$F729-$L729-IF('Settings'!$B$5="Yes",$I729,0)-IF('Settings'!$B$6="Yes",$J729,0)))</f>
        <v/>
      </c>
      <c r="N729" s="15">
        <f>IF($C729="","",IFERROR(IF(INDEX('Settings'!$E$17:$H$36,MATCH($C729,'Settings'!$A$17:$A$36,0),MATCH($E729,Groups,0))="",INDEX('Settings'!$D$17:$D$36,MATCH($C729,'Settings'!$A$17:$A$36,0)),INDEX('Settings'!$E$17:$H$36,MATCH($C729,'Settings'!$A$17:$A$36,0),MATCH($E729,Groups,0))),0))</f>
        <v/>
      </c>
      <c r="O729" s="14">
        <f>IF($C729="","",ROUND($M729*$N729,2))</f>
        <v/>
      </c>
      <c r="P729" s="16">
        <f>IF($A729="","",DATE(YEAR($A729),MONTH($A729),1))</f>
        <v/>
      </c>
      <c r="Q729" s="14">
        <f>IF($C729="","",$K729-$O729)</f>
        <v/>
      </c>
    </row>
    <row r="730">
      <c r="A730" s="13" t="n"/>
      <c r="B730" s="4" t="n"/>
      <c r="C730" s="4" t="n"/>
      <c r="D730" s="4" t="n"/>
      <c r="E730" s="6">
        <f>IF($D730="","",IFERROR(INDEX('Settings'!$L$17:$L$56,MATCH($D730,'Settings'!$K$17:$K$56,0)),""))</f>
        <v/>
      </c>
      <c r="F730" s="8" t="n"/>
      <c r="G730" s="8" t="n"/>
      <c r="H730" s="4" t="n"/>
      <c r="I730" s="8" t="n"/>
      <c r="J730" s="8" t="n"/>
      <c r="K730" s="14">
        <f>IF($C730="","",$F730-$G730-$I730-$J730)</f>
        <v/>
      </c>
      <c r="L730" s="14">
        <f>IF($C730="","",$G730*IF($H730="Doctor",1,IF($H730="Shared",0.5,0)))</f>
        <v/>
      </c>
      <c r="M730" s="14">
        <f>IF($C730="","",IF(IFERROR(INDEX('Settings'!$C$17:$C$36,MATCH($C730,'Settings'!$A$17:$A$36,0)),"")="% of gross",$F730,$F730-$L730-IF('Settings'!$B$5="Yes",$I730,0)-IF('Settings'!$B$6="Yes",$J730,0)))</f>
        <v/>
      </c>
      <c r="N730" s="15">
        <f>IF($C730="","",IFERROR(IF(INDEX('Settings'!$E$17:$H$36,MATCH($C730,'Settings'!$A$17:$A$36,0),MATCH($E730,Groups,0))="",INDEX('Settings'!$D$17:$D$36,MATCH($C730,'Settings'!$A$17:$A$36,0)),INDEX('Settings'!$E$17:$H$36,MATCH($C730,'Settings'!$A$17:$A$36,0),MATCH($E730,Groups,0))),0))</f>
        <v/>
      </c>
      <c r="O730" s="14">
        <f>IF($C730="","",ROUND($M730*$N730,2))</f>
        <v/>
      </c>
      <c r="P730" s="16">
        <f>IF($A730="","",DATE(YEAR($A730),MONTH($A730),1))</f>
        <v/>
      </c>
      <c r="Q730" s="14">
        <f>IF($C730="","",$K730-$O730)</f>
        <v/>
      </c>
    </row>
    <row r="731">
      <c r="A731" s="13" t="n"/>
      <c r="B731" s="4" t="n"/>
      <c r="C731" s="4" t="n"/>
      <c r="D731" s="4" t="n"/>
      <c r="E731" s="6">
        <f>IF($D731="","",IFERROR(INDEX('Settings'!$L$17:$L$56,MATCH($D731,'Settings'!$K$17:$K$56,0)),""))</f>
        <v/>
      </c>
      <c r="F731" s="8" t="n"/>
      <c r="G731" s="8" t="n"/>
      <c r="H731" s="4" t="n"/>
      <c r="I731" s="8" t="n"/>
      <c r="J731" s="8" t="n"/>
      <c r="K731" s="14">
        <f>IF($C731="","",$F731-$G731-$I731-$J731)</f>
        <v/>
      </c>
      <c r="L731" s="14">
        <f>IF($C731="","",$G731*IF($H731="Doctor",1,IF($H731="Shared",0.5,0)))</f>
        <v/>
      </c>
      <c r="M731" s="14">
        <f>IF($C731="","",IF(IFERROR(INDEX('Settings'!$C$17:$C$36,MATCH($C731,'Settings'!$A$17:$A$36,0)),"")="% of gross",$F731,$F731-$L731-IF('Settings'!$B$5="Yes",$I731,0)-IF('Settings'!$B$6="Yes",$J731,0)))</f>
        <v/>
      </c>
      <c r="N731" s="15">
        <f>IF($C731="","",IFERROR(IF(INDEX('Settings'!$E$17:$H$36,MATCH($C731,'Settings'!$A$17:$A$36,0),MATCH($E731,Groups,0))="",INDEX('Settings'!$D$17:$D$36,MATCH($C731,'Settings'!$A$17:$A$36,0)),INDEX('Settings'!$E$17:$H$36,MATCH($C731,'Settings'!$A$17:$A$36,0),MATCH($E731,Groups,0))),0))</f>
        <v/>
      </c>
      <c r="O731" s="14">
        <f>IF($C731="","",ROUND($M731*$N731,2))</f>
        <v/>
      </c>
      <c r="P731" s="16">
        <f>IF($A731="","",DATE(YEAR($A731),MONTH($A731),1))</f>
        <v/>
      </c>
      <c r="Q731" s="14">
        <f>IF($C731="","",$K731-$O731)</f>
        <v/>
      </c>
    </row>
    <row r="732">
      <c r="A732" s="13" t="n"/>
      <c r="B732" s="4" t="n"/>
      <c r="C732" s="4" t="n"/>
      <c r="D732" s="4" t="n"/>
      <c r="E732" s="6">
        <f>IF($D732="","",IFERROR(INDEX('Settings'!$L$17:$L$56,MATCH($D732,'Settings'!$K$17:$K$56,0)),""))</f>
        <v/>
      </c>
      <c r="F732" s="8" t="n"/>
      <c r="G732" s="8" t="n"/>
      <c r="H732" s="4" t="n"/>
      <c r="I732" s="8" t="n"/>
      <c r="J732" s="8" t="n"/>
      <c r="K732" s="14">
        <f>IF($C732="","",$F732-$G732-$I732-$J732)</f>
        <v/>
      </c>
      <c r="L732" s="14">
        <f>IF($C732="","",$G732*IF($H732="Doctor",1,IF($H732="Shared",0.5,0)))</f>
        <v/>
      </c>
      <c r="M732" s="14">
        <f>IF($C732="","",IF(IFERROR(INDEX('Settings'!$C$17:$C$36,MATCH($C732,'Settings'!$A$17:$A$36,0)),"")="% of gross",$F732,$F732-$L732-IF('Settings'!$B$5="Yes",$I732,0)-IF('Settings'!$B$6="Yes",$J732,0)))</f>
        <v/>
      </c>
      <c r="N732" s="15">
        <f>IF($C732="","",IFERROR(IF(INDEX('Settings'!$E$17:$H$36,MATCH($C732,'Settings'!$A$17:$A$36,0),MATCH($E732,Groups,0))="",INDEX('Settings'!$D$17:$D$36,MATCH($C732,'Settings'!$A$17:$A$36,0)),INDEX('Settings'!$E$17:$H$36,MATCH($C732,'Settings'!$A$17:$A$36,0),MATCH($E732,Groups,0))),0))</f>
        <v/>
      </c>
      <c r="O732" s="14">
        <f>IF($C732="","",ROUND($M732*$N732,2))</f>
        <v/>
      </c>
      <c r="P732" s="16">
        <f>IF($A732="","",DATE(YEAR($A732),MONTH($A732),1))</f>
        <v/>
      </c>
      <c r="Q732" s="14">
        <f>IF($C732="","",$K732-$O732)</f>
        <v/>
      </c>
    </row>
    <row r="733">
      <c r="A733" s="13" t="n"/>
      <c r="B733" s="4" t="n"/>
      <c r="C733" s="4" t="n"/>
      <c r="D733" s="4" t="n"/>
      <c r="E733" s="6">
        <f>IF($D733="","",IFERROR(INDEX('Settings'!$L$17:$L$56,MATCH($D733,'Settings'!$K$17:$K$56,0)),""))</f>
        <v/>
      </c>
      <c r="F733" s="8" t="n"/>
      <c r="G733" s="8" t="n"/>
      <c r="H733" s="4" t="n"/>
      <c r="I733" s="8" t="n"/>
      <c r="J733" s="8" t="n"/>
      <c r="K733" s="14">
        <f>IF($C733="","",$F733-$G733-$I733-$J733)</f>
        <v/>
      </c>
      <c r="L733" s="14">
        <f>IF($C733="","",$G733*IF($H733="Doctor",1,IF($H733="Shared",0.5,0)))</f>
        <v/>
      </c>
      <c r="M733" s="14">
        <f>IF($C733="","",IF(IFERROR(INDEX('Settings'!$C$17:$C$36,MATCH($C733,'Settings'!$A$17:$A$36,0)),"")="% of gross",$F733,$F733-$L733-IF('Settings'!$B$5="Yes",$I733,0)-IF('Settings'!$B$6="Yes",$J733,0)))</f>
        <v/>
      </c>
      <c r="N733" s="15">
        <f>IF($C733="","",IFERROR(IF(INDEX('Settings'!$E$17:$H$36,MATCH($C733,'Settings'!$A$17:$A$36,0),MATCH($E733,Groups,0))="",INDEX('Settings'!$D$17:$D$36,MATCH($C733,'Settings'!$A$17:$A$36,0)),INDEX('Settings'!$E$17:$H$36,MATCH($C733,'Settings'!$A$17:$A$36,0),MATCH($E733,Groups,0))),0))</f>
        <v/>
      </c>
      <c r="O733" s="14">
        <f>IF($C733="","",ROUND($M733*$N733,2))</f>
        <v/>
      </c>
      <c r="P733" s="16">
        <f>IF($A733="","",DATE(YEAR($A733),MONTH($A733),1))</f>
        <v/>
      </c>
      <c r="Q733" s="14">
        <f>IF($C733="","",$K733-$O733)</f>
        <v/>
      </c>
    </row>
    <row r="734">
      <c r="A734" s="13" t="n"/>
      <c r="B734" s="4" t="n"/>
      <c r="C734" s="4" t="n"/>
      <c r="D734" s="4" t="n"/>
      <c r="E734" s="6">
        <f>IF($D734="","",IFERROR(INDEX('Settings'!$L$17:$L$56,MATCH($D734,'Settings'!$K$17:$K$56,0)),""))</f>
        <v/>
      </c>
      <c r="F734" s="8" t="n"/>
      <c r="G734" s="8" t="n"/>
      <c r="H734" s="4" t="n"/>
      <c r="I734" s="8" t="n"/>
      <c r="J734" s="8" t="n"/>
      <c r="K734" s="14">
        <f>IF($C734="","",$F734-$G734-$I734-$J734)</f>
        <v/>
      </c>
      <c r="L734" s="14">
        <f>IF($C734="","",$G734*IF($H734="Doctor",1,IF($H734="Shared",0.5,0)))</f>
        <v/>
      </c>
      <c r="M734" s="14">
        <f>IF($C734="","",IF(IFERROR(INDEX('Settings'!$C$17:$C$36,MATCH($C734,'Settings'!$A$17:$A$36,0)),"")="% of gross",$F734,$F734-$L734-IF('Settings'!$B$5="Yes",$I734,0)-IF('Settings'!$B$6="Yes",$J734,0)))</f>
        <v/>
      </c>
      <c r="N734" s="15">
        <f>IF($C734="","",IFERROR(IF(INDEX('Settings'!$E$17:$H$36,MATCH($C734,'Settings'!$A$17:$A$36,0),MATCH($E734,Groups,0))="",INDEX('Settings'!$D$17:$D$36,MATCH($C734,'Settings'!$A$17:$A$36,0)),INDEX('Settings'!$E$17:$H$36,MATCH($C734,'Settings'!$A$17:$A$36,0),MATCH($E734,Groups,0))),0))</f>
        <v/>
      </c>
      <c r="O734" s="14">
        <f>IF($C734="","",ROUND($M734*$N734,2))</f>
        <v/>
      </c>
      <c r="P734" s="16">
        <f>IF($A734="","",DATE(YEAR($A734),MONTH($A734),1))</f>
        <v/>
      </c>
      <c r="Q734" s="14">
        <f>IF($C734="","",$K734-$O734)</f>
        <v/>
      </c>
    </row>
    <row r="735">
      <c r="A735" s="13" t="n"/>
      <c r="B735" s="4" t="n"/>
      <c r="C735" s="4" t="n"/>
      <c r="D735" s="4" t="n"/>
      <c r="E735" s="6">
        <f>IF($D735="","",IFERROR(INDEX('Settings'!$L$17:$L$56,MATCH($D735,'Settings'!$K$17:$K$56,0)),""))</f>
        <v/>
      </c>
      <c r="F735" s="8" t="n"/>
      <c r="G735" s="8" t="n"/>
      <c r="H735" s="4" t="n"/>
      <c r="I735" s="8" t="n"/>
      <c r="J735" s="8" t="n"/>
      <c r="K735" s="14">
        <f>IF($C735="","",$F735-$G735-$I735-$J735)</f>
        <v/>
      </c>
      <c r="L735" s="14">
        <f>IF($C735="","",$G735*IF($H735="Doctor",1,IF($H735="Shared",0.5,0)))</f>
        <v/>
      </c>
      <c r="M735" s="14">
        <f>IF($C735="","",IF(IFERROR(INDEX('Settings'!$C$17:$C$36,MATCH($C735,'Settings'!$A$17:$A$36,0)),"")="% of gross",$F735,$F735-$L735-IF('Settings'!$B$5="Yes",$I735,0)-IF('Settings'!$B$6="Yes",$J735,0)))</f>
        <v/>
      </c>
      <c r="N735" s="15">
        <f>IF($C735="","",IFERROR(IF(INDEX('Settings'!$E$17:$H$36,MATCH($C735,'Settings'!$A$17:$A$36,0),MATCH($E735,Groups,0))="",INDEX('Settings'!$D$17:$D$36,MATCH($C735,'Settings'!$A$17:$A$36,0)),INDEX('Settings'!$E$17:$H$36,MATCH($C735,'Settings'!$A$17:$A$36,0),MATCH($E735,Groups,0))),0))</f>
        <v/>
      </c>
      <c r="O735" s="14">
        <f>IF($C735="","",ROUND($M735*$N735,2))</f>
        <v/>
      </c>
      <c r="P735" s="16">
        <f>IF($A735="","",DATE(YEAR($A735),MONTH($A735),1))</f>
        <v/>
      </c>
      <c r="Q735" s="14">
        <f>IF($C735="","",$K735-$O735)</f>
        <v/>
      </c>
    </row>
    <row r="736">
      <c r="A736" s="13" t="n"/>
      <c r="B736" s="4" t="n"/>
      <c r="C736" s="4" t="n"/>
      <c r="D736" s="4" t="n"/>
      <c r="E736" s="6">
        <f>IF($D736="","",IFERROR(INDEX('Settings'!$L$17:$L$56,MATCH($D736,'Settings'!$K$17:$K$56,0)),""))</f>
        <v/>
      </c>
      <c r="F736" s="8" t="n"/>
      <c r="G736" s="8" t="n"/>
      <c r="H736" s="4" t="n"/>
      <c r="I736" s="8" t="n"/>
      <c r="J736" s="8" t="n"/>
      <c r="K736" s="14">
        <f>IF($C736="","",$F736-$G736-$I736-$J736)</f>
        <v/>
      </c>
      <c r="L736" s="14">
        <f>IF($C736="","",$G736*IF($H736="Doctor",1,IF($H736="Shared",0.5,0)))</f>
        <v/>
      </c>
      <c r="M736" s="14">
        <f>IF($C736="","",IF(IFERROR(INDEX('Settings'!$C$17:$C$36,MATCH($C736,'Settings'!$A$17:$A$36,0)),"")="% of gross",$F736,$F736-$L736-IF('Settings'!$B$5="Yes",$I736,0)-IF('Settings'!$B$6="Yes",$J736,0)))</f>
        <v/>
      </c>
      <c r="N736" s="15">
        <f>IF($C736="","",IFERROR(IF(INDEX('Settings'!$E$17:$H$36,MATCH($C736,'Settings'!$A$17:$A$36,0),MATCH($E736,Groups,0))="",INDEX('Settings'!$D$17:$D$36,MATCH($C736,'Settings'!$A$17:$A$36,0)),INDEX('Settings'!$E$17:$H$36,MATCH($C736,'Settings'!$A$17:$A$36,0),MATCH($E736,Groups,0))),0))</f>
        <v/>
      </c>
      <c r="O736" s="14">
        <f>IF($C736="","",ROUND($M736*$N736,2))</f>
        <v/>
      </c>
      <c r="P736" s="16">
        <f>IF($A736="","",DATE(YEAR($A736),MONTH($A736),1))</f>
        <v/>
      </c>
      <c r="Q736" s="14">
        <f>IF($C736="","",$K736-$O736)</f>
        <v/>
      </c>
    </row>
    <row r="737">
      <c r="A737" s="13" t="n"/>
      <c r="B737" s="4" t="n"/>
      <c r="C737" s="4" t="n"/>
      <c r="D737" s="4" t="n"/>
      <c r="E737" s="6">
        <f>IF($D737="","",IFERROR(INDEX('Settings'!$L$17:$L$56,MATCH($D737,'Settings'!$K$17:$K$56,0)),""))</f>
        <v/>
      </c>
      <c r="F737" s="8" t="n"/>
      <c r="G737" s="8" t="n"/>
      <c r="H737" s="4" t="n"/>
      <c r="I737" s="8" t="n"/>
      <c r="J737" s="8" t="n"/>
      <c r="K737" s="14">
        <f>IF($C737="","",$F737-$G737-$I737-$J737)</f>
        <v/>
      </c>
      <c r="L737" s="14">
        <f>IF($C737="","",$G737*IF($H737="Doctor",1,IF($H737="Shared",0.5,0)))</f>
        <v/>
      </c>
      <c r="M737" s="14">
        <f>IF($C737="","",IF(IFERROR(INDEX('Settings'!$C$17:$C$36,MATCH($C737,'Settings'!$A$17:$A$36,0)),"")="% of gross",$F737,$F737-$L737-IF('Settings'!$B$5="Yes",$I737,0)-IF('Settings'!$B$6="Yes",$J737,0)))</f>
        <v/>
      </c>
      <c r="N737" s="15">
        <f>IF($C737="","",IFERROR(IF(INDEX('Settings'!$E$17:$H$36,MATCH($C737,'Settings'!$A$17:$A$36,0),MATCH($E737,Groups,0))="",INDEX('Settings'!$D$17:$D$36,MATCH($C737,'Settings'!$A$17:$A$36,0)),INDEX('Settings'!$E$17:$H$36,MATCH($C737,'Settings'!$A$17:$A$36,0),MATCH($E737,Groups,0))),0))</f>
        <v/>
      </c>
      <c r="O737" s="14">
        <f>IF($C737="","",ROUND($M737*$N737,2))</f>
        <v/>
      </c>
      <c r="P737" s="16">
        <f>IF($A737="","",DATE(YEAR($A737),MONTH($A737),1))</f>
        <v/>
      </c>
      <c r="Q737" s="14">
        <f>IF($C737="","",$K737-$O737)</f>
        <v/>
      </c>
    </row>
    <row r="738">
      <c r="A738" s="13" t="n"/>
      <c r="B738" s="4" t="n"/>
      <c r="C738" s="4" t="n"/>
      <c r="D738" s="4" t="n"/>
      <c r="E738" s="6">
        <f>IF($D738="","",IFERROR(INDEX('Settings'!$L$17:$L$56,MATCH($D738,'Settings'!$K$17:$K$56,0)),""))</f>
        <v/>
      </c>
      <c r="F738" s="8" t="n"/>
      <c r="G738" s="8" t="n"/>
      <c r="H738" s="4" t="n"/>
      <c r="I738" s="8" t="n"/>
      <c r="J738" s="8" t="n"/>
      <c r="K738" s="14">
        <f>IF($C738="","",$F738-$G738-$I738-$J738)</f>
        <v/>
      </c>
      <c r="L738" s="14">
        <f>IF($C738="","",$G738*IF($H738="Doctor",1,IF($H738="Shared",0.5,0)))</f>
        <v/>
      </c>
      <c r="M738" s="14">
        <f>IF($C738="","",IF(IFERROR(INDEX('Settings'!$C$17:$C$36,MATCH($C738,'Settings'!$A$17:$A$36,0)),"")="% of gross",$F738,$F738-$L738-IF('Settings'!$B$5="Yes",$I738,0)-IF('Settings'!$B$6="Yes",$J738,0)))</f>
        <v/>
      </c>
      <c r="N738" s="15">
        <f>IF($C738="","",IFERROR(IF(INDEX('Settings'!$E$17:$H$36,MATCH($C738,'Settings'!$A$17:$A$36,0),MATCH($E738,Groups,0))="",INDEX('Settings'!$D$17:$D$36,MATCH($C738,'Settings'!$A$17:$A$36,0)),INDEX('Settings'!$E$17:$H$36,MATCH($C738,'Settings'!$A$17:$A$36,0),MATCH($E738,Groups,0))),0))</f>
        <v/>
      </c>
      <c r="O738" s="14">
        <f>IF($C738="","",ROUND($M738*$N738,2))</f>
        <v/>
      </c>
      <c r="P738" s="16">
        <f>IF($A738="","",DATE(YEAR($A738),MONTH($A738),1))</f>
        <v/>
      </c>
      <c r="Q738" s="14">
        <f>IF($C738="","",$K738-$O738)</f>
        <v/>
      </c>
    </row>
    <row r="739">
      <c r="A739" s="13" t="n"/>
      <c r="B739" s="4" t="n"/>
      <c r="C739" s="4" t="n"/>
      <c r="D739" s="4" t="n"/>
      <c r="E739" s="6">
        <f>IF($D739="","",IFERROR(INDEX('Settings'!$L$17:$L$56,MATCH($D739,'Settings'!$K$17:$K$56,0)),""))</f>
        <v/>
      </c>
      <c r="F739" s="8" t="n"/>
      <c r="G739" s="8" t="n"/>
      <c r="H739" s="4" t="n"/>
      <c r="I739" s="8" t="n"/>
      <c r="J739" s="8" t="n"/>
      <c r="K739" s="14">
        <f>IF($C739="","",$F739-$G739-$I739-$J739)</f>
        <v/>
      </c>
      <c r="L739" s="14">
        <f>IF($C739="","",$G739*IF($H739="Doctor",1,IF($H739="Shared",0.5,0)))</f>
        <v/>
      </c>
      <c r="M739" s="14">
        <f>IF($C739="","",IF(IFERROR(INDEX('Settings'!$C$17:$C$36,MATCH($C739,'Settings'!$A$17:$A$36,0)),"")="% of gross",$F739,$F739-$L739-IF('Settings'!$B$5="Yes",$I739,0)-IF('Settings'!$B$6="Yes",$J739,0)))</f>
        <v/>
      </c>
      <c r="N739" s="15">
        <f>IF($C739="","",IFERROR(IF(INDEX('Settings'!$E$17:$H$36,MATCH($C739,'Settings'!$A$17:$A$36,0),MATCH($E739,Groups,0))="",INDEX('Settings'!$D$17:$D$36,MATCH($C739,'Settings'!$A$17:$A$36,0)),INDEX('Settings'!$E$17:$H$36,MATCH($C739,'Settings'!$A$17:$A$36,0),MATCH($E739,Groups,0))),0))</f>
        <v/>
      </c>
      <c r="O739" s="14">
        <f>IF($C739="","",ROUND($M739*$N739,2))</f>
        <v/>
      </c>
      <c r="P739" s="16">
        <f>IF($A739="","",DATE(YEAR($A739),MONTH($A739),1))</f>
        <v/>
      </c>
      <c r="Q739" s="14">
        <f>IF($C739="","",$K739-$O739)</f>
        <v/>
      </c>
    </row>
    <row r="740">
      <c r="A740" s="13" t="n"/>
      <c r="B740" s="4" t="n"/>
      <c r="C740" s="4" t="n"/>
      <c r="D740" s="4" t="n"/>
      <c r="E740" s="6">
        <f>IF($D740="","",IFERROR(INDEX('Settings'!$L$17:$L$56,MATCH($D740,'Settings'!$K$17:$K$56,0)),""))</f>
        <v/>
      </c>
      <c r="F740" s="8" t="n"/>
      <c r="G740" s="8" t="n"/>
      <c r="H740" s="4" t="n"/>
      <c r="I740" s="8" t="n"/>
      <c r="J740" s="8" t="n"/>
      <c r="K740" s="14">
        <f>IF($C740="","",$F740-$G740-$I740-$J740)</f>
        <v/>
      </c>
      <c r="L740" s="14">
        <f>IF($C740="","",$G740*IF($H740="Doctor",1,IF($H740="Shared",0.5,0)))</f>
        <v/>
      </c>
      <c r="M740" s="14">
        <f>IF($C740="","",IF(IFERROR(INDEX('Settings'!$C$17:$C$36,MATCH($C740,'Settings'!$A$17:$A$36,0)),"")="% of gross",$F740,$F740-$L740-IF('Settings'!$B$5="Yes",$I740,0)-IF('Settings'!$B$6="Yes",$J740,0)))</f>
        <v/>
      </c>
      <c r="N740" s="15">
        <f>IF($C740="","",IFERROR(IF(INDEX('Settings'!$E$17:$H$36,MATCH($C740,'Settings'!$A$17:$A$36,0),MATCH($E740,Groups,0))="",INDEX('Settings'!$D$17:$D$36,MATCH($C740,'Settings'!$A$17:$A$36,0)),INDEX('Settings'!$E$17:$H$36,MATCH($C740,'Settings'!$A$17:$A$36,0),MATCH($E740,Groups,0))),0))</f>
        <v/>
      </c>
      <c r="O740" s="14">
        <f>IF($C740="","",ROUND($M740*$N740,2))</f>
        <v/>
      </c>
      <c r="P740" s="16">
        <f>IF($A740="","",DATE(YEAR($A740),MONTH($A740),1))</f>
        <v/>
      </c>
      <c r="Q740" s="14">
        <f>IF($C740="","",$K740-$O740)</f>
        <v/>
      </c>
    </row>
    <row r="741">
      <c r="A741" s="13" t="n"/>
      <c r="B741" s="4" t="n"/>
      <c r="C741" s="4" t="n"/>
      <c r="D741" s="4" t="n"/>
      <c r="E741" s="6">
        <f>IF($D741="","",IFERROR(INDEX('Settings'!$L$17:$L$56,MATCH($D741,'Settings'!$K$17:$K$56,0)),""))</f>
        <v/>
      </c>
      <c r="F741" s="8" t="n"/>
      <c r="G741" s="8" t="n"/>
      <c r="H741" s="4" t="n"/>
      <c r="I741" s="8" t="n"/>
      <c r="J741" s="8" t="n"/>
      <c r="K741" s="14">
        <f>IF($C741="","",$F741-$G741-$I741-$J741)</f>
        <v/>
      </c>
      <c r="L741" s="14">
        <f>IF($C741="","",$G741*IF($H741="Doctor",1,IF($H741="Shared",0.5,0)))</f>
        <v/>
      </c>
      <c r="M741" s="14">
        <f>IF($C741="","",IF(IFERROR(INDEX('Settings'!$C$17:$C$36,MATCH($C741,'Settings'!$A$17:$A$36,0)),"")="% of gross",$F741,$F741-$L741-IF('Settings'!$B$5="Yes",$I741,0)-IF('Settings'!$B$6="Yes",$J741,0)))</f>
        <v/>
      </c>
      <c r="N741" s="15">
        <f>IF($C741="","",IFERROR(IF(INDEX('Settings'!$E$17:$H$36,MATCH($C741,'Settings'!$A$17:$A$36,0),MATCH($E741,Groups,0))="",INDEX('Settings'!$D$17:$D$36,MATCH($C741,'Settings'!$A$17:$A$36,0)),INDEX('Settings'!$E$17:$H$36,MATCH($C741,'Settings'!$A$17:$A$36,0),MATCH($E741,Groups,0))),0))</f>
        <v/>
      </c>
      <c r="O741" s="14">
        <f>IF($C741="","",ROUND($M741*$N741,2))</f>
        <v/>
      </c>
      <c r="P741" s="16">
        <f>IF($A741="","",DATE(YEAR($A741),MONTH($A741),1))</f>
        <v/>
      </c>
      <c r="Q741" s="14">
        <f>IF($C741="","",$K741-$O741)</f>
        <v/>
      </c>
    </row>
    <row r="742">
      <c r="A742" s="13" t="n"/>
      <c r="B742" s="4" t="n"/>
      <c r="C742" s="4" t="n"/>
      <c r="D742" s="4" t="n"/>
      <c r="E742" s="6">
        <f>IF($D742="","",IFERROR(INDEX('Settings'!$L$17:$L$56,MATCH($D742,'Settings'!$K$17:$K$56,0)),""))</f>
        <v/>
      </c>
      <c r="F742" s="8" t="n"/>
      <c r="G742" s="8" t="n"/>
      <c r="H742" s="4" t="n"/>
      <c r="I742" s="8" t="n"/>
      <c r="J742" s="8" t="n"/>
      <c r="K742" s="14">
        <f>IF($C742="","",$F742-$G742-$I742-$J742)</f>
        <v/>
      </c>
      <c r="L742" s="14">
        <f>IF($C742="","",$G742*IF($H742="Doctor",1,IF($H742="Shared",0.5,0)))</f>
        <v/>
      </c>
      <c r="M742" s="14">
        <f>IF($C742="","",IF(IFERROR(INDEX('Settings'!$C$17:$C$36,MATCH($C742,'Settings'!$A$17:$A$36,0)),"")="% of gross",$F742,$F742-$L742-IF('Settings'!$B$5="Yes",$I742,0)-IF('Settings'!$B$6="Yes",$J742,0)))</f>
        <v/>
      </c>
      <c r="N742" s="15">
        <f>IF($C742="","",IFERROR(IF(INDEX('Settings'!$E$17:$H$36,MATCH($C742,'Settings'!$A$17:$A$36,0),MATCH($E742,Groups,0))="",INDEX('Settings'!$D$17:$D$36,MATCH($C742,'Settings'!$A$17:$A$36,0)),INDEX('Settings'!$E$17:$H$36,MATCH($C742,'Settings'!$A$17:$A$36,0),MATCH($E742,Groups,0))),0))</f>
        <v/>
      </c>
      <c r="O742" s="14">
        <f>IF($C742="","",ROUND($M742*$N742,2))</f>
        <v/>
      </c>
      <c r="P742" s="16">
        <f>IF($A742="","",DATE(YEAR($A742),MONTH($A742),1))</f>
        <v/>
      </c>
      <c r="Q742" s="14">
        <f>IF($C742="","",$K742-$O742)</f>
        <v/>
      </c>
    </row>
    <row r="743">
      <c r="A743" s="13" t="n"/>
      <c r="B743" s="4" t="n"/>
      <c r="C743" s="4" t="n"/>
      <c r="D743" s="4" t="n"/>
      <c r="E743" s="6">
        <f>IF($D743="","",IFERROR(INDEX('Settings'!$L$17:$L$56,MATCH($D743,'Settings'!$K$17:$K$56,0)),""))</f>
        <v/>
      </c>
      <c r="F743" s="8" t="n"/>
      <c r="G743" s="8" t="n"/>
      <c r="H743" s="4" t="n"/>
      <c r="I743" s="8" t="n"/>
      <c r="J743" s="8" t="n"/>
      <c r="K743" s="14">
        <f>IF($C743="","",$F743-$G743-$I743-$J743)</f>
        <v/>
      </c>
      <c r="L743" s="14">
        <f>IF($C743="","",$G743*IF($H743="Doctor",1,IF($H743="Shared",0.5,0)))</f>
        <v/>
      </c>
      <c r="M743" s="14">
        <f>IF($C743="","",IF(IFERROR(INDEX('Settings'!$C$17:$C$36,MATCH($C743,'Settings'!$A$17:$A$36,0)),"")="% of gross",$F743,$F743-$L743-IF('Settings'!$B$5="Yes",$I743,0)-IF('Settings'!$B$6="Yes",$J743,0)))</f>
        <v/>
      </c>
      <c r="N743" s="15">
        <f>IF($C743="","",IFERROR(IF(INDEX('Settings'!$E$17:$H$36,MATCH($C743,'Settings'!$A$17:$A$36,0),MATCH($E743,Groups,0))="",INDEX('Settings'!$D$17:$D$36,MATCH($C743,'Settings'!$A$17:$A$36,0)),INDEX('Settings'!$E$17:$H$36,MATCH($C743,'Settings'!$A$17:$A$36,0),MATCH($E743,Groups,0))),0))</f>
        <v/>
      </c>
      <c r="O743" s="14">
        <f>IF($C743="","",ROUND($M743*$N743,2))</f>
        <v/>
      </c>
      <c r="P743" s="16">
        <f>IF($A743="","",DATE(YEAR($A743),MONTH($A743),1))</f>
        <v/>
      </c>
      <c r="Q743" s="14">
        <f>IF($C743="","",$K743-$O743)</f>
        <v/>
      </c>
    </row>
    <row r="744">
      <c r="A744" s="13" t="n"/>
      <c r="B744" s="4" t="n"/>
      <c r="C744" s="4" t="n"/>
      <c r="D744" s="4" t="n"/>
      <c r="E744" s="6">
        <f>IF($D744="","",IFERROR(INDEX('Settings'!$L$17:$L$56,MATCH($D744,'Settings'!$K$17:$K$56,0)),""))</f>
        <v/>
      </c>
      <c r="F744" s="8" t="n"/>
      <c r="G744" s="8" t="n"/>
      <c r="H744" s="4" t="n"/>
      <c r="I744" s="8" t="n"/>
      <c r="J744" s="8" t="n"/>
      <c r="K744" s="14">
        <f>IF($C744="","",$F744-$G744-$I744-$J744)</f>
        <v/>
      </c>
      <c r="L744" s="14">
        <f>IF($C744="","",$G744*IF($H744="Doctor",1,IF($H744="Shared",0.5,0)))</f>
        <v/>
      </c>
      <c r="M744" s="14">
        <f>IF($C744="","",IF(IFERROR(INDEX('Settings'!$C$17:$C$36,MATCH($C744,'Settings'!$A$17:$A$36,0)),"")="% of gross",$F744,$F744-$L744-IF('Settings'!$B$5="Yes",$I744,0)-IF('Settings'!$B$6="Yes",$J744,0)))</f>
        <v/>
      </c>
      <c r="N744" s="15">
        <f>IF($C744="","",IFERROR(IF(INDEX('Settings'!$E$17:$H$36,MATCH($C744,'Settings'!$A$17:$A$36,0),MATCH($E744,Groups,0))="",INDEX('Settings'!$D$17:$D$36,MATCH($C744,'Settings'!$A$17:$A$36,0)),INDEX('Settings'!$E$17:$H$36,MATCH($C744,'Settings'!$A$17:$A$36,0),MATCH($E744,Groups,0))),0))</f>
        <v/>
      </c>
      <c r="O744" s="14">
        <f>IF($C744="","",ROUND($M744*$N744,2))</f>
        <v/>
      </c>
      <c r="P744" s="16">
        <f>IF($A744="","",DATE(YEAR($A744),MONTH($A744),1))</f>
        <v/>
      </c>
      <c r="Q744" s="14">
        <f>IF($C744="","",$K744-$O744)</f>
        <v/>
      </c>
    </row>
    <row r="745">
      <c r="A745" s="13" t="n"/>
      <c r="B745" s="4" t="n"/>
      <c r="C745" s="4" t="n"/>
      <c r="D745" s="4" t="n"/>
      <c r="E745" s="6">
        <f>IF($D745="","",IFERROR(INDEX('Settings'!$L$17:$L$56,MATCH($D745,'Settings'!$K$17:$K$56,0)),""))</f>
        <v/>
      </c>
      <c r="F745" s="8" t="n"/>
      <c r="G745" s="8" t="n"/>
      <c r="H745" s="4" t="n"/>
      <c r="I745" s="8" t="n"/>
      <c r="J745" s="8" t="n"/>
      <c r="K745" s="14">
        <f>IF($C745="","",$F745-$G745-$I745-$J745)</f>
        <v/>
      </c>
      <c r="L745" s="14">
        <f>IF($C745="","",$G745*IF($H745="Doctor",1,IF($H745="Shared",0.5,0)))</f>
        <v/>
      </c>
      <c r="M745" s="14">
        <f>IF($C745="","",IF(IFERROR(INDEX('Settings'!$C$17:$C$36,MATCH($C745,'Settings'!$A$17:$A$36,0)),"")="% of gross",$F745,$F745-$L745-IF('Settings'!$B$5="Yes",$I745,0)-IF('Settings'!$B$6="Yes",$J745,0)))</f>
        <v/>
      </c>
      <c r="N745" s="15">
        <f>IF($C745="","",IFERROR(IF(INDEX('Settings'!$E$17:$H$36,MATCH($C745,'Settings'!$A$17:$A$36,0),MATCH($E745,Groups,0))="",INDEX('Settings'!$D$17:$D$36,MATCH($C745,'Settings'!$A$17:$A$36,0)),INDEX('Settings'!$E$17:$H$36,MATCH($C745,'Settings'!$A$17:$A$36,0),MATCH($E745,Groups,0))),0))</f>
        <v/>
      </c>
      <c r="O745" s="14">
        <f>IF($C745="","",ROUND($M745*$N745,2))</f>
        <v/>
      </c>
      <c r="P745" s="16">
        <f>IF($A745="","",DATE(YEAR($A745),MONTH($A745),1))</f>
        <v/>
      </c>
      <c r="Q745" s="14">
        <f>IF($C745="","",$K745-$O745)</f>
        <v/>
      </c>
    </row>
    <row r="746">
      <c r="A746" s="13" t="n"/>
      <c r="B746" s="4" t="n"/>
      <c r="C746" s="4" t="n"/>
      <c r="D746" s="4" t="n"/>
      <c r="E746" s="6">
        <f>IF($D746="","",IFERROR(INDEX('Settings'!$L$17:$L$56,MATCH($D746,'Settings'!$K$17:$K$56,0)),""))</f>
        <v/>
      </c>
      <c r="F746" s="8" t="n"/>
      <c r="G746" s="8" t="n"/>
      <c r="H746" s="4" t="n"/>
      <c r="I746" s="8" t="n"/>
      <c r="J746" s="8" t="n"/>
      <c r="K746" s="14">
        <f>IF($C746="","",$F746-$G746-$I746-$J746)</f>
        <v/>
      </c>
      <c r="L746" s="14">
        <f>IF($C746="","",$G746*IF($H746="Doctor",1,IF($H746="Shared",0.5,0)))</f>
        <v/>
      </c>
      <c r="M746" s="14">
        <f>IF($C746="","",IF(IFERROR(INDEX('Settings'!$C$17:$C$36,MATCH($C746,'Settings'!$A$17:$A$36,0)),"")="% of gross",$F746,$F746-$L746-IF('Settings'!$B$5="Yes",$I746,0)-IF('Settings'!$B$6="Yes",$J746,0)))</f>
        <v/>
      </c>
      <c r="N746" s="15">
        <f>IF($C746="","",IFERROR(IF(INDEX('Settings'!$E$17:$H$36,MATCH($C746,'Settings'!$A$17:$A$36,0),MATCH($E746,Groups,0))="",INDEX('Settings'!$D$17:$D$36,MATCH($C746,'Settings'!$A$17:$A$36,0)),INDEX('Settings'!$E$17:$H$36,MATCH($C746,'Settings'!$A$17:$A$36,0),MATCH($E746,Groups,0))),0))</f>
        <v/>
      </c>
      <c r="O746" s="14">
        <f>IF($C746="","",ROUND($M746*$N746,2))</f>
        <v/>
      </c>
      <c r="P746" s="16">
        <f>IF($A746="","",DATE(YEAR($A746),MONTH($A746),1))</f>
        <v/>
      </c>
      <c r="Q746" s="14">
        <f>IF($C746="","",$K746-$O746)</f>
        <v/>
      </c>
    </row>
    <row r="747">
      <c r="A747" s="13" t="n"/>
      <c r="B747" s="4" t="n"/>
      <c r="C747" s="4" t="n"/>
      <c r="D747" s="4" t="n"/>
      <c r="E747" s="6">
        <f>IF($D747="","",IFERROR(INDEX('Settings'!$L$17:$L$56,MATCH($D747,'Settings'!$K$17:$K$56,0)),""))</f>
        <v/>
      </c>
      <c r="F747" s="8" t="n"/>
      <c r="G747" s="8" t="n"/>
      <c r="H747" s="4" t="n"/>
      <c r="I747" s="8" t="n"/>
      <c r="J747" s="8" t="n"/>
      <c r="K747" s="14">
        <f>IF($C747="","",$F747-$G747-$I747-$J747)</f>
        <v/>
      </c>
      <c r="L747" s="14">
        <f>IF($C747="","",$G747*IF($H747="Doctor",1,IF($H747="Shared",0.5,0)))</f>
        <v/>
      </c>
      <c r="M747" s="14">
        <f>IF($C747="","",IF(IFERROR(INDEX('Settings'!$C$17:$C$36,MATCH($C747,'Settings'!$A$17:$A$36,0)),"")="% of gross",$F747,$F747-$L747-IF('Settings'!$B$5="Yes",$I747,0)-IF('Settings'!$B$6="Yes",$J747,0)))</f>
        <v/>
      </c>
      <c r="N747" s="15">
        <f>IF($C747="","",IFERROR(IF(INDEX('Settings'!$E$17:$H$36,MATCH($C747,'Settings'!$A$17:$A$36,0),MATCH($E747,Groups,0))="",INDEX('Settings'!$D$17:$D$36,MATCH($C747,'Settings'!$A$17:$A$36,0)),INDEX('Settings'!$E$17:$H$36,MATCH($C747,'Settings'!$A$17:$A$36,0),MATCH($E747,Groups,0))),0))</f>
        <v/>
      </c>
      <c r="O747" s="14">
        <f>IF($C747="","",ROUND($M747*$N747,2))</f>
        <v/>
      </c>
      <c r="P747" s="16">
        <f>IF($A747="","",DATE(YEAR($A747),MONTH($A747),1))</f>
        <v/>
      </c>
      <c r="Q747" s="14">
        <f>IF($C747="","",$K747-$O747)</f>
        <v/>
      </c>
    </row>
    <row r="748">
      <c r="A748" s="13" t="n"/>
      <c r="B748" s="4" t="n"/>
      <c r="C748" s="4" t="n"/>
      <c r="D748" s="4" t="n"/>
      <c r="E748" s="6">
        <f>IF($D748="","",IFERROR(INDEX('Settings'!$L$17:$L$56,MATCH($D748,'Settings'!$K$17:$K$56,0)),""))</f>
        <v/>
      </c>
      <c r="F748" s="8" t="n"/>
      <c r="G748" s="8" t="n"/>
      <c r="H748" s="4" t="n"/>
      <c r="I748" s="8" t="n"/>
      <c r="J748" s="8" t="n"/>
      <c r="K748" s="14">
        <f>IF($C748="","",$F748-$G748-$I748-$J748)</f>
        <v/>
      </c>
      <c r="L748" s="14">
        <f>IF($C748="","",$G748*IF($H748="Doctor",1,IF($H748="Shared",0.5,0)))</f>
        <v/>
      </c>
      <c r="M748" s="14">
        <f>IF($C748="","",IF(IFERROR(INDEX('Settings'!$C$17:$C$36,MATCH($C748,'Settings'!$A$17:$A$36,0)),"")="% of gross",$F748,$F748-$L748-IF('Settings'!$B$5="Yes",$I748,0)-IF('Settings'!$B$6="Yes",$J748,0)))</f>
        <v/>
      </c>
      <c r="N748" s="15">
        <f>IF($C748="","",IFERROR(IF(INDEX('Settings'!$E$17:$H$36,MATCH($C748,'Settings'!$A$17:$A$36,0),MATCH($E748,Groups,0))="",INDEX('Settings'!$D$17:$D$36,MATCH($C748,'Settings'!$A$17:$A$36,0)),INDEX('Settings'!$E$17:$H$36,MATCH($C748,'Settings'!$A$17:$A$36,0),MATCH($E748,Groups,0))),0))</f>
        <v/>
      </c>
      <c r="O748" s="14">
        <f>IF($C748="","",ROUND($M748*$N748,2))</f>
        <v/>
      </c>
      <c r="P748" s="16">
        <f>IF($A748="","",DATE(YEAR($A748),MONTH($A748),1))</f>
        <v/>
      </c>
      <c r="Q748" s="14">
        <f>IF($C748="","",$K748-$O748)</f>
        <v/>
      </c>
    </row>
    <row r="749">
      <c r="A749" s="13" t="n"/>
      <c r="B749" s="4" t="n"/>
      <c r="C749" s="4" t="n"/>
      <c r="D749" s="4" t="n"/>
      <c r="E749" s="6">
        <f>IF($D749="","",IFERROR(INDEX('Settings'!$L$17:$L$56,MATCH($D749,'Settings'!$K$17:$K$56,0)),""))</f>
        <v/>
      </c>
      <c r="F749" s="8" t="n"/>
      <c r="G749" s="8" t="n"/>
      <c r="H749" s="4" t="n"/>
      <c r="I749" s="8" t="n"/>
      <c r="J749" s="8" t="n"/>
      <c r="K749" s="14">
        <f>IF($C749="","",$F749-$G749-$I749-$J749)</f>
        <v/>
      </c>
      <c r="L749" s="14">
        <f>IF($C749="","",$G749*IF($H749="Doctor",1,IF($H749="Shared",0.5,0)))</f>
        <v/>
      </c>
      <c r="M749" s="14">
        <f>IF($C749="","",IF(IFERROR(INDEX('Settings'!$C$17:$C$36,MATCH($C749,'Settings'!$A$17:$A$36,0)),"")="% of gross",$F749,$F749-$L749-IF('Settings'!$B$5="Yes",$I749,0)-IF('Settings'!$B$6="Yes",$J749,0)))</f>
        <v/>
      </c>
      <c r="N749" s="15">
        <f>IF($C749="","",IFERROR(IF(INDEX('Settings'!$E$17:$H$36,MATCH($C749,'Settings'!$A$17:$A$36,0),MATCH($E749,Groups,0))="",INDEX('Settings'!$D$17:$D$36,MATCH($C749,'Settings'!$A$17:$A$36,0)),INDEX('Settings'!$E$17:$H$36,MATCH($C749,'Settings'!$A$17:$A$36,0),MATCH($E749,Groups,0))),0))</f>
        <v/>
      </c>
      <c r="O749" s="14">
        <f>IF($C749="","",ROUND($M749*$N749,2))</f>
        <v/>
      </c>
      <c r="P749" s="16">
        <f>IF($A749="","",DATE(YEAR($A749),MONTH($A749),1))</f>
        <v/>
      </c>
      <c r="Q749" s="14">
        <f>IF($C749="","",$K749-$O749)</f>
        <v/>
      </c>
    </row>
    <row r="750">
      <c r="A750" s="13" t="n"/>
      <c r="B750" s="4" t="n"/>
      <c r="C750" s="4" t="n"/>
      <c r="D750" s="4" t="n"/>
      <c r="E750" s="6">
        <f>IF($D750="","",IFERROR(INDEX('Settings'!$L$17:$L$56,MATCH($D750,'Settings'!$K$17:$K$56,0)),""))</f>
        <v/>
      </c>
      <c r="F750" s="8" t="n"/>
      <c r="G750" s="8" t="n"/>
      <c r="H750" s="4" t="n"/>
      <c r="I750" s="8" t="n"/>
      <c r="J750" s="8" t="n"/>
      <c r="K750" s="14">
        <f>IF($C750="","",$F750-$G750-$I750-$J750)</f>
        <v/>
      </c>
      <c r="L750" s="14">
        <f>IF($C750="","",$G750*IF($H750="Doctor",1,IF($H750="Shared",0.5,0)))</f>
        <v/>
      </c>
      <c r="M750" s="14">
        <f>IF($C750="","",IF(IFERROR(INDEX('Settings'!$C$17:$C$36,MATCH($C750,'Settings'!$A$17:$A$36,0)),"")="% of gross",$F750,$F750-$L750-IF('Settings'!$B$5="Yes",$I750,0)-IF('Settings'!$B$6="Yes",$J750,0)))</f>
        <v/>
      </c>
      <c r="N750" s="15">
        <f>IF($C750="","",IFERROR(IF(INDEX('Settings'!$E$17:$H$36,MATCH($C750,'Settings'!$A$17:$A$36,0),MATCH($E750,Groups,0))="",INDEX('Settings'!$D$17:$D$36,MATCH($C750,'Settings'!$A$17:$A$36,0)),INDEX('Settings'!$E$17:$H$36,MATCH($C750,'Settings'!$A$17:$A$36,0),MATCH($E750,Groups,0))),0))</f>
        <v/>
      </c>
      <c r="O750" s="14">
        <f>IF($C750="","",ROUND($M750*$N750,2))</f>
        <v/>
      </c>
      <c r="P750" s="16">
        <f>IF($A750="","",DATE(YEAR($A750),MONTH($A750),1))</f>
        <v/>
      </c>
      <c r="Q750" s="14">
        <f>IF($C750="","",$K750-$O750)</f>
        <v/>
      </c>
    </row>
    <row r="751">
      <c r="A751" s="13" t="n"/>
      <c r="B751" s="4" t="n"/>
      <c r="C751" s="4" t="n"/>
      <c r="D751" s="4" t="n"/>
      <c r="E751" s="6">
        <f>IF($D751="","",IFERROR(INDEX('Settings'!$L$17:$L$56,MATCH($D751,'Settings'!$K$17:$K$56,0)),""))</f>
        <v/>
      </c>
      <c r="F751" s="8" t="n"/>
      <c r="G751" s="8" t="n"/>
      <c r="H751" s="4" t="n"/>
      <c r="I751" s="8" t="n"/>
      <c r="J751" s="8" t="n"/>
      <c r="K751" s="14">
        <f>IF($C751="","",$F751-$G751-$I751-$J751)</f>
        <v/>
      </c>
      <c r="L751" s="14">
        <f>IF($C751="","",$G751*IF($H751="Doctor",1,IF($H751="Shared",0.5,0)))</f>
        <v/>
      </c>
      <c r="M751" s="14">
        <f>IF($C751="","",IF(IFERROR(INDEX('Settings'!$C$17:$C$36,MATCH($C751,'Settings'!$A$17:$A$36,0)),"")="% of gross",$F751,$F751-$L751-IF('Settings'!$B$5="Yes",$I751,0)-IF('Settings'!$B$6="Yes",$J751,0)))</f>
        <v/>
      </c>
      <c r="N751" s="15">
        <f>IF($C751="","",IFERROR(IF(INDEX('Settings'!$E$17:$H$36,MATCH($C751,'Settings'!$A$17:$A$36,0),MATCH($E751,Groups,0))="",INDEX('Settings'!$D$17:$D$36,MATCH($C751,'Settings'!$A$17:$A$36,0)),INDEX('Settings'!$E$17:$H$36,MATCH($C751,'Settings'!$A$17:$A$36,0),MATCH($E751,Groups,0))),0))</f>
        <v/>
      </c>
      <c r="O751" s="14">
        <f>IF($C751="","",ROUND($M751*$N751,2))</f>
        <v/>
      </c>
      <c r="P751" s="16">
        <f>IF($A751="","",DATE(YEAR($A751),MONTH($A751),1))</f>
        <v/>
      </c>
      <c r="Q751" s="14">
        <f>IF($C751="","",$K751-$O751)</f>
        <v/>
      </c>
    </row>
    <row r="752">
      <c r="A752" s="13" t="n"/>
      <c r="B752" s="4" t="n"/>
      <c r="C752" s="4" t="n"/>
      <c r="D752" s="4" t="n"/>
      <c r="E752" s="6">
        <f>IF($D752="","",IFERROR(INDEX('Settings'!$L$17:$L$56,MATCH($D752,'Settings'!$K$17:$K$56,0)),""))</f>
        <v/>
      </c>
      <c r="F752" s="8" t="n"/>
      <c r="G752" s="8" t="n"/>
      <c r="H752" s="4" t="n"/>
      <c r="I752" s="8" t="n"/>
      <c r="J752" s="8" t="n"/>
      <c r="K752" s="14">
        <f>IF($C752="","",$F752-$G752-$I752-$J752)</f>
        <v/>
      </c>
      <c r="L752" s="14">
        <f>IF($C752="","",$G752*IF($H752="Doctor",1,IF($H752="Shared",0.5,0)))</f>
        <v/>
      </c>
      <c r="M752" s="14">
        <f>IF($C752="","",IF(IFERROR(INDEX('Settings'!$C$17:$C$36,MATCH($C752,'Settings'!$A$17:$A$36,0)),"")="% of gross",$F752,$F752-$L752-IF('Settings'!$B$5="Yes",$I752,0)-IF('Settings'!$B$6="Yes",$J752,0)))</f>
        <v/>
      </c>
      <c r="N752" s="15">
        <f>IF($C752="","",IFERROR(IF(INDEX('Settings'!$E$17:$H$36,MATCH($C752,'Settings'!$A$17:$A$36,0),MATCH($E752,Groups,0))="",INDEX('Settings'!$D$17:$D$36,MATCH($C752,'Settings'!$A$17:$A$36,0)),INDEX('Settings'!$E$17:$H$36,MATCH($C752,'Settings'!$A$17:$A$36,0),MATCH($E752,Groups,0))),0))</f>
        <v/>
      </c>
      <c r="O752" s="14">
        <f>IF($C752="","",ROUND($M752*$N752,2))</f>
        <v/>
      </c>
      <c r="P752" s="16">
        <f>IF($A752="","",DATE(YEAR($A752),MONTH($A752),1))</f>
        <v/>
      </c>
      <c r="Q752" s="14">
        <f>IF($C752="","",$K752-$O752)</f>
        <v/>
      </c>
    </row>
    <row r="753">
      <c r="A753" s="13" t="n"/>
      <c r="B753" s="4" t="n"/>
      <c r="C753" s="4" t="n"/>
      <c r="D753" s="4" t="n"/>
      <c r="E753" s="6">
        <f>IF($D753="","",IFERROR(INDEX('Settings'!$L$17:$L$56,MATCH($D753,'Settings'!$K$17:$K$56,0)),""))</f>
        <v/>
      </c>
      <c r="F753" s="8" t="n"/>
      <c r="G753" s="8" t="n"/>
      <c r="H753" s="4" t="n"/>
      <c r="I753" s="8" t="n"/>
      <c r="J753" s="8" t="n"/>
      <c r="K753" s="14">
        <f>IF($C753="","",$F753-$G753-$I753-$J753)</f>
        <v/>
      </c>
      <c r="L753" s="14">
        <f>IF($C753="","",$G753*IF($H753="Doctor",1,IF($H753="Shared",0.5,0)))</f>
        <v/>
      </c>
      <c r="M753" s="14">
        <f>IF($C753="","",IF(IFERROR(INDEX('Settings'!$C$17:$C$36,MATCH($C753,'Settings'!$A$17:$A$36,0)),"")="% of gross",$F753,$F753-$L753-IF('Settings'!$B$5="Yes",$I753,0)-IF('Settings'!$B$6="Yes",$J753,0)))</f>
        <v/>
      </c>
      <c r="N753" s="15">
        <f>IF($C753="","",IFERROR(IF(INDEX('Settings'!$E$17:$H$36,MATCH($C753,'Settings'!$A$17:$A$36,0),MATCH($E753,Groups,0))="",INDEX('Settings'!$D$17:$D$36,MATCH($C753,'Settings'!$A$17:$A$36,0)),INDEX('Settings'!$E$17:$H$36,MATCH($C753,'Settings'!$A$17:$A$36,0),MATCH($E753,Groups,0))),0))</f>
        <v/>
      </c>
      <c r="O753" s="14">
        <f>IF($C753="","",ROUND($M753*$N753,2))</f>
        <v/>
      </c>
      <c r="P753" s="16">
        <f>IF($A753="","",DATE(YEAR($A753),MONTH($A753),1))</f>
        <v/>
      </c>
      <c r="Q753" s="14">
        <f>IF($C753="","",$K753-$O753)</f>
        <v/>
      </c>
    </row>
    <row r="754">
      <c r="A754" s="13" t="n"/>
      <c r="B754" s="4" t="n"/>
      <c r="C754" s="4" t="n"/>
      <c r="D754" s="4" t="n"/>
      <c r="E754" s="6">
        <f>IF($D754="","",IFERROR(INDEX('Settings'!$L$17:$L$56,MATCH($D754,'Settings'!$K$17:$K$56,0)),""))</f>
        <v/>
      </c>
      <c r="F754" s="8" t="n"/>
      <c r="G754" s="8" t="n"/>
      <c r="H754" s="4" t="n"/>
      <c r="I754" s="8" t="n"/>
      <c r="J754" s="8" t="n"/>
      <c r="K754" s="14">
        <f>IF($C754="","",$F754-$G754-$I754-$J754)</f>
        <v/>
      </c>
      <c r="L754" s="14">
        <f>IF($C754="","",$G754*IF($H754="Doctor",1,IF($H754="Shared",0.5,0)))</f>
        <v/>
      </c>
      <c r="M754" s="14">
        <f>IF($C754="","",IF(IFERROR(INDEX('Settings'!$C$17:$C$36,MATCH($C754,'Settings'!$A$17:$A$36,0)),"")="% of gross",$F754,$F754-$L754-IF('Settings'!$B$5="Yes",$I754,0)-IF('Settings'!$B$6="Yes",$J754,0)))</f>
        <v/>
      </c>
      <c r="N754" s="15">
        <f>IF($C754="","",IFERROR(IF(INDEX('Settings'!$E$17:$H$36,MATCH($C754,'Settings'!$A$17:$A$36,0),MATCH($E754,Groups,0))="",INDEX('Settings'!$D$17:$D$36,MATCH($C754,'Settings'!$A$17:$A$36,0)),INDEX('Settings'!$E$17:$H$36,MATCH($C754,'Settings'!$A$17:$A$36,0),MATCH($E754,Groups,0))),0))</f>
        <v/>
      </c>
      <c r="O754" s="14">
        <f>IF($C754="","",ROUND($M754*$N754,2))</f>
        <v/>
      </c>
      <c r="P754" s="16">
        <f>IF($A754="","",DATE(YEAR($A754),MONTH($A754),1))</f>
        <v/>
      </c>
      <c r="Q754" s="14">
        <f>IF($C754="","",$K754-$O754)</f>
        <v/>
      </c>
    </row>
    <row r="755">
      <c r="A755" s="13" t="n"/>
      <c r="B755" s="4" t="n"/>
      <c r="C755" s="4" t="n"/>
      <c r="D755" s="4" t="n"/>
      <c r="E755" s="6">
        <f>IF($D755="","",IFERROR(INDEX('Settings'!$L$17:$L$56,MATCH($D755,'Settings'!$K$17:$K$56,0)),""))</f>
        <v/>
      </c>
      <c r="F755" s="8" t="n"/>
      <c r="G755" s="8" t="n"/>
      <c r="H755" s="4" t="n"/>
      <c r="I755" s="8" t="n"/>
      <c r="J755" s="8" t="n"/>
      <c r="K755" s="14">
        <f>IF($C755="","",$F755-$G755-$I755-$J755)</f>
        <v/>
      </c>
      <c r="L755" s="14">
        <f>IF($C755="","",$G755*IF($H755="Doctor",1,IF($H755="Shared",0.5,0)))</f>
        <v/>
      </c>
      <c r="M755" s="14">
        <f>IF($C755="","",IF(IFERROR(INDEX('Settings'!$C$17:$C$36,MATCH($C755,'Settings'!$A$17:$A$36,0)),"")="% of gross",$F755,$F755-$L755-IF('Settings'!$B$5="Yes",$I755,0)-IF('Settings'!$B$6="Yes",$J755,0)))</f>
        <v/>
      </c>
      <c r="N755" s="15">
        <f>IF($C755="","",IFERROR(IF(INDEX('Settings'!$E$17:$H$36,MATCH($C755,'Settings'!$A$17:$A$36,0),MATCH($E755,Groups,0))="",INDEX('Settings'!$D$17:$D$36,MATCH($C755,'Settings'!$A$17:$A$36,0)),INDEX('Settings'!$E$17:$H$36,MATCH($C755,'Settings'!$A$17:$A$36,0),MATCH($E755,Groups,0))),0))</f>
        <v/>
      </c>
      <c r="O755" s="14">
        <f>IF($C755="","",ROUND($M755*$N755,2))</f>
        <v/>
      </c>
      <c r="P755" s="16">
        <f>IF($A755="","",DATE(YEAR($A755),MONTH($A755),1))</f>
        <v/>
      </c>
      <c r="Q755" s="14">
        <f>IF($C755="","",$K755-$O755)</f>
        <v/>
      </c>
    </row>
    <row r="756">
      <c r="A756" s="13" t="n"/>
      <c r="B756" s="4" t="n"/>
      <c r="C756" s="4" t="n"/>
      <c r="D756" s="4" t="n"/>
      <c r="E756" s="6">
        <f>IF($D756="","",IFERROR(INDEX('Settings'!$L$17:$L$56,MATCH($D756,'Settings'!$K$17:$K$56,0)),""))</f>
        <v/>
      </c>
      <c r="F756" s="8" t="n"/>
      <c r="G756" s="8" t="n"/>
      <c r="H756" s="4" t="n"/>
      <c r="I756" s="8" t="n"/>
      <c r="J756" s="8" t="n"/>
      <c r="K756" s="14">
        <f>IF($C756="","",$F756-$G756-$I756-$J756)</f>
        <v/>
      </c>
      <c r="L756" s="14">
        <f>IF($C756="","",$G756*IF($H756="Doctor",1,IF($H756="Shared",0.5,0)))</f>
        <v/>
      </c>
      <c r="M756" s="14">
        <f>IF($C756="","",IF(IFERROR(INDEX('Settings'!$C$17:$C$36,MATCH($C756,'Settings'!$A$17:$A$36,0)),"")="% of gross",$F756,$F756-$L756-IF('Settings'!$B$5="Yes",$I756,0)-IF('Settings'!$B$6="Yes",$J756,0)))</f>
        <v/>
      </c>
      <c r="N756" s="15">
        <f>IF($C756="","",IFERROR(IF(INDEX('Settings'!$E$17:$H$36,MATCH($C756,'Settings'!$A$17:$A$36,0),MATCH($E756,Groups,0))="",INDEX('Settings'!$D$17:$D$36,MATCH($C756,'Settings'!$A$17:$A$36,0)),INDEX('Settings'!$E$17:$H$36,MATCH($C756,'Settings'!$A$17:$A$36,0),MATCH($E756,Groups,0))),0))</f>
        <v/>
      </c>
      <c r="O756" s="14">
        <f>IF($C756="","",ROUND($M756*$N756,2))</f>
        <v/>
      </c>
      <c r="P756" s="16">
        <f>IF($A756="","",DATE(YEAR($A756),MONTH($A756),1))</f>
        <v/>
      </c>
      <c r="Q756" s="14">
        <f>IF($C756="","",$K756-$O756)</f>
        <v/>
      </c>
    </row>
    <row r="757">
      <c r="A757" s="13" t="n"/>
      <c r="B757" s="4" t="n"/>
      <c r="C757" s="4" t="n"/>
      <c r="D757" s="4" t="n"/>
      <c r="E757" s="6">
        <f>IF($D757="","",IFERROR(INDEX('Settings'!$L$17:$L$56,MATCH($D757,'Settings'!$K$17:$K$56,0)),""))</f>
        <v/>
      </c>
      <c r="F757" s="8" t="n"/>
      <c r="G757" s="8" t="n"/>
      <c r="H757" s="4" t="n"/>
      <c r="I757" s="8" t="n"/>
      <c r="J757" s="8" t="n"/>
      <c r="K757" s="14">
        <f>IF($C757="","",$F757-$G757-$I757-$J757)</f>
        <v/>
      </c>
      <c r="L757" s="14">
        <f>IF($C757="","",$G757*IF($H757="Doctor",1,IF($H757="Shared",0.5,0)))</f>
        <v/>
      </c>
      <c r="M757" s="14">
        <f>IF($C757="","",IF(IFERROR(INDEX('Settings'!$C$17:$C$36,MATCH($C757,'Settings'!$A$17:$A$36,0)),"")="% of gross",$F757,$F757-$L757-IF('Settings'!$B$5="Yes",$I757,0)-IF('Settings'!$B$6="Yes",$J757,0)))</f>
        <v/>
      </c>
      <c r="N757" s="15">
        <f>IF($C757="","",IFERROR(IF(INDEX('Settings'!$E$17:$H$36,MATCH($C757,'Settings'!$A$17:$A$36,0),MATCH($E757,Groups,0))="",INDEX('Settings'!$D$17:$D$36,MATCH($C757,'Settings'!$A$17:$A$36,0)),INDEX('Settings'!$E$17:$H$36,MATCH($C757,'Settings'!$A$17:$A$36,0),MATCH($E757,Groups,0))),0))</f>
        <v/>
      </c>
      <c r="O757" s="14">
        <f>IF($C757="","",ROUND($M757*$N757,2))</f>
        <v/>
      </c>
      <c r="P757" s="16">
        <f>IF($A757="","",DATE(YEAR($A757),MONTH($A757),1))</f>
        <v/>
      </c>
      <c r="Q757" s="14">
        <f>IF($C757="","",$K757-$O757)</f>
        <v/>
      </c>
    </row>
    <row r="758">
      <c r="A758" s="13" t="n"/>
      <c r="B758" s="4" t="n"/>
      <c r="C758" s="4" t="n"/>
      <c r="D758" s="4" t="n"/>
      <c r="E758" s="6">
        <f>IF($D758="","",IFERROR(INDEX('Settings'!$L$17:$L$56,MATCH($D758,'Settings'!$K$17:$K$56,0)),""))</f>
        <v/>
      </c>
      <c r="F758" s="8" t="n"/>
      <c r="G758" s="8" t="n"/>
      <c r="H758" s="4" t="n"/>
      <c r="I758" s="8" t="n"/>
      <c r="J758" s="8" t="n"/>
      <c r="K758" s="14">
        <f>IF($C758="","",$F758-$G758-$I758-$J758)</f>
        <v/>
      </c>
      <c r="L758" s="14">
        <f>IF($C758="","",$G758*IF($H758="Doctor",1,IF($H758="Shared",0.5,0)))</f>
        <v/>
      </c>
      <c r="M758" s="14">
        <f>IF($C758="","",IF(IFERROR(INDEX('Settings'!$C$17:$C$36,MATCH($C758,'Settings'!$A$17:$A$36,0)),"")="% of gross",$F758,$F758-$L758-IF('Settings'!$B$5="Yes",$I758,0)-IF('Settings'!$B$6="Yes",$J758,0)))</f>
        <v/>
      </c>
      <c r="N758" s="15">
        <f>IF($C758="","",IFERROR(IF(INDEX('Settings'!$E$17:$H$36,MATCH($C758,'Settings'!$A$17:$A$36,0),MATCH($E758,Groups,0))="",INDEX('Settings'!$D$17:$D$36,MATCH($C758,'Settings'!$A$17:$A$36,0)),INDEX('Settings'!$E$17:$H$36,MATCH($C758,'Settings'!$A$17:$A$36,0),MATCH($E758,Groups,0))),0))</f>
        <v/>
      </c>
      <c r="O758" s="14">
        <f>IF($C758="","",ROUND($M758*$N758,2))</f>
        <v/>
      </c>
      <c r="P758" s="16">
        <f>IF($A758="","",DATE(YEAR($A758),MONTH($A758),1))</f>
        <v/>
      </c>
      <c r="Q758" s="14">
        <f>IF($C758="","",$K758-$O758)</f>
        <v/>
      </c>
    </row>
    <row r="759">
      <c r="A759" s="13" t="n"/>
      <c r="B759" s="4" t="n"/>
      <c r="C759" s="4" t="n"/>
      <c r="D759" s="4" t="n"/>
      <c r="E759" s="6">
        <f>IF($D759="","",IFERROR(INDEX('Settings'!$L$17:$L$56,MATCH($D759,'Settings'!$K$17:$K$56,0)),""))</f>
        <v/>
      </c>
      <c r="F759" s="8" t="n"/>
      <c r="G759" s="8" t="n"/>
      <c r="H759" s="4" t="n"/>
      <c r="I759" s="8" t="n"/>
      <c r="J759" s="8" t="n"/>
      <c r="K759" s="14">
        <f>IF($C759="","",$F759-$G759-$I759-$J759)</f>
        <v/>
      </c>
      <c r="L759" s="14">
        <f>IF($C759="","",$G759*IF($H759="Doctor",1,IF($H759="Shared",0.5,0)))</f>
        <v/>
      </c>
      <c r="M759" s="14">
        <f>IF($C759="","",IF(IFERROR(INDEX('Settings'!$C$17:$C$36,MATCH($C759,'Settings'!$A$17:$A$36,0)),"")="% of gross",$F759,$F759-$L759-IF('Settings'!$B$5="Yes",$I759,0)-IF('Settings'!$B$6="Yes",$J759,0)))</f>
        <v/>
      </c>
      <c r="N759" s="15">
        <f>IF($C759="","",IFERROR(IF(INDEX('Settings'!$E$17:$H$36,MATCH($C759,'Settings'!$A$17:$A$36,0),MATCH($E759,Groups,0))="",INDEX('Settings'!$D$17:$D$36,MATCH($C759,'Settings'!$A$17:$A$36,0)),INDEX('Settings'!$E$17:$H$36,MATCH($C759,'Settings'!$A$17:$A$36,0),MATCH($E759,Groups,0))),0))</f>
        <v/>
      </c>
      <c r="O759" s="14">
        <f>IF($C759="","",ROUND($M759*$N759,2))</f>
        <v/>
      </c>
      <c r="P759" s="16">
        <f>IF($A759="","",DATE(YEAR($A759),MONTH($A759),1))</f>
        <v/>
      </c>
      <c r="Q759" s="14">
        <f>IF($C759="","",$K759-$O759)</f>
        <v/>
      </c>
    </row>
    <row r="760">
      <c r="A760" s="13" t="n"/>
      <c r="B760" s="4" t="n"/>
      <c r="C760" s="4" t="n"/>
      <c r="D760" s="4" t="n"/>
      <c r="E760" s="6">
        <f>IF($D760="","",IFERROR(INDEX('Settings'!$L$17:$L$56,MATCH($D760,'Settings'!$K$17:$K$56,0)),""))</f>
        <v/>
      </c>
      <c r="F760" s="8" t="n"/>
      <c r="G760" s="8" t="n"/>
      <c r="H760" s="4" t="n"/>
      <c r="I760" s="8" t="n"/>
      <c r="J760" s="8" t="n"/>
      <c r="K760" s="14">
        <f>IF($C760="","",$F760-$G760-$I760-$J760)</f>
        <v/>
      </c>
      <c r="L760" s="14">
        <f>IF($C760="","",$G760*IF($H760="Doctor",1,IF($H760="Shared",0.5,0)))</f>
        <v/>
      </c>
      <c r="M760" s="14">
        <f>IF($C760="","",IF(IFERROR(INDEX('Settings'!$C$17:$C$36,MATCH($C760,'Settings'!$A$17:$A$36,0)),"")="% of gross",$F760,$F760-$L760-IF('Settings'!$B$5="Yes",$I760,0)-IF('Settings'!$B$6="Yes",$J760,0)))</f>
        <v/>
      </c>
      <c r="N760" s="15">
        <f>IF($C760="","",IFERROR(IF(INDEX('Settings'!$E$17:$H$36,MATCH($C760,'Settings'!$A$17:$A$36,0),MATCH($E760,Groups,0))="",INDEX('Settings'!$D$17:$D$36,MATCH($C760,'Settings'!$A$17:$A$36,0)),INDEX('Settings'!$E$17:$H$36,MATCH($C760,'Settings'!$A$17:$A$36,0),MATCH($E760,Groups,0))),0))</f>
        <v/>
      </c>
      <c r="O760" s="14">
        <f>IF($C760="","",ROUND($M760*$N760,2))</f>
        <v/>
      </c>
      <c r="P760" s="16">
        <f>IF($A760="","",DATE(YEAR($A760),MONTH($A760),1))</f>
        <v/>
      </c>
      <c r="Q760" s="14">
        <f>IF($C760="","",$K760-$O760)</f>
        <v/>
      </c>
    </row>
    <row r="761">
      <c r="A761" s="13" t="n"/>
      <c r="B761" s="4" t="n"/>
      <c r="C761" s="4" t="n"/>
      <c r="D761" s="4" t="n"/>
      <c r="E761" s="6">
        <f>IF($D761="","",IFERROR(INDEX('Settings'!$L$17:$L$56,MATCH($D761,'Settings'!$K$17:$K$56,0)),""))</f>
        <v/>
      </c>
      <c r="F761" s="8" t="n"/>
      <c r="G761" s="8" t="n"/>
      <c r="H761" s="4" t="n"/>
      <c r="I761" s="8" t="n"/>
      <c r="J761" s="8" t="n"/>
      <c r="K761" s="14">
        <f>IF($C761="","",$F761-$G761-$I761-$J761)</f>
        <v/>
      </c>
      <c r="L761" s="14">
        <f>IF($C761="","",$G761*IF($H761="Doctor",1,IF($H761="Shared",0.5,0)))</f>
        <v/>
      </c>
      <c r="M761" s="14">
        <f>IF($C761="","",IF(IFERROR(INDEX('Settings'!$C$17:$C$36,MATCH($C761,'Settings'!$A$17:$A$36,0)),"")="% of gross",$F761,$F761-$L761-IF('Settings'!$B$5="Yes",$I761,0)-IF('Settings'!$B$6="Yes",$J761,0)))</f>
        <v/>
      </c>
      <c r="N761" s="15">
        <f>IF($C761="","",IFERROR(IF(INDEX('Settings'!$E$17:$H$36,MATCH($C761,'Settings'!$A$17:$A$36,0),MATCH($E761,Groups,0))="",INDEX('Settings'!$D$17:$D$36,MATCH($C761,'Settings'!$A$17:$A$36,0)),INDEX('Settings'!$E$17:$H$36,MATCH($C761,'Settings'!$A$17:$A$36,0),MATCH($E761,Groups,0))),0))</f>
        <v/>
      </c>
      <c r="O761" s="14">
        <f>IF($C761="","",ROUND($M761*$N761,2))</f>
        <v/>
      </c>
      <c r="P761" s="16">
        <f>IF($A761="","",DATE(YEAR($A761),MONTH($A761),1))</f>
        <v/>
      </c>
      <c r="Q761" s="14">
        <f>IF($C761="","",$K761-$O761)</f>
        <v/>
      </c>
    </row>
    <row r="762">
      <c r="A762" s="13" t="n"/>
      <c r="B762" s="4" t="n"/>
      <c r="C762" s="4" t="n"/>
      <c r="D762" s="4" t="n"/>
      <c r="E762" s="6">
        <f>IF($D762="","",IFERROR(INDEX('Settings'!$L$17:$L$56,MATCH($D762,'Settings'!$K$17:$K$56,0)),""))</f>
        <v/>
      </c>
      <c r="F762" s="8" t="n"/>
      <c r="G762" s="8" t="n"/>
      <c r="H762" s="4" t="n"/>
      <c r="I762" s="8" t="n"/>
      <c r="J762" s="8" t="n"/>
      <c r="K762" s="14">
        <f>IF($C762="","",$F762-$G762-$I762-$J762)</f>
        <v/>
      </c>
      <c r="L762" s="14">
        <f>IF($C762="","",$G762*IF($H762="Doctor",1,IF($H762="Shared",0.5,0)))</f>
        <v/>
      </c>
      <c r="M762" s="14">
        <f>IF($C762="","",IF(IFERROR(INDEX('Settings'!$C$17:$C$36,MATCH($C762,'Settings'!$A$17:$A$36,0)),"")="% of gross",$F762,$F762-$L762-IF('Settings'!$B$5="Yes",$I762,0)-IF('Settings'!$B$6="Yes",$J762,0)))</f>
        <v/>
      </c>
      <c r="N762" s="15">
        <f>IF($C762="","",IFERROR(IF(INDEX('Settings'!$E$17:$H$36,MATCH($C762,'Settings'!$A$17:$A$36,0),MATCH($E762,Groups,0))="",INDEX('Settings'!$D$17:$D$36,MATCH($C762,'Settings'!$A$17:$A$36,0)),INDEX('Settings'!$E$17:$H$36,MATCH($C762,'Settings'!$A$17:$A$36,0),MATCH($E762,Groups,0))),0))</f>
        <v/>
      </c>
      <c r="O762" s="14">
        <f>IF($C762="","",ROUND($M762*$N762,2))</f>
        <v/>
      </c>
      <c r="P762" s="16">
        <f>IF($A762="","",DATE(YEAR($A762),MONTH($A762),1))</f>
        <v/>
      </c>
      <c r="Q762" s="14">
        <f>IF($C762="","",$K762-$O762)</f>
        <v/>
      </c>
    </row>
    <row r="763">
      <c r="A763" s="13" t="n"/>
      <c r="B763" s="4" t="n"/>
      <c r="C763" s="4" t="n"/>
      <c r="D763" s="4" t="n"/>
      <c r="E763" s="6">
        <f>IF($D763="","",IFERROR(INDEX('Settings'!$L$17:$L$56,MATCH($D763,'Settings'!$K$17:$K$56,0)),""))</f>
        <v/>
      </c>
      <c r="F763" s="8" t="n"/>
      <c r="G763" s="8" t="n"/>
      <c r="H763" s="4" t="n"/>
      <c r="I763" s="8" t="n"/>
      <c r="J763" s="8" t="n"/>
      <c r="K763" s="14">
        <f>IF($C763="","",$F763-$G763-$I763-$J763)</f>
        <v/>
      </c>
      <c r="L763" s="14">
        <f>IF($C763="","",$G763*IF($H763="Doctor",1,IF($H763="Shared",0.5,0)))</f>
        <v/>
      </c>
      <c r="M763" s="14">
        <f>IF($C763="","",IF(IFERROR(INDEX('Settings'!$C$17:$C$36,MATCH($C763,'Settings'!$A$17:$A$36,0)),"")="% of gross",$F763,$F763-$L763-IF('Settings'!$B$5="Yes",$I763,0)-IF('Settings'!$B$6="Yes",$J763,0)))</f>
        <v/>
      </c>
      <c r="N763" s="15">
        <f>IF($C763="","",IFERROR(IF(INDEX('Settings'!$E$17:$H$36,MATCH($C763,'Settings'!$A$17:$A$36,0),MATCH($E763,Groups,0))="",INDEX('Settings'!$D$17:$D$36,MATCH($C763,'Settings'!$A$17:$A$36,0)),INDEX('Settings'!$E$17:$H$36,MATCH($C763,'Settings'!$A$17:$A$36,0),MATCH($E763,Groups,0))),0))</f>
        <v/>
      </c>
      <c r="O763" s="14">
        <f>IF($C763="","",ROUND($M763*$N763,2))</f>
        <v/>
      </c>
      <c r="P763" s="16">
        <f>IF($A763="","",DATE(YEAR($A763),MONTH($A763),1))</f>
        <v/>
      </c>
      <c r="Q763" s="14">
        <f>IF($C763="","",$K763-$O763)</f>
        <v/>
      </c>
    </row>
    <row r="764">
      <c r="A764" s="13" t="n"/>
      <c r="B764" s="4" t="n"/>
      <c r="C764" s="4" t="n"/>
      <c r="D764" s="4" t="n"/>
      <c r="E764" s="6">
        <f>IF($D764="","",IFERROR(INDEX('Settings'!$L$17:$L$56,MATCH($D764,'Settings'!$K$17:$K$56,0)),""))</f>
        <v/>
      </c>
      <c r="F764" s="8" t="n"/>
      <c r="G764" s="8" t="n"/>
      <c r="H764" s="4" t="n"/>
      <c r="I764" s="8" t="n"/>
      <c r="J764" s="8" t="n"/>
      <c r="K764" s="14">
        <f>IF($C764="","",$F764-$G764-$I764-$J764)</f>
        <v/>
      </c>
      <c r="L764" s="14">
        <f>IF($C764="","",$G764*IF($H764="Doctor",1,IF($H764="Shared",0.5,0)))</f>
        <v/>
      </c>
      <c r="M764" s="14">
        <f>IF($C764="","",IF(IFERROR(INDEX('Settings'!$C$17:$C$36,MATCH($C764,'Settings'!$A$17:$A$36,0)),"")="% of gross",$F764,$F764-$L764-IF('Settings'!$B$5="Yes",$I764,0)-IF('Settings'!$B$6="Yes",$J764,0)))</f>
        <v/>
      </c>
      <c r="N764" s="15">
        <f>IF($C764="","",IFERROR(IF(INDEX('Settings'!$E$17:$H$36,MATCH($C764,'Settings'!$A$17:$A$36,0),MATCH($E764,Groups,0))="",INDEX('Settings'!$D$17:$D$36,MATCH($C764,'Settings'!$A$17:$A$36,0)),INDEX('Settings'!$E$17:$H$36,MATCH($C764,'Settings'!$A$17:$A$36,0),MATCH($E764,Groups,0))),0))</f>
        <v/>
      </c>
      <c r="O764" s="14">
        <f>IF($C764="","",ROUND($M764*$N764,2))</f>
        <v/>
      </c>
      <c r="P764" s="16">
        <f>IF($A764="","",DATE(YEAR($A764),MONTH($A764),1))</f>
        <v/>
      </c>
      <c r="Q764" s="14">
        <f>IF($C764="","",$K764-$O764)</f>
        <v/>
      </c>
    </row>
    <row r="765">
      <c r="A765" s="13" t="n"/>
      <c r="B765" s="4" t="n"/>
      <c r="C765" s="4" t="n"/>
      <c r="D765" s="4" t="n"/>
      <c r="E765" s="6">
        <f>IF($D765="","",IFERROR(INDEX('Settings'!$L$17:$L$56,MATCH($D765,'Settings'!$K$17:$K$56,0)),""))</f>
        <v/>
      </c>
      <c r="F765" s="8" t="n"/>
      <c r="G765" s="8" t="n"/>
      <c r="H765" s="4" t="n"/>
      <c r="I765" s="8" t="n"/>
      <c r="J765" s="8" t="n"/>
      <c r="K765" s="14">
        <f>IF($C765="","",$F765-$G765-$I765-$J765)</f>
        <v/>
      </c>
      <c r="L765" s="14">
        <f>IF($C765="","",$G765*IF($H765="Doctor",1,IF($H765="Shared",0.5,0)))</f>
        <v/>
      </c>
      <c r="M765" s="14">
        <f>IF($C765="","",IF(IFERROR(INDEX('Settings'!$C$17:$C$36,MATCH($C765,'Settings'!$A$17:$A$36,0)),"")="% of gross",$F765,$F765-$L765-IF('Settings'!$B$5="Yes",$I765,0)-IF('Settings'!$B$6="Yes",$J765,0)))</f>
        <v/>
      </c>
      <c r="N765" s="15">
        <f>IF($C765="","",IFERROR(IF(INDEX('Settings'!$E$17:$H$36,MATCH($C765,'Settings'!$A$17:$A$36,0),MATCH($E765,Groups,0))="",INDEX('Settings'!$D$17:$D$36,MATCH($C765,'Settings'!$A$17:$A$36,0)),INDEX('Settings'!$E$17:$H$36,MATCH($C765,'Settings'!$A$17:$A$36,0),MATCH($E765,Groups,0))),0))</f>
        <v/>
      </c>
      <c r="O765" s="14">
        <f>IF($C765="","",ROUND($M765*$N765,2))</f>
        <v/>
      </c>
      <c r="P765" s="16">
        <f>IF($A765="","",DATE(YEAR($A765),MONTH($A765),1))</f>
        <v/>
      </c>
      <c r="Q765" s="14">
        <f>IF($C765="","",$K765-$O765)</f>
        <v/>
      </c>
    </row>
    <row r="766">
      <c r="A766" s="13" t="n"/>
      <c r="B766" s="4" t="n"/>
      <c r="C766" s="4" t="n"/>
      <c r="D766" s="4" t="n"/>
      <c r="E766" s="6">
        <f>IF($D766="","",IFERROR(INDEX('Settings'!$L$17:$L$56,MATCH($D766,'Settings'!$K$17:$K$56,0)),""))</f>
        <v/>
      </c>
      <c r="F766" s="8" t="n"/>
      <c r="G766" s="8" t="n"/>
      <c r="H766" s="4" t="n"/>
      <c r="I766" s="8" t="n"/>
      <c r="J766" s="8" t="n"/>
      <c r="K766" s="14">
        <f>IF($C766="","",$F766-$G766-$I766-$J766)</f>
        <v/>
      </c>
      <c r="L766" s="14">
        <f>IF($C766="","",$G766*IF($H766="Doctor",1,IF($H766="Shared",0.5,0)))</f>
        <v/>
      </c>
      <c r="M766" s="14">
        <f>IF($C766="","",IF(IFERROR(INDEX('Settings'!$C$17:$C$36,MATCH($C766,'Settings'!$A$17:$A$36,0)),"")="% of gross",$F766,$F766-$L766-IF('Settings'!$B$5="Yes",$I766,0)-IF('Settings'!$B$6="Yes",$J766,0)))</f>
        <v/>
      </c>
      <c r="N766" s="15">
        <f>IF($C766="","",IFERROR(IF(INDEX('Settings'!$E$17:$H$36,MATCH($C766,'Settings'!$A$17:$A$36,0),MATCH($E766,Groups,0))="",INDEX('Settings'!$D$17:$D$36,MATCH($C766,'Settings'!$A$17:$A$36,0)),INDEX('Settings'!$E$17:$H$36,MATCH($C766,'Settings'!$A$17:$A$36,0),MATCH($E766,Groups,0))),0))</f>
        <v/>
      </c>
      <c r="O766" s="14">
        <f>IF($C766="","",ROUND($M766*$N766,2))</f>
        <v/>
      </c>
      <c r="P766" s="16">
        <f>IF($A766="","",DATE(YEAR($A766),MONTH($A766),1))</f>
        <v/>
      </c>
      <c r="Q766" s="14">
        <f>IF($C766="","",$K766-$O766)</f>
        <v/>
      </c>
    </row>
    <row r="767">
      <c r="A767" s="13" t="n"/>
      <c r="B767" s="4" t="n"/>
      <c r="C767" s="4" t="n"/>
      <c r="D767" s="4" t="n"/>
      <c r="E767" s="6">
        <f>IF($D767="","",IFERROR(INDEX('Settings'!$L$17:$L$56,MATCH($D767,'Settings'!$K$17:$K$56,0)),""))</f>
        <v/>
      </c>
      <c r="F767" s="8" t="n"/>
      <c r="G767" s="8" t="n"/>
      <c r="H767" s="4" t="n"/>
      <c r="I767" s="8" t="n"/>
      <c r="J767" s="8" t="n"/>
      <c r="K767" s="14">
        <f>IF($C767="","",$F767-$G767-$I767-$J767)</f>
        <v/>
      </c>
      <c r="L767" s="14">
        <f>IF($C767="","",$G767*IF($H767="Doctor",1,IF($H767="Shared",0.5,0)))</f>
        <v/>
      </c>
      <c r="M767" s="14">
        <f>IF($C767="","",IF(IFERROR(INDEX('Settings'!$C$17:$C$36,MATCH($C767,'Settings'!$A$17:$A$36,0)),"")="% of gross",$F767,$F767-$L767-IF('Settings'!$B$5="Yes",$I767,0)-IF('Settings'!$B$6="Yes",$J767,0)))</f>
        <v/>
      </c>
      <c r="N767" s="15">
        <f>IF($C767="","",IFERROR(IF(INDEX('Settings'!$E$17:$H$36,MATCH($C767,'Settings'!$A$17:$A$36,0),MATCH($E767,Groups,0))="",INDEX('Settings'!$D$17:$D$36,MATCH($C767,'Settings'!$A$17:$A$36,0)),INDEX('Settings'!$E$17:$H$36,MATCH($C767,'Settings'!$A$17:$A$36,0),MATCH($E767,Groups,0))),0))</f>
        <v/>
      </c>
      <c r="O767" s="14">
        <f>IF($C767="","",ROUND($M767*$N767,2))</f>
        <v/>
      </c>
      <c r="P767" s="16">
        <f>IF($A767="","",DATE(YEAR($A767),MONTH($A767),1))</f>
        <v/>
      </c>
      <c r="Q767" s="14">
        <f>IF($C767="","",$K767-$O767)</f>
        <v/>
      </c>
    </row>
    <row r="768">
      <c r="A768" s="13" t="n"/>
      <c r="B768" s="4" t="n"/>
      <c r="C768" s="4" t="n"/>
      <c r="D768" s="4" t="n"/>
      <c r="E768" s="6">
        <f>IF($D768="","",IFERROR(INDEX('Settings'!$L$17:$L$56,MATCH($D768,'Settings'!$K$17:$K$56,0)),""))</f>
        <v/>
      </c>
      <c r="F768" s="8" t="n"/>
      <c r="G768" s="8" t="n"/>
      <c r="H768" s="4" t="n"/>
      <c r="I768" s="8" t="n"/>
      <c r="J768" s="8" t="n"/>
      <c r="K768" s="14">
        <f>IF($C768="","",$F768-$G768-$I768-$J768)</f>
        <v/>
      </c>
      <c r="L768" s="14">
        <f>IF($C768="","",$G768*IF($H768="Doctor",1,IF($H768="Shared",0.5,0)))</f>
        <v/>
      </c>
      <c r="M768" s="14">
        <f>IF($C768="","",IF(IFERROR(INDEX('Settings'!$C$17:$C$36,MATCH($C768,'Settings'!$A$17:$A$36,0)),"")="% of gross",$F768,$F768-$L768-IF('Settings'!$B$5="Yes",$I768,0)-IF('Settings'!$B$6="Yes",$J768,0)))</f>
        <v/>
      </c>
      <c r="N768" s="15">
        <f>IF($C768="","",IFERROR(IF(INDEX('Settings'!$E$17:$H$36,MATCH($C768,'Settings'!$A$17:$A$36,0),MATCH($E768,Groups,0))="",INDEX('Settings'!$D$17:$D$36,MATCH($C768,'Settings'!$A$17:$A$36,0)),INDEX('Settings'!$E$17:$H$36,MATCH($C768,'Settings'!$A$17:$A$36,0),MATCH($E768,Groups,0))),0))</f>
        <v/>
      </c>
      <c r="O768" s="14">
        <f>IF($C768="","",ROUND($M768*$N768,2))</f>
        <v/>
      </c>
      <c r="P768" s="16">
        <f>IF($A768="","",DATE(YEAR($A768),MONTH($A768),1))</f>
        <v/>
      </c>
      <c r="Q768" s="14">
        <f>IF($C768="","",$K768-$O768)</f>
        <v/>
      </c>
    </row>
    <row r="769">
      <c r="A769" s="13" t="n"/>
      <c r="B769" s="4" t="n"/>
      <c r="C769" s="4" t="n"/>
      <c r="D769" s="4" t="n"/>
      <c r="E769" s="6">
        <f>IF($D769="","",IFERROR(INDEX('Settings'!$L$17:$L$56,MATCH($D769,'Settings'!$K$17:$K$56,0)),""))</f>
        <v/>
      </c>
      <c r="F769" s="8" t="n"/>
      <c r="G769" s="8" t="n"/>
      <c r="H769" s="4" t="n"/>
      <c r="I769" s="8" t="n"/>
      <c r="J769" s="8" t="n"/>
      <c r="K769" s="14">
        <f>IF($C769="","",$F769-$G769-$I769-$J769)</f>
        <v/>
      </c>
      <c r="L769" s="14">
        <f>IF($C769="","",$G769*IF($H769="Doctor",1,IF($H769="Shared",0.5,0)))</f>
        <v/>
      </c>
      <c r="M769" s="14">
        <f>IF($C769="","",IF(IFERROR(INDEX('Settings'!$C$17:$C$36,MATCH($C769,'Settings'!$A$17:$A$36,0)),"")="% of gross",$F769,$F769-$L769-IF('Settings'!$B$5="Yes",$I769,0)-IF('Settings'!$B$6="Yes",$J769,0)))</f>
        <v/>
      </c>
      <c r="N769" s="15">
        <f>IF($C769="","",IFERROR(IF(INDEX('Settings'!$E$17:$H$36,MATCH($C769,'Settings'!$A$17:$A$36,0),MATCH($E769,Groups,0))="",INDEX('Settings'!$D$17:$D$36,MATCH($C769,'Settings'!$A$17:$A$36,0)),INDEX('Settings'!$E$17:$H$36,MATCH($C769,'Settings'!$A$17:$A$36,0),MATCH($E769,Groups,0))),0))</f>
        <v/>
      </c>
      <c r="O769" s="14">
        <f>IF($C769="","",ROUND($M769*$N769,2))</f>
        <v/>
      </c>
      <c r="P769" s="16">
        <f>IF($A769="","",DATE(YEAR($A769),MONTH($A769),1))</f>
        <v/>
      </c>
      <c r="Q769" s="14">
        <f>IF($C769="","",$K769-$O769)</f>
        <v/>
      </c>
    </row>
    <row r="770">
      <c r="A770" s="13" t="n"/>
      <c r="B770" s="4" t="n"/>
      <c r="C770" s="4" t="n"/>
      <c r="D770" s="4" t="n"/>
      <c r="E770" s="6">
        <f>IF($D770="","",IFERROR(INDEX('Settings'!$L$17:$L$56,MATCH($D770,'Settings'!$K$17:$K$56,0)),""))</f>
        <v/>
      </c>
      <c r="F770" s="8" t="n"/>
      <c r="G770" s="8" t="n"/>
      <c r="H770" s="4" t="n"/>
      <c r="I770" s="8" t="n"/>
      <c r="J770" s="8" t="n"/>
      <c r="K770" s="14">
        <f>IF($C770="","",$F770-$G770-$I770-$J770)</f>
        <v/>
      </c>
      <c r="L770" s="14">
        <f>IF($C770="","",$G770*IF($H770="Doctor",1,IF($H770="Shared",0.5,0)))</f>
        <v/>
      </c>
      <c r="M770" s="14">
        <f>IF($C770="","",IF(IFERROR(INDEX('Settings'!$C$17:$C$36,MATCH($C770,'Settings'!$A$17:$A$36,0)),"")="% of gross",$F770,$F770-$L770-IF('Settings'!$B$5="Yes",$I770,0)-IF('Settings'!$B$6="Yes",$J770,0)))</f>
        <v/>
      </c>
      <c r="N770" s="15">
        <f>IF($C770="","",IFERROR(IF(INDEX('Settings'!$E$17:$H$36,MATCH($C770,'Settings'!$A$17:$A$36,0),MATCH($E770,Groups,0))="",INDEX('Settings'!$D$17:$D$36,MATCH($C770,'Settings'!$A$17:$A$36,0)),INDEX('Settings'!$E$17:$H$36,MATCH($C770,'Settings'!$A$17:$A$36,0),MATCH($E770,Groups,0))),0))</f>
        <v/>
      </c>
      <c r="O770" s="14">
        <f>IF($C770="","",ROUND($M770*$N770,2))</f>
        <v/>
      </c>
      <c r="P770" s="16">
        <f>IF($A770="","",DATE(YEAR($A770),MONTH($A770),1))</f>
        <v/>
      </c>
      <c r="Q770" s="14">
        <f>IF($C770="","",$K770-$O770)</f>
        <v/>
      </c>
    </row>
    <row r="771">
      <c r="A771" s="13" t="n"/>
      <c r="B771" s="4" t="n"/>
      <c r="C771" s="4" t="n"/>
      <c r="D771" s="4" t="n"/>
      <c r="E771" s="6">
        <f>IF($D771="","",IFERROR(INDEX('Settings'!$L$17:$L$56,MATCH($D771,'Settings'!$K$17:$K$56,0)),""))</f>
        <v/>
      </c>
      <c r="F771" s="8" t="n"/>
      <c r="G771" s="8" t="n"/>
      <c r="H771" s="4" t="n"/>
      <c r="I771" s="8" t="n"/>
      <c r="J771" s="8" t="n"/>
      <c r="K771" s="14">
        <f>IF($C771="","",$F771-$G771-$I771-$J771)</f>
        <v/>
      </c>
      <c r="L771" s="14">
        <f>IF($C771="","",$G771*IF($H771="Doctor",1,IF($H771="Shared",0.5,0)))</f>
        <v/>
      </c>
      <c r="M771" s="14">
        <f>IF($C771="","",IF(IFERROR(INDEX('Settings'!$C$17:$C$36,MATCH($C771,'Settings'!$A$17:$A$36,0)),"")="% of gross",$F771,$F771-$L771-IF('Settings'!$B$5="Yes",$I771,0)-IF('Settings'!$B$6="Yes",$J771,0)))</f>
        <v/>
      </c>
      <c r="N771" s="15">
        <f>IF($C771="","",IFERROR(IF(INDEX('Settings'!$E$17:$H$36,MATCH($C771,'Settings'!$A$17:$A$36,0),MATCH($E771,Groups,0))="",INDEX('Settings'!$D$17:$D$36,MATCH($C771,'Settings'!$A$17:$A$36,0)),INDEX('Settings'!$E$17:$H$36,MATCH($C771,'Settings'!$A$17:$A$36,0),MATCH($E771,Groups,0))),0))</f>
        <v/>
      </c>
      <c r="O771" s="14">
        <f>IF($C771="","",ROUND($M771*$N771,2))</f>
        <v/>
      </c>
      <c r="P771" s="16">
        <f>IF($A771="","",DATE(YEAR($A771),MONTH($A771),1))</f>
        <v/>
      </c>
      <c r="Q771" s="14">
        <f>IF($C771="","",$K771-$O771)</f>
        <v/>
      </c>
    </row>
    <row r="772">
      <c r="A772" s="13" t="n"/>
      <c r="B772" s="4" t="n"/>
      <c r="C772" s="4" t="n"/>
      <c r="D772" s="4" t="n"/>
      <c r="E772" s="6">
        <f>IF($D772="","",IFERROR(INDEX('Settings'!$L$17:$L$56,MATCH($D772,'Settings'!$K$17:$K$56,0)),""))</f>
        <v/>
      </c>
      <c r="F772" s="8" t="n"/>
      <c r="G772" s="8" t="n"/>
      <c r="H772" s="4" t="n"/>
      <c r="I772" s="8" t="n"/>
      <c r="J772" s="8" t="n"/>
      <c r="K772" s="14">
        <f>IF($C772="","",$F772-$G772-$I772-$J772)</f>
        <v/>
      </c>
      <c r="L772" s="14">
        <f>IF($C772="","",$G772*IF($H772="Doctor",1,IF($H772="Shared",0.5,0)))</f>
        <v/>
      </c>
      <c r="M772" s="14">
        <f>IF($C772="","",IF(IFERROR(INDEX('Settings'!$C$17:$C$36,MATCH($C772,'Settings'!$A$17:$A$36,0)),"")="% of gross",$F772,$F772-$L772-IF('Settings'!$B$5="Yes",$I772,0)-IF('Settings'!$B$6="Yes",$J772,0)))</f>
        <v/>
      </c>
      <c r="N772" s="15">
        <f>IF($C772="","",IFERROR(IF(INDEX('Settings'!$E$17:$H$36,MATCH($C772,'Settings'!$A$17:$A$36,0),MATCH($E772,Groups,0))="",INDEX('Settings'!$D$17:$D$36,MATCH($C772,'Settings'!$A$17:$A$36,0)),INDEX('Settings'!$E$17:$H$36,MATCH($C772,'Settings'!$A$17:$A$36,0),MATCH($E772,Groups,0))),0))</f>
        <v/>
      </c>
      <c r="O772" s="14">
        <f>IF($C772="","",ROUND($M772*$N772,2))</f>
        <v/>
      </c>
      <c r="P772" s="16">
        <f>IF($A772="","",DATE(YEAR($A772),MONTH($A772),1))</f>
        <v/>
      </c>
      <c r="Q772" s="14">
        <f>IF($C772="","",$K772-$O772)</f>
        <v/>
      </c>
    </row>
    <row r="773">
      <c r="A773" s="13" t="n"/>
      <c r="B773" s="4" t="n"/>
      <c r="C773" s="4" t="n"/>
      <c r="D773" s="4" t="n"/>
      <c r="E773" s="6">
        <f>IF($D773="","",IFERROR(INDEX('Settings'!$L$17:$L$56,MATCH($D773,'Settings'!$K$17:$K$56,0)),""))</f>
        <v/>
      </c>
      <c r="F773" s="8" t="n"/>
      <c r="G773" s="8" t="n"/>
      <c r="H773" s="4" t="n"/>
      <c r="I773" s="8" t="n"/>
      <c r="J773" s="8" t="n"/>
      <c r="K773" s="14">
        <f>IF($C773="","",$F773-$G773-$I773-$J773)</f>
        <v/>
      </c>
      <c r="L773" s="14">
        <f>IF($C773="","",$G773*IF($H773="Doctor",1,IF($H773="Shared",0.5,0)))</f>
        <v/>
      </c>
      <c r="M773" s="14">
        <f>IF($C773="","",IF(IFERROR(INDEX('Settings'!$C$17:$C$36,MATCH($C773,'Settings'!$A$17:$A$36,0)),"")="% of gross",$F773,$F773-$L773-IF('Settings'!$B$5="Yes",$I773,0)-IF('Settings'!$B$6="Yes",$J773,0)))</f>
        <v/>
      </c>
      <c r="N773" s="15">
        <f>IF($C773="","",IFERROR(IF(INDEX('Settings'!$E$17:$H$36,MATCH($C773,'Settings'!$A$17:$A$36,0),MATCH($E773,Groups,0))="",INDEX('Settings'!$D$17:$D$36,MATCH($C773,'Settings'!$A$17:$A$36,0)),INDEX('Settings'!$E$17:$H$36,MATCH($C773,'Settings'!$A$17:$A$36,0),MATCH($E773,Groups,0))),0))</f>
        <v/>
      </c>
      <c r="O773" s="14">
        <f>IF($C773="","",ROUND($M773*$N773,2))</f>
        <v/>
      </c>
      <c r="P773" s="16">
        <f>IF($A773="","",DATE(YEAR($A773),MONTH($A773),1))</f>
        <v/>
      </c>
      <c r="Q773" s="14">
        <f>IF($C773="","",$K773-$O773)</f>
        <v/>
      </c>
    </row>
    <row r="774">
      <c r="A774" s="13" t="n"/>
      <c r="B774" s="4" t="n"/>
      <c r="C774" s="4" t="n"/>
      <c r="D774" s="4" t="n"/>
      <c r="E774" s="6">
        <f>IF($D774="","",IFERROR(INDEX('Settings'!$L$17:$L$56,MATCH($D774,'Settings'!$K$17:$K$56,0)),""))</f>
        <v/>
      </c>
      <c r="F774" s="8" t="n"/>
      <c r="G774" s="8" t="n"/>
      <c r="H774" s="4" t="n"/>
      <c r="I774" s="8" t="n"/>
      <c r="J774" s="8" t="n"/>
      <c r="K774" s="14">
        <f>IF($C774="","",$F774-$G774-$I774-$J774)</f>
        <v/>
      </c>
      <c r="L774" s="14">
        <f>IF($C774="","",$G774*IF($H774="Doctor",1,IF($H774="Shared",0.5,0)))</f>
        <v/>
      </c>
      <c r="M774" s="14">
        <f>IF($C774="","",IF(IFERROR(INDEX('Settings'!$C$17:$C$36,MATCH($C774,'Settings'!$A$17:$A$36,0)),"")="% of gross",$F774,$F774-$L774-IF('Settings'!$B$5="Yes",$I774,0)-IF('Settings'!$B$6="Yes",$J774,0)))</f>
        <v/>
      </c>
      <c r="N774" s="15">
        <f>IF($C774="","",IFERROR(IF(INDEX('Settings'!$E$17:$H$36,MATCH($C774,'Settings'!$A$17:$A$36,0),MATCH($E774,Groups,0))="",INDEX('Settings'!$D$17:$D$36,MATCH($C774,'Settings'!$A$17:$A$36,0)),INDEX('Settings'!$E$17:$H$36,MATCH($C774,'Settings'!$A$17:$A$36,0),MATCH($E774,Groups,0))),0))</f>
        <v/>
      </c>
      <c r="O774" s="14">
        <f>IF($C774="","",ROUND($M774*$N774,2))</f>
        <v/>
      </c>
      <c r="P774" s="16">
        <f>IF($A774="","",DATE(YEAR($A774),MONTH($A774),1))</f>
        <v/>
      </c>
      <c r="Q774" s="14">
        <f>IF($C774="","",$K774-$O774)</f>
        <v/>
      </c>
    </row>
    <row r="775">
      <c r="A775" s="13" t="n"/>
      <c r="B775" s="4" t="n"/>
      <c r="C775" s="4" t="n"/>
      <c r="D775" s="4" t="n"/>
      <c r="E775" s="6">
        <f>IF($D775="","",IFERROR(INDEX('Settings'!$L$17:$L$56,MATCH($D775,'Settings'!$K$17:$K$56,0)),""))</f>
        <v/>
      </c>
      <c r="F775" s="8" t="n"/>
      <c r="G775" s="8" t="n"/>
      <c r="H775" s="4" t="n"/>
      <c r="I775" s="8" t="n"/>
      <c r="J775" s="8" t="n"/>
      <c r="K775" s="14">
        <f>IF($C775="","",$F775-$G775-$I775-$J775)</f>
        <v/>
      </c>
      <c r="L775" s="14">
        <f>IF($C775="","",$G775*IF($H775="Doctor",1,IF($H775="Shared",0.5,0)))</f>
        <v/>
      </c>
      <c r="M775" s="14">
        <f>IF($C775="","",IF(IFERROR(INDEX('Settings'!$C$17:$C$36,MATCH($C775,'Settings'!$A$17:$A$36,0)),"")="% of gross",$F775,$F775-$L775-IF('Settings'!$B$5="Yes",$I775,0)-IF('Settings'!$B$6="Yes",$J775,0)))</f>
        <v/>
      </c>
      <c r="N775" s="15">
        <f>IF($C775="","",IFERROR(IF(INDEX('Settings'!$E$17:$H$36,MATCH($C775,'Settings'!$A$17:$A$36,0),MATCH($E775,Groups,0))="",INDEX('Settings'!$D$17:$D$36,MATCH($C775,'Settings'!$A$17:$A$36,0)),INDEX('Settings'!$E$17:$H$36,MATCH($C775,'Settings'!$A$17:$A$36,0),MATCH($E775,Groups,0))),0))</f>
        <v/>
      </c>
      <c r="O775" s="14">
        <f>IF($C775="","",ROUND($M775*$N775,2))</f>
        <v/>
      </c>
      <c r="P775" s="16">
        <f>IF($A775="","",DATE(YEAR($A775),MONTH($A775),1))</f>
        <v/>
      </c>
      <c r="Q775" s="14">
        <f>IF($C775="","",$K775-$O775)</f>
        <v/>
      </c>
    </row>
    <row r="776">
      <c r="A776" s="13" t="n"/>
      <c r="B776" s="4" t="n"/>
      <c r="C776" s="4" t="n"/>
      <c r="D776" s="4" t="n"/>
      <c r="E776" s="6">
        <f>IF($D776="","",IFERROR(INDEX('Settings'!$L$17:$L$56,MATCH($D776,'Settings'!$K$17:$K$56,0)),""))</f>
        <v/>
      </c>
      <c r="F776" s="8" t="n"/>
      <c r="G776" s="8" t="n"/>
      <c r="H776" s="4" t="n"/>
      <c r="I776" s="8" t="n"/>
      <c r="J776" s="8" t="n"/>
      <c r="K776" s="14">
        <f>IF($C776="","",$F776-$G776-$I776-$J776)</f>
        <v/>
      </c>
      <c r="L776" s="14">
        <f>IF($C776="","",$G776*IF($H776="Doctor",1,IF($H776="Shared",0.5,0)))</f>
        <v/>
      </c>
      <c r="M776" s="14">
        <f>IF($C776="","",IF(IFERROR(INDEX('Settings'!$C$17:$C$36,MATCH($C776,'Settings'!$A$17:$A$36,0)),"")="% of gross",$F776,$F776-$L776-IF('Settings'!$B$5="Yes",$I776,0)-IF('Settings'!$B$6="Yes",$J776,0)))</f>
        <v/>
      </c>
      <c r="N776" s="15">
        <f>IF($C776="","",IFERROR(IF(INDEX('Settings'!$E$17:$H$36,MATCH($C776,'Settings'!$A$17:$A$36,0),MATCH($E776,Groups,0))="",INDEX('Settings'!$D$17:$D$36,MATCH($C776,'Settings'!$A$17:$A$36,0)),INDEX('Settings'!$E$17:$H$36,MATCH($C776,'Settings'!$A$17:$A$36,0),MATCH($E776,Groups,0))),0))</f>
        <v/>
      </c>
      <c r="O776" s="14">
        <f>IF($C776="","",ROUND($M776*$N776,2))</f>
        <v/>
      </c>
      <c r="P776" s="16">
        <f>IF($A776="","",DATE(YEAR($A776),MONTH($A776),1))</f>
        <v/>
      </c>
      <c r="Q776" s="14">
        <f>IF($C776="","",$K776-$O776)</f>
        <v/>
      </c>
    </row>
    <row r="777">
      <c r="A777" s="13" t="n"/>
      <c r="B777" s="4" t="n"/>
      <c r="C777" s="4" t="n"/>
      <c r="D777" s="4" t="n"/>
      <c r="E777" s="6">
        <f>IF($D777="","",IFERROR(INDEX('Settings'!$L$17:$L$56,MATCH($D777,'Settings'!$K$17:$K$56,0)),""))</f>
        <v/>
      </c>
      <c r="F777" s="8" t="n"/>
      <c r="G777" s="8" t="n"/>
      <c r="H777" s="4" t="n"/>
      <c r="I777" s="8" t="n"/>
      <c r="J777" s="8" t="n"/>
      <c r="K777" s="14">
        <f>IF($C777="","",$F777-$G777-$I777-$J777)</f>
        <v/>
      </c>
      <c r="L777" s="14">
        <f>IF($C777="","",$G777*IF($H777="Doctor",1,IF($H777="Shared",0.5,0)))</f>
        <v/>
      </c>
      <c r="M777" s="14">
        <f>IF($C777="","",IF(IFERROR(INDEX('Settings'!$C$17:$C$36,MATCH($C777,'Settings'!$A$17:$A$36,0)),"")="% of gross",$F777,$F777-$L777-IF('Settings'!$B$5="Yes",$I777,0)-IF('Settings'!$B$6="Yes",$J777,0)))</f>
        <v/>
      </c>
      <c r="N777" s="15">
        <f>IF($C777="","",IFERROR(IF(INDEX('Settings'!$E$17:$H$36,MATCH($C777,'Settings'!$A$17:$A$36,0),MATCH($E777,Groups,0))="",INDEX('Settings'!$D$17:$D$36,MATCH($C777,'Settings'!$A$17:$A$36,0)),INDEX('Settings'!$E$17:$H$36,MATCH($C777,'Settings'!$A$17:$A$36,0),MATCH($E777,Groups,0))),0))</f>
        <v/>
      </c>
      <c r="O777" s="14">
        <f>IF($C777="","",ROUND($M777*$N777,2))</f>
        <v/>
      </c>
      <c r="P777" s="16">
        <f>IF($A777="","",DATE(YEAR($A777),MONTH($A777),1))</f>
        <v/>
      </c>
      <c r="Q777" s="14">
        <f>IF($C777="","",$K777-$O777)</f>
        <v/>
      </c>
    </row>
    <row r="778">
      <c r="A778" s="13" t="n"/>
      <c r="B778" s="4" t="n"/>
      <c r="C778" s="4" t="n"/>
      <c r="D778" s="4" t="n"/>
      <c r="E778" s="6">
        <f>IF($D778="","",IFERROR(INDEX('Settings'!$L$17:$L$56,MATCH($D778,'Settings'!$K$17:$K$56,0)),""))</f>
        <v/>
      </c>
      <c r="F778" s="8" t="n"/>
      <c r="G778" s="8" t="n"/>
      <c r="H778" s="4" t="n"/>
      <c r="I778" s="8" t="n"/>
      <c r="J778" s="8" t="n"/>
      <c r="K778" s="14">
        <f>IF($C778="","",$F778-$G778-$I778-$J778)</f>
        <v/>
      </c>
      <c r="L778" s="14">
        <f>IF($C778="","",$G778*IF($H778="Doctor",1,IF($H778="Shared",0.5,0)))</f>
        <v/>
      </c>
      <c r="M778" s="14">
        <f>IF($C778="","",IF(IFERROR(INDEX('Settings'!$C$17:$C$36,MATCH($C778,'Settings'!$A$17:$A$36,0)),"")="% of gross",$F778,$F778-$L778-IF('Settings'!$B$5="Yes",$I778,0)-IF('Settings'!$B$6="Yes",$J778,0)))</f>
        <v/>
      </c>
      <c r="N778" s="15">
        <f>IF($C778="","",IFERROR(IF(INDEX('Settings'!$E$17:$H$36,MATCH($C778,'Settings'!$A$17:$A$36,0),MATCH($E778,Groups,0))="",INDEX('Settings'!$D$17:$D$36,MATCH($C778,'Settings'!$A$17:$A$36,0)),INDEX('Settings'!$E$17:$H$36,MATCH($C778,'Settings'!$A$17:$A$36,0),MATCH($E778,Groups,0))),0))</f>
        <v/>
      </c>
      <c r="O778" s="14">
        <f>IF($C778="","",ROUND($M778*$N778,2))</f>
        <v/>
      </c>
      <c r="P778" s="16">
        <f>IF($A778="","",DATE(YEAR($A778),MONTH($A778),1))</f>
        <v/>
      </c>
      <c r="Q778" s="14">
        <f>IF($C778="","",$K778-$O778)</f>
        <v/>
      </c>
    </row>
    <row r="779">
      <c r="A779" s="13" t="n"/>
      <c r="B779" s="4" t="n"/>
      <c r="C779" s="4" t="n"/>
      <c r="D779" s="4" t="n"/>
      <c r="E779" s="6">
        <f>IF($D779="","",IFERROR(INDEX('Settings'!$L$17:$L$56,MATCH($D779,'Settings'!$K$17:$K$56,0)),""))</f>
        <v/>
      </c>
      <c r="F779" s="8" t="n"/>
      <c r="G779" s="8" t="n"/>
      <c r="H779" s="4" t="n"/>
      <c r="I779" s="8" t="n"/>
      <c r="J779" s="8" t="n"/>
      <c r="K779" s="14">
        <f>IF($C779="","",$F779-$G779-$I779-$J779)</f>
        <v/>
      </c>
      <c r="L779" s="14">
        <f>IF($C779="","",$G779*IF($H779="Doctor",1,IF($H779="Shared",0.5,0)))</f>
        <v/>
      </c>
      <c r="M779" s="14">
        <f>IF($C779="","",IF(IFERROR(INDEX('Settings'!$C$17:$C$36,MATCH($C779,'Settings'!$A$17:$A$36,0)),"")="% of gross",$F779,$F779-$L779-IF('Settings'!$B$5="Yes",$I779,0)-IF('Settings'!$B$6="Yes",$J779,0)))</f>
        <v/>
      </c>
      <c r="N779" s="15">
        <f>IF($C779="","",IFERROR(IF(INDEX('Settings'!$E$17:$H$36,MATCH($C779,'Settings'!$A$17:$A$36,0),MATCH($E779,Groups,0))="",INDEX('Settings'!$D$17:$D$36,MATCH($C779,'Settings'!$A$17:$A$36,0)),INDEX('Settings'!$E$17:$H$36,MATCH($C779,'Settings'!$A$17:$A$36,0),MATCH($E779,Groups,0))),0))</f>
        <v/>
      </c>
      <c r="O779" s="14">
        <f>IF($C779="","",ROUND($M779*$N779,2))</f>
        <v/>
      </c>
      <c r="P779" s="16">
        <f>IF($A779="","",DATE(YEAR($A779),MONTH($A779),1))</f>
        <v/>
      </c>
      <c r="Q779" s="14">
        <f>IF($C779="","",$K779-$O779)</f>
        <v/>
      </c>
    </row>
    <row r="780">
      <c r="A780" s="13" t="n"/>
      <c r="B780" s="4" t="n"/>
      <c r="C780" s="4" t="n"/>
      <c r="D780" s="4" t="n"/>
      <c r="E780" s="6">
        <f>IF($D780="","",IFERROR(INDEX('Settings'!$L$17:$L$56,MATCH($D780,'Settings'!$K$17:$K$56,0)),""))</f>
        <v/>
      </c>
      <c r="F780" s="8" t="n"/>
      <c r="G780" s="8" t="n"/>
      <c r="H780" s="4" t="n"/>
      <c r="I780" s="8" t="n"/>
      <c r="J780" s="8" t="n"/>
      <c r="K780" s="14">
        <f>IF($C780="","",$F780-$G780-$I780-$J780)</f>
        <v/>
      </c>
      <c r="L780" s="14">
        <f>IF($C780="","",$G780*IF($H780="Doctor",1,IF($H780="Shared",0.5,0)))</f>
        <v/>
      </c>
      <c r="M780" s="14">
        <f>IF($C780="","",IF(IFERROR(INDEX('Settings'!$C$17:$C$36,MATCH($C780,'Settings'!$A$17:$A$36,0)),"")="% of gross",$F780,$F780-$L780-IF('Settings'!$B$5="Yes",$I780,0)-IF('Settings'!$B$6="Yes",$J780,0)))</f>
        <v/>
      </c>
      <c r="N780" s="15">
        <f>IF($C780="","",IFERROR(IF(INDEX('Settings'!$E$17:$H$36,MATCH($C780,'Settings'!$A$17:$A$36,0),MATCH($E780,Groups,0))="",INDEX('Settings'!$D$17:$D$36,MATCH($C780,'Settings'!$A$17:$A$36,0)),INDEX('Settings'!$E$17:$H$36,MATCH($C780,'Settings'!$A$17:$A$36,0),MATCH($E780,Groups,0))),0))</f>
        <v/>
      </c>
      <c r="O780" s="14">
        <f>IF($C780="","",ROUND($M780*$N780,2))</f>
        <v/>
      </c>
      <c r="P780" s="16">
        <f>IF($A780="","",DATE(YEAR($A780),MONTH($A780),1))</f>
        <v/>
      </c>
      <c r="Q780" s="14">
        <f>IF($C780="","",$K780-$O780)</f>
        <v/>
      </c>
    </row>
    <row r="781">
      <c r="A781" s="13" t="n"/>
      <c r="B781" s="4" t="n"/>
      <c r="C781" s="4" t="n"/>
      <c r="D781" s="4" t="n"/>
      <c r="E781" s="6">
        <f>IF($D781="","",IFERROR(INDEX('Settings'!$L$17:$L$56,MATCH($D781,'Settings'!$K$17:$K$56,0)),""))</f>
        <v/>
      </c>
      <c r="F781" s="8" t="n"/>
      <c r="G781" s="8" t="n"/>
      <c r="H781" s="4" t="n"/>
      <c r="I781" s="8" t="n"/>
      <c r="J781" s="8" t="n"/>
      <c r="K781" s="14">
        <f>IF($C781="","",$F781-$G781-$I781-$J781)</f>
        <v/>
      </c>
      <c r="L781" s="14">
        <f>IF($C781="","",$G781*IF($H781="Doctor",1,IF($H781="Shared",0.5,0)))</f>
        <v/>
      </c>
      <c r="M781" s="14">
        <f>IF($C781="","",IF(IFERROR(INDEX('Settings'!$C$17:$C$36,MATCH($C781,'Settings'!$A$17:$A$36,0)),"")="% of gross",$F781,$F781-$L781-IF('Settings'!$B$5="Yes",$I781,0)-IF('Settings'!$B$6="Yes",$J781,0)))</f>
        <v/>
      </c>
      <c r="N781" s="15">
        <f>IF($C781="","",IFERROR(IF(INDEX('Settings'!$E$17:$H$36,MATCH($C781,'Settings'!$A$17:$A$36,0),MATCH($E781,Groups,0))="",INDEX('Settings'!$D$17:$D$36,MATCH($C781,'Settings'!$A$17:$A$36,0)),INDEX('Settings'!$E$17:$H$36,MATCH($C781,'Settings'!$A$17:$A$36,0),MATCH($E781,Groups,0))),0))</f>
        <v/>
      </c>
      <c r="O781" s="14">
        <f>IF($C781="","",ROUND($M781*$N781,2))</f>
        <v/>
      </c>
      <c r="P781" s="16">
        <f>IF($A781="","",DATE(YEAR($A781),MONTH($A781),1))</f>
        <v/>
      </c>
      <c r="Q781" s="14">
        <f>IF($C781="","",$K781-$O781)</f>
        <v/>
      </c>
    </row>
    <row r="782">
      <c r="A782" s="13" t="n"/>
      <c r="B782" s="4" t="n"/>
      <c r="C782" s="4" t="n"/>
      <c r="D782" s="4" t="n"/>
      <c r="E782" s="6">
        <f>IF($D782="","",IFERROR(INDEX('Settings'!$L$17:$L$56,MATCH($D782,'Settings'!$K$17:$K$56,0)),""))</f>
        <v/>
      </c>
      <c r="F782" s="8" t="n"/>
      <c r="G782" s="8" t="n"/>
      <c r="H782" s="4" t="n"/>
      <c r="I782" s="8" t="n"/>
      <c r="J782" s="8" t="n"/>
      <c r="K782" s="14">
        <f>IF($C782="","",$F782-$G782-$I782-$J782)</f>
        <v/>
      </c>
      <c r="L782" s="14">
        <f>IF($C782="","",$G782*IF($H782="Doctor",1,IF($H782="Shared",0.5,0)))</f>
        <v/>
      </c>
      <c r="M782" s="14">
        <f>IF($C782="","",IF(IFERROR(INDEX('Settings'!$C$17:$C$36,MATCH($C782,'Settings'!$A$17:$A$36,0)),"")="% of gross",$F782,$F782-$L782-IF('Settings'!$B$5="Yes",$I782,0)-IF('Settings'!$B$6="Yes",$J782,0)))</f>
        <v/>
      </c>
      <c r="N782" s="15">
        <f>IF($C782="","",IFERROR(IF(INDEX('Settings'!$E$17:$H$36,MATCH($C782,'Settings'!$A$17:$A$36,0),MATCH($E782,Groups,0))="",INDEX('Settings'!$D$17:$D$36,MATCH($C782,'Settings'!$A$17:$A$36,0)),INDEX('Settings'!$E$17:$H$36,MATCH($C782,'Settings'!$A$17:$A$36,0),MATCH($E782,Groups,0))),0))</f>
        <v/>
      </c>
      <c r="O782" s="14">
        <f>IF($C782="","",ROUND($M782*$N782,2))</f>
        <v/>
      </c>
      <c r="P782" s="16">
        <f>IF($A782="","",DATE(YEAR($A782),MONTH($A782),1))</f>
        <v/>
      </c>
      <c r="Q782" s="14">
        <f>IF($C782="","",$K782-$O782)</f>
        <v/>
      </c>
    </row>
    <row r="783">
      <c r="A783" s="13" t="n"/>
      <c r="B783" s="4" t="n"/>
      <c r="C783" s="4" t="n"/>
      <c r="D783" s="4" t="n"/>
      <c r="E783" s="6">
        <f>IF($D783="","",IFERROR(INDEX('Settings'!$L$17:$L$56,MATCH($D783,'Settings'!$K$17:$K$56,0)),""))</f>
        <v/>
      </c>
      <c r="F783" s="8" t="n"/>
      <c r="G783" s="8" t="n"/>
      <c r="H783" s="4" t="n"/>
      <c r="I783" s="8" t="n"/>
      <c r="J783" s="8" t="n"/>
      <c r="K783" s="14">
        <f>IF($C783="","",$F783-$G783-$I783-$J783)</f>
        <v/>
      </c>
      <c r="L783" s="14">
        <f>IF($C783="","",$G783*IF($H783="Doctor",1,IF($H783="Shared",0.5,0)))</f>
        <v/>
      </c>
      <c r="M783" s="14">
        <f>IF($C783="","",IF(IFERROR(INDEX('Settings'!$C$17:$C$36,MATCH($C783,'Settings'!$A$17:$A$36,0)),"")="% of gross",$F783,$F783-$L783-IF('Settings'!$B$5="Yes",$I783,0)-IF('Settings'!$B$6="Yes",$J783,0)))</f>
        <v/>
      </c>
      <c r="N783" s="15">
        <f>IF($C783="","",IFERROR(IF(INDEX('Settings'!$E$17:$H$36,MATCH($C783,'Settings'!$A$17:$A$36,0),MATCH($E783,Groups,0))="",INDEX('Settings'!$D$17:$D$36,MATCH($C783,'Settings'!$A$17:$A$36,0)),INDEX('Settings'!$E$17:$H$36,MATCH($C783,'Settings'!$A$17:$A$36,0),MATCH($E783,Groups,0))),0))</f>
        <v/>
      </c>
      <c r="O783" s="14">
        <f>IF($C783="","",ROUND($M783*$N783,2))</f>
        <v/>
      </c>
      <c r="P783" s="16">
        <f>IF($A783="","",DATE(YEAR($A783),MONTH($A783),1))</f>
        <v/>
      </c>
      <c r="Q783" s="14">
        <f>IF($C783="","",$K783-$O783)</f>
        <v/>
      </c>
    </row>
    <row r="784">
      <c r="A784" s="13" t="n"/>
      <c r="B784" s="4" t="n"/>
      <c r="C784" s="4" t="n"/>
      <c r="D784" s="4" t="n"/>
      <c r="E784" s="6">
        <f>IF($D784="","",IFERROR(INDEX('Settings'!$L$17:$L$56,MATCH($D784,'Settings'!$K$17:$K$56,0)),""))</f>
        <v/>
      </c>
      <c r="F784" s="8" t="n"/>
      <c r="G784" s="8" t="n"/>
      <c r="H784" s="4" t="n"/>
      <c r="I784" s="8" t="n"/>
      <c r="J784" s="8" t="n"/>
      <c r="K784" s="14">
        <f>IF($C784="","",$F784-$G784-$I784-$J784)</f>
        <v/>
      </c>
      <c r="L784" s="14">
        <f>IF($C784="","",$G784*IF($H784="Doctor",1,IF($H784="Shared",0.5,0)))</f>
        <v/>
      </c>
      <c r="M784" s="14">
        <f>IF($C784="","",IF(IFERROR(INDEX('Settings'!$C$17:$C$36,MATCH($C784,'Settings'!$A$17:$A$36,0)),"")="% of gross",$F784,$F784-$L784-IF('Settings'!$B$5="Yes",$I784,0)-IF('Settings'!$B$6="Yes",$J784,0)))</f>
        <v/>
      </c>
      <c r="N784" s="15">
        <f>IF($C784="","",IFERROR(IF(INDEX('Settings'!$E$17:$H$36,MATCH($C784,'Settings'!$A$17:$A$36,0),MATCH($E784,Groups,0))="",INDEX('Settings'!$D$17:$D$36,MATCH($C784,'Settings'!$A$17:$A$36,0)),INDEX('Settings'!$E$17:$H$36,MATCH($C784,'Settings'!$A$17:$A$36,0),MATCH($E784,Groups,0))),0))</f>
        <v/>
      </c>
      <c r="O784" s="14">
        <f>IF($C784="","",ROUND($M784*$N784,2))</f>
        <v/>
      </c>
      <c r="P784" s="16">
        <f>IF($A784="","",DATE(YEAR($A784),MONTH($A784),1))</f>
        <v/>
      </c>
      <c r="Q784" s="14">
        <f>IF($C784="","",$K784-$O784)</f>
        <v/>
      </c>
    </row>
    <row r="785">
      <c r="A785" s="13" t="n"/>
      <c r="B785" s="4" t="n"/>
      <c r="C785" s="4" t="n"/>
      <c r="D785" s="4" t="n"/>
      <c r="E785" s="6">
        <f>IF($D785="","",IFERROR(INDEX('Settings'!$L$17:$L$56,MATCH($D785,'Settings'!$K$17:$K$56,0)),""))</f>
        <v/>
      </c>
      <c r="F785" s="8" t="n"/>
      <c r="G785" s="8" t="n"/>
      <c r="H785" s="4" t="n"/>
      <c r="I785" s="8" t="n"/>
      <c r="J785" s="8" t="n"/>
      <c r="K785" s="14">
        <f>IF($C785="","",$F785-$G785-$I785-$J785)</f>
        <v/>
      </c>
      <c r="L785" s="14">
        <f>IF($C785="","",$G785*IF($H785="Doctor",1,IF($H785="Shared",0.5,0)))</f>
        <v/>
      </c>
      <c r="M785" s="14">
        <f>IF($C785="","",IF(IFERROR(INDEX('Settings'!$C$17:$C$36,MATCH($C785,'Settings'!$A$17:$A$36,0)),"")="% of gross",$F785,$F785-$L785-IF('Settings'!$B$5="Yes",$I785,0)-IF('Settings'!$B$6="Yes",$J785,0)))</f>
        <v/>
      </c>
      <c r="N785" s="15">
        <f>IF($C785="","",IFERROR(IF(INDEX('Settings'!$E$17:$H$36,MATCH($C785,'Settings'!$A$17:$A$36,0),MATCH($E785,Groups,0))="",INDEX('Settings'!$D$17:$D$36,MATCH($C785,'Settings'!$A$17:$A$36,0)),INDEX('Settings'!$E$17:$H$36,MATCH($C785,'Settings'!$A$17:$A$36,0),MATCH($E785,Groups,0))),0))</f>
        <v/>
      </c>
      <c r="O785" s="14">
        <f>IF($C785="","",ROUND($M785*$N785,2))</f>
        <v/>
      </c>
      <c r="P785" s="16">
        <f>IF($A785="","",DATE(YEAR($A785),MONTH($A785),1))</f>
        <v/>
      </c>
      <c r="Q785" s="14">
        <f>IF($C785="","",$K785-$O785)</f>
        <v/>
      </c>
    </row>
    <row r="786">
      <c r="A786" s="13" t="n"/>
      <c r="B786" s="4" t="n"/>
      <c r="C786" s="4" t="n"/>
      <c r="D786" s="4" t="n"/>
      <c r="E786" s="6">
        <f>IF($D786="","",IFERROR(INDEX('Settings'!$L$17:$L$56,MATCH($D786,'Settings'!$K$17:$K$56,0)),""))</f>
        <v/>
      </c>
      <c r="F786" s="8" t="n"/>
      <c r="G786" s="8" t="n"/>
      <c r="H786" s="4" t="n"/>
      <c r="I786" s="8" t="n"/>
      <c r="J786" s="8" t="n"/>
      <c r="K786" s="14">
        <f>IF($C786="","",$F786-$G786-$I786-$J786)</f>
        <v/>
      </c>
      <c r="L786" s="14">
        <f>IF($C786="","",$G786*IF($H786="Doctor",1,IF($H786="Shared",0.5,0)))</f>
        <v/>
      </c>
      <c r="M786" s="14">
        <f>IF($C786="","",IF(IFERROR(INDEX('Settings'!$C$17:$C$36,MATCH($C786,'Settings'!$A$17:$A$36,0)),"")="% of gross",$F786,$F786-$L786-IF('Settings'!$B$5="Yes",$I786,0)-IF('Settings'!$B$6="Yes",$J786,0)))</f>
        <v/>
      </c>
      <c r="N786" s="15">
        <f>IF($C786="","",IFERROR(IF(INDEX('Settings'!$E$17:$H$36,MATCH($C786,'Settings'!$A$17:$A$36,0),MATCH($E786,Groups,0))="",INDEX('Settings'!$D$17:$D$36,MATCH($C786,'Settings'!$A$17:$A$36,0)),INDEX('Settings'!$E$17:$H$36,MATCH($C786,'Settings'!$A$17:$A$36,0),MATCH($E786,Groups,0))),0))</f>
        <v/>
      </c>
      <c r="O786" s="14">
        <f>IF($C786="","",ROUND($M786*$N786,2))</f>
        <v/>
      </c>
      <c r="P786" s="16">
        <f>IF($A786="","",DATE(YEAR($A786),MONTH($A786),1))</f>
        <v/>
      </c>
      <c r="Q786" s="14">
        <f>IF($C786="","",$K786-$O786)</f>
        <v/>
      </c>
    </row>
    <row r="787">
      <c r="A787" s="13" t="n"/>
      <c r="B787" s="4" t="n"/>
      <c r="C787" s="4" t="n"/>
      <c r="D787" s="4" t="n"/>
      <c r="E787" s="6">
        <f>IF($D787="","",IFERROR(INDEX('Settings'!$L$17:$L$56,MATCH($D787,'Settings'!$K$17:$K$56,0)),""))</f>
        <v/>
      </c>
      <c r="F787" s="8" t="n"/>
      <c r="G787" s="8" t="n"/>
      <c r="H787" s="4" t="n"/>
      <c r="I787" s="8" t="n"/>
      <c r="J787" s="8" t="n"/>
      <c r="K787" s="14">
        <f>IF($C787="","",$F787-$G787-$I787-$J787)</f>
        <v/>
      </c>
      <c r="L787" s="14">
        <f>IF($C787="","",$G787*IF($H787="Doctor",1,IF($H787="Shared",0.5,0)))</f>
        <v/>
      </c>
      <c r="M787" s="14">
        <f>IF($C787="","",IF(IFERROR(INDEX('Settings'!$C$17:$C$36,MATCH($C787,'Settings'!$A$17:$A$36,0)),"")="% of gross",$F787,$F787-$L787-IF('Settings'!$B$5="Yes",$I787,0)-IF('Settings'!$B$6="Yes",$J787,0)))</f>
        <v/>
      </c>
      <c r="N787" s="15">
        <f>IF($C787="","",IFERROR(IF(INDEX('Settings'!$E$17:$H$36,MATCH($C787,'Settings'!$A$17:$A$36,0),MATCH($E787,Groups,0))="",INDEX('Settings'!$D$17:$D$36,MATCH($C787,'Settings'!$A$17:$A$36,0)),INDEX('Settings'!$E$17:$H$36,MATCH($C787,'Settings'!$A$17:$A$36,0),MATCH($E787,Groups,0))),0))</f>
        <v/>
      </c>
      <c r="O787" s="14">
        <f>IF($C787="","",ROUND($M787*$N787,2))</f>
        <v/>
      </c>
      <c r="P787" s="16">
        <f>IF($A787="","",DATE(YEAR($A787),MONTH($A787),1))</f>
        <v/>
      </c>
      <c r="Q787" s="14">
        <f>IF($C787="","",$K787-$O787)</f>
        <v/>
      </c>
    </row>
    <row r="788">
      <c r="A788" s="13" t="n"/>
      <c r="B788" s="4" t="n"/>
      <c r="C788" s="4" t="n"/>
      <c r="D788" s="4" t="n"/>
      <c r="E788" s="6">
        <f>IF($D788="","",IFERROR(INDEX('Settings'!$L$17:$L$56,MATCH($D788,'Settings'!$K$17:$K$56,0)),""))</f>
        <v/>
      </c>
      <c r="F788" s="8" t="n"/>
      <c r="G788" s="8" t="n"/>
      <c r="H788" s="4" t="n"/>
      <c r="I788" s="8" t="n"/>
      <c r="J788" s="8" t="n"/>
      <c r="K788" s="14">
        <f>IF($C788="","",$F788-$G788-$I788-$J788)</f>
        <v/>
      </c>
      <c r="L788" s="14">
        <f>IF($C788="","",$G788*IF($H788="Doctor",1,IF($H788="Shared",0.5,0)))</f>
        <v/>
      </c>
      <c r="M788" s="14">
        <f>IF($C788="","",IF(IFERROR(INDEX('Settings'!$C$17:$C$36,MATCH($C788,'Settings'!$A$17:$A$36,0)),"")="% of gross",$F788,$F788-$L788-IF('Settings'!$B$5="Yes",$I788,0)-IF('Settings'!$B$6="Yes",$J788,0)))</f>
        <v/>
      </c>
      <c r="N788" s="15">
        <f>IF($C788="","",IFERROR(IF(INDEX('Settings'!$E$17:$H$36,MATCH($C788,'Settings'!$A$17:$A$36,0),MATCH($E788,Groups,0))="",INDEX('Settings'!$D$17:$D$36,MATCH($C788,'Settings'!$A$17:$A$36,0)),INDEX('Settings'!$E$17:$H$36,MATCH($C788,'Settings'!$A$17:$A$36,0),MATCH($E788,Groups,0))),0))</f>
        <v/>
      </c>
      <c r="O788" s="14">
        <f>IF($C788="","",ROUND($M788*$N788,2))</f>
        <v/>
      </c>
      <c r="P788" s="16">
        <f>IF($A788="","",DATE(YEAR($A788),MONTH($A788),1))</f>
        <v/>
      </c>
      <c r="Q788" s="14">
        <f>IF($C788="","",$K788-$O788)</f>
        <v/>
      </c>
    </row>
    <row r="789">
      <c r="A789" s="13" t="n"/>
      <c r="B789" s="4" t="n"/>
      <c r="C789" s="4" t="n"/>
      <c r="D789" s="4" t="n"/>
      <c r="E789" s="6">
        <f>IF($D789="","",IFERROR(INDEX('Settings'!$L$17:$L$56,MATCH($D789,'Settings'!$K$17:$K$56,0)),""))</f>
        <v/>
      </c>
      <c r="F789" s="8" t="n"/>
      <c r="G789" s="8" t="n"/>
      <c r="H789" s="4" t="n"/>
      <c r="I789" s="8" t="n"/>
      <c r="J789" s="8" t="n"/>
      <c r="K789" s="14">
        <f>IF($C789="","",$F789-$G789-$I789-$J789)</f>
        <v/>
      </c>
      <c r="L789" s="14">
        <f>IF($C789="","",$G789*IF($H789="Doctor",1,IF($H789="Shared",0.5,0)))</f>
        <v/>
      </c>
      <c r="M789" s="14">
        <f>IF($C789="","",IF(IFERROR(INDEX('Settings'!$C$17:$C$36,MATCH($C789,'Settings'!$A$17:$A$36,0)),"")="% of gross",$F789,$F789-$L789-IF('Settings'!$B$5="Yes",$I789,0)-IF('Settings'!$B$6="Yes",$J789,0)))</f>
        <v/>
      </c>
      <c r="N789" s="15">
        <f>IF($C789="","",IFERROR(IF(INDEX('Settings'!$E$17:$H$36,MATCH($C789,'Settings'!$A$17:$A$36,0),MATCH($E789,Groups,0))="",INDEX('Settings'!$D$17:$D$36,MATCH($C789,'Settings'!$A$17:$A$36,0)),INDEX('Settings'!$E$17:$H$36,MATCH($C789,'Settings'!$A$17:$A$36,0),MATCH($E789,Groups,0))),0))</f>
        <v/>
      </c>
      <c r="O789" s="14">
        <f>IF($C789="","",ROUND($M789*$N789,2))</f>
        <v/>
      </c>
      <c r="P789" s="16">
        <f>IF($A789="","",DATE(YEAR($A789),MONTH($A789),1))</f>
        <v/>
      </c>
      <c r="Q789" s="14">
        <f>IF($C789="","",$K789-$O789)</f>
        <v/>
      </c>
    </row>
    <row r="790">
      <c r="A790" s="13" t="n"/>
      <c r="B790" s="4" t="n"/>
      <c r="C790" s="4" t="n"/>
      <c r="D790" s="4" t="n"/>
      <c r="E790" s="6">
        <f>IF($D790="","",IFERROR(INDEX('Settings'!$L$17:$L$56,MATCH($D790,'Settings'!$K$17:$K$56,0)),""))</f>
        <v/>
      </c>
      <c r="F790" s="8" t="n"/>
      <c r="G790" s="8" t="n"/>
      <c r="H790" s="4" t="n"/>
      <c r="I790" s="8" t="n"/>
      <c r="J790" s="8" t="n"/>
      <c r="K790" s="14">
        <f>IF($C790="","",$F790-$G790-$I790-$J790)</f>
        <v/>
      </c>
      <c r="L790" s="14">
        <f>IF($C790="","",$G790*IF($H790="Doctor",1,IF($H790="Shared",0.5,0)))</f>
        <v/>
      </c>
      <c r="M790" s="14">
        <f>IF($C790="","",IF(IFERROR(INDEX('Settings'!$C$17:$C$36,MATCH($C790,'Settings'!$A$17:$A$36,0)),"")="% of gross",$F790,$F790-$L790-IF('Settings'!$B$5="Yes",$I790,0)-IF('Settings'!$B$6="Yes",$J790,0)))</f>
        <v/>
      </c>
      <c r="N790" s="15">
        <f>IF($C790="","",IFERROR(IF(INDEX('Settings'!$E$17:$H$36,MATCH($C790,'Settings'!$A$17:$A$36,0),MATCH($E790,Groups,0))="",INDEX('Settings'!$D$17:$D$36,MATCH($C790,'Settings'!$A$17:$A$36,0)),INDEX('Settings'!$E$17:$H$36,MATCH($C790,'Settings'!$A$17:$A$36,0),MATCH($E790,Groups,0))),0))</f>
        <v/>
      </c>
      <c r="O790" s="14">
        <f>IF($C790="","",ROUND($M790*$N790,2))</f>
        <v/>
      </c>
      <c r="P790" s="16">
        <f>IF($A790="","",DATE(YEAR($A790),MONTH($A790),1))</f>
        <v/>
      </c>
      <c r="Q790" s="14">
        <f>IF($C790="","",$K790-$O790)</f>
        <v/>
      </c>
    </row>
    <row r="791">
      <c r="A791" s="13" t="n"/>
      <c r="B791" s="4" t="n"/>
      <c r="C791" s="4" t="n"/>
      <c r="D791" s="4" t="n"/>
      <c r="E791" s="6">
        <f>IF($D791="","",IFERROR(INDEX('Settings'!$L$17:$L$56,MATCH($D791,'Settings'!$K$17:$K$56,0)),""))</f>
        <v/>
      </c>
      <c r="F791" s="8" t="n"/>
      <c r="G791" s="8" t="n"/>
      <c r="H791" s="4" t="n"/>
      <c r="I791" s="8" t="n"/>
      <c r="J791" s="8" t="n"/>
      <c r="K791" s="14">
        <f>IF($C791="","",$F791-$G791-$I791-$J791)</f>
        <v/>
      </c>
      <c r="L791" s="14">
        <f>IF($C791="","",$G791*IF($H791="Doctor",1,IF($H791="Shared",0.5,0)))</f>
        <v/>
      </c>
      <c r="M791" s="14">
        <f>IF($C791="","",IF(IFERROR(INDEX('Settings'!$C$17:$C$36,MATCH($C791,'Settings'!$A$17:$A$36,0)),"")="% of gross",$F791,$F791-$L791-IF('Settings'!$B$5="Yes",$I791,0)-IF('Settings'!$B$6="Yes",$J791,0)))</f>
        <v/>
      </c>
      <c r="N791" s="15">
        <f>IF($C791="","",IFERROR(IF(INDEX('Settings'!$E$17:$H$36,MATCH($C791,'Settings'!$A$17:$A$36,0),MATCH($E791,Groups,0))="",INDEX('Settings'!$D$17:$D$36,MATCH($C791,'Settings'!$A$17:$A$36,0)),INDEX('Settings'!$E$17:$H$36,MATCH($C791,'Settings'!$A$17:$A$36,0),MATCH($E791,Groups,0))),0))</f>
        <v/>
      </c>
      <c r="O791" s="14">
        <f>IF($C791="","",ROUND($M791*$N791,2))</f>
        <v/>
      </c>
      <c r="P791" s="16">
        <f>IF($A791="","",DATE(YEAR($A791),MONTH($A791),1))</f>
        <v/>
      </c>
      <c r="Q791" s="14">
        <f>IF($C791="","",$K791-$O791)</f>
        <v/>
      </c>
    </row>
    <row r="792">
      <c r="A792" s="13" t="n"/>
      <c r="B792" s="4" t="n"/>
      <c r="C792" s="4" t="n"/>
      <c r="D792" s="4" t="n"/>
      <c r="E792" s="6">
        <f>IF($D792="","",IFERROR(INDEX('Settings'!$L$17:$L$56,MATCH($D792,'Settings'!$K$17:$K$56,0)),""))</f>
        <v/>
      </c>
      <c r="F792" s="8" t="n"/>
      <c r="G792" s="8" t="n"/>
      <c r="H792" s="4" t="n"/>
      <c r="I792" s="8" t="n"/>
      <c r="J792" s="8" t="n"/>
      <c r="K792" s="14">
        <f>IF($C792="","",$F792-$G792-$I792-$J792)</f>
        <v/>
      </c>
      <c r="L792" s="14">
        <f>IF($C792="","",$G792*IF($H792="Doctor",1,IF($H792="Shared",0.5,0)))</f>
        <v/>
      </c>
      <c r="M792" s="14">
        <f>IF($C792="","",IF(IFERROR(INDEX('Settings'!$C$17:$C$36,MATCH($C792,'Settings'!$A$17:$A$36,0)),"")="% of gross",$F792,$F792-$L792-IF('Settings'!$B$5="Yes",$I792,0)-IF('Settings'!$B$6="Yes",$J792,0)))</f>
        <v/>
      </c>
      <c r="N792" s="15">
        <f>IF($C792="","",IFERROR(IF(INDEX('Settings'!$E$17:$H$36,MATCH($C792,'Settings'!$A$17:$A$36,0),MATCH($E792,Groups,0))="",INDEX('Settings'!$D$17:$D$36,MATCH($C792,'Settings'!$A$17:$A$36,0)),INDEX('Settings'!$E$17:$H$36,MATCH($C792,'Settings'!$A$17:$A$36,0),MATCH($E792,Groups,0))),0))</f>
        <v/>
      </c>
      <c r="O792" s="14">
        <f>IF($C792="","",ROUND($M792*$N792,2))</f>
        <v/>
      </c>
      <c r="P792" s="16">
        <f>IF($A792="","",DATE(YEAR($A792),MONTH($A792),1))</f>
        <v/>
      </c>
      <c r="Q792" s="14">
        <f>IF($C792="","",$K792-$O792)</f>
        <v/>
      </c>
    </row>
    <row r="793">
      <c r="A793" s="13" t="n"/>
      <c r="B793" s="4" t="n"/>
      <c r="C793" s="4" t="n"/>
      <c r="D793" s="4" t="n"/>
      <c r="E793" s="6">
        <f>IF($D793="","",IFERROR(INDEX('Settings'!$L$17:$L$56,MATCH($D793,'Settings'!$K$17:$K$56,0)),""))</f>
        <v/>
      </c>
      <c r="F793" s="8" t="n"/>
      <c r="G793" s="8" t="n"/>
      <c r="H793" s="4" t="n"/>
      <c r="I793" s="8" t="n"/>
      <c r="J793" s="8" t="n"/>
      <c r="K793" s="14">
        <f>IF($C793="","",$F793-$G793-$I793-$J793)</f>
        <v/>
      </c>
      <c r="L793" s="14">
        <f>IF($C793="","",$G793*IF($H793="Doctor",1,IF($H793="Shared",0.5,0)))</f>
        <v/>
      </c>
      <c r="M793" s="14">
        <f>IF($C793="","",IF(IFERROR(INDEX('Settings'!$C$17:$C$36,MATCH($C793,'Settings'!$A$17:$A$36,0)),"")="% of gross",$F793,$F793-$L793-IF('Settings'!$B$5="Yes",$I793,0)-IF('Settings'!$B$6="Yes",$J793,0)))</f>
        <v/>
      </c>
      <c r="N793" s="15">
        <f>IF($C793="","",IFERROR(IF(INDEX('Settings'!$E$17:$H$36,MATCH($C793,'Settings'!$A$17:$A$36,0),MATCH($E793,Groups,0))="",INDEX('Settings'!$D$17:$D$36,MATCH($C793,'Settings'!$A$17:$A$36,0)),INDEX('Settings'!$E$17:$H$36,MATCH($C793,'Settings'!$A$17:$A$36,0),MATCH($E793,Groups,0))),0))</f>
        <v/>
      </c>
      <c r="O793" s="14">
        <f>IF($C793="","",ROUND($M793*$N793,2))</f>
        <v/>
      </c>
      <c r="P793" s="16">
        <f>IF($A793="","",DATE(YEAR($A793),MONTH($A793),1))</f>
        <v/>
      </c>
      <c r="Q793" s="14">
        <f>IF($C793="","",$K793-$O793)</f>
        <v/>
      </c>
    </row>
    <row r="794">
      <c r="A794" s="13" t="n"/>
      <c r="B794" s="4" t="n"/>
      <c r="C794" s="4" t="n"/>
      <c r="D794" s="4" t="n"/>
      <c r="E794" s="6">
        <f>IF($D794="","",IFERROR(INDEX('Settings'!$L$17:$L$56,MATCH($D794,'Settings'!$K$17:$K$56,0)),""))</f>
        <v/>
      </c>
      <c r="F794" s="8" t="n"/>
      <c r="G794" s="8" t="n"/>
      <c r="H794" s="4" t="n"/>
      <c r="I794" s="8" t="n"/>
      <c r="J794" s="8" t="n"/>
      <c r="K794" s="14">
        <f>IF($C794="","",$F794-$G794-$I794-$J794)</f>
        <v/>
      </c>
      <c r="L794" s="14">
        <f>IF($C794="","",$G794*IF($H794="Doctor",1,IF($H794="Shared",0.5,0)))</f>
        <v/>
      </c>
      <c r="M794" s="14">
        <f>IF($C794="","",IF(IFERROR(INDEX('Settings'!$C$17:$C$36,MATCH($C794,'Settings'!$A$17:$A$36,0)),"")="% of gross",$F794,$F794-$L794-IF('Settings'!$B$5="Yes",$I794,0)-IF('Settings'!$B$6="Yes",$J794,0)))</f>
        <v/>
      </c>
      <c r="N794" s="15">
        <f>IF($C794="","",IFERROR(IF(INDEX('Settings'!$E$17:$H$36,MATCH($C794,'Settings'!$A$17:$A$36,0),MATCH($E794,Groups,0))="",INDEX('Settings'!$D$17:$D$36,MATCH($C794,'Settings'!$A$17:$A$36,0)),INDEX('Settings'!$E$17:$H$36,MATCH($C794,'Settings'!$A$17:$A$36,0),MATCH($E794,Groups,0))),0))</f>
        <v/>
      </c>
      <c r="O794" s="14">
        <f>IF($C794="","",ROUND($M794*$N794,2))</f>
        <v/>
      </c>
      <c r="P794" s="16">
        <f>IF($A794="","",DATE(YEAR($A794),MONTH($A794),1))</f>
        <v/>
      </c>
      <c r="Q794" s="14">
        <f>IF($C794="","",$K794-$O794)</f>
        <v/>
      </c>
    </row>
    <row r="795">
      <c r="A795" s="13" t="n"/>
      <c r="B795" s="4" t="n"/>
      <c r="C795" s="4" t="n"/>
      <c r="D795" s="4" t="n"/>
      <c r="E795" s="6">
        <f>IF($D795="","",IFERROR(INDEX('Settings'!$L$17:$L$56,MATCH($D795,'Settings'!$K$17:$K$56,0)),""))</f>
        <v/>
      </c>
      <c r="F795" s="8" t="n"/>
      <c r="G795" s="8" t="n"/>
      <c r="H795" s="4" t="n"/>
      <c r="I795" s="8" t="n"/>
      <c r="J795" s="8" t="n"/>
      <c r="K795" s="14">
        <f>IF($C795="","",$F795-$G795-$I795-$J795)</f>
        <v/>
      </c>
      <c r="L795" s="14">
        <f>IF($C795="","",$G795*IF($H795="Doctor",1,IF($H795="Shared",0.5,0)))</f>
        <v/>
      </c>
      <c r="M795" s="14">
        <f>IF($C795="","",IF(IFERROR(INDEX('Settings'!$C$17:$C$36,MATCH($C795,'Settings'!$A$17:$A$36,0)),"")="% of gross",$F795,$F795-$L795-IF('Settings'!$B$5="Yes",$I795,0)-IF('Settings'!$B$6="Yes",$J795,0)))</f>
        <v/>
      </c>
      <c r="N795" s="15">
        <f>IF($C795="","",IFERROR(IF(INDEX('Settings'!$E$17:$H$36,MATCH($C795,'Settings'!$A$17:$A$36,0),MATCH($E795,Groups,0))="",INDEX('Settings'!$D$17:$D$36,MATCH($C795,'Settings'!$A$17:$A$36,0)),INDEX('Settings'!$E$17:$H$36,MATCH($C795,'Settings'!$A$17:$A$36,0),MATCH($E795,Groups,0))),0))</f>
        <v/>
      </c>
      <c r="O795" s="14">
        <f>IF($C795="","",ROUND($M795*$N795,2))</f>
        <v/>
      </c>
      <c r="P795" s="16">
        <f>IF($A795="","",DATE(YEAR($A795),MONTH($A795),1))</f>
        <v/>
      </c>
      <c r="Q795" s="14">
        <f>IF($C795="","",$K795-$O795)</f>
        <v/>
      </c>
    </row>
    <row r="796">
      <c r="A796" s="13" t="n"/>
      <c r="B796" s="4" t="n"/>
      <c r="C796" s="4" t="n"/>
      <c r="D796" s="4" t="n"/>
      <c r="E796" s="6">
        <f>IF($D796="","",IFERROR(INDEX('Settings'!$L$17:$L$56,MATCH($D796,'Settings'!$K$17:$K$56,0)),""))</f>
        <v/>
      </c>
      <c r="F796" s="8" t="n"/>
      <c r="G796" s="8" t="n"/>
      <c r="H796" s="4" t="n"/>
      <c r="I796" s="8" t="n"/>
      <c r="J796" s="8" t="n"/>
      <c r="K796" s="14">
        <f>IF($C796="","",$F796-$G796-$I796-$J796)</f>
        <v/>
      </c>
      <c r="L796" s="14">
        <f>IF($C796="","",$G796*IF($H796="Doctor",1,IF($H796="Shared",0.5,0)))</f>
        <v/>
      </c>
      <c r="M796" s="14">
        <f>IF($C796="","",IF(IFERROR(INDEX('Settings'!$C$17:$C$36,MATCH($C796,'Settings'!$A$17:$A$36,0)),"")="% of gross",$F796,$F796-$L796-IF('Settings'!$B$5="Yes",$I796,0)-IF('Settings'!$B$6="Yes",$J796,0)))</f>
        <v/>
      </c>
      <c r="N796" s="15">
        <f>IF($C796="","",IFERROR(IF(INDEX('Settings'!$E$17:$H$36,MATCH($C796,'Settings'!$A$17:$A$36,0),MATCH($E796,Groups,0))="",INDEX('Settings'!$D$17:$D$36,MATCH($C796,'Settings'!$A$17:$A$36,0)),INDEX('Settings'!$E$17:$H$36,MATCH($C796,'Settings'!$A$17:$A$36,0),MATCH($E796,Groups,0))),0))</f>
        <v/>
      </c>
      <c r="O796" s="14">
        <f>IF($C796="","",ROUND($M796*$N796,2))</f>
        <v/>
      </c>
      <c r="P796" s="16">
        <f>IF($A796="","",DATE(YEAR($A796),MONTH($A796),1))</f>
        <v/>
      </c>
      <c r="Q796" s="14">
        <f>IF($C796="","",$K796-$O796)</f>
        <v/>
      </c>
    </row>
    <row r="797">
      <c r="A797" s="13" t="n"/>
      <c r="B797" s="4" t="n"/>
      <c r="C797" s="4" t="n"/>
      <c r="D797" s="4" t="n"/>
      <c r="E797" s="6">
        <f>IF($D797="","",IFERROR(INDEX('Settings'!$L$17:$L$56,MATCH($D797,'Settings'!$K$17:$K$56,0)),""))</f>
        <v/>
      </c>
      <c r="F797" s="8" t="n"/>
      <c r="G797" s="8" t="n"/>
      <c r="H797" s="4" t="n"/>
      <c r="I797" s="8" t="n"/>
      <c r="J797" s="8" t="n"/>
      <c r="K797" s="14">
        <f>IF($C797="","",$F797-$G797-$I797-$J797)</f>
        <v/>
      </c>
      <c r="L797" s="14">
        <f>IF($C797="","",$G797*IF($H797="Doctor",1,IF($H797="Shared",0.5,0)))</f>
        <v/>
      </c>
      <c r="M797" s="14">
        <f>IF($C797="","",IF(IFERROR(INDEX('Settings'!$C$17:$C$36,MATCH($C797,'Settings'!$A$17:$A$36,0)),"")="% of gross",$F797,$F797-$L797-IF('Settings'!$B$5="Yes",$I797,0)-IF('Settings'!$B$6="Yes",$J797,0)))</f>
        <v/>
      </c>
      <c r="N797" s="15">
        <f>IF($C797="","",IFERROR(IF(INDEX('Settings'!$E$17:$H$36,MATCH($C797,'Settings'!$A$17:$A$36,0),MATCH($E797,Groups,0))="",INDEX('Settings'!$D$17:$D$36,MATCH($C797,'Settings'!$A$17:$A$36,0)),INDEX('Settings'!$E$17:$H$36,MATCH($C797,'Settings'!$A$17:$A$36,0),MATCH($E797,Groups,0))),0))</f>
        <v/>
      </c>
      <c r="O797" s="14">
        <f>IF($C797="","",ROUND($M797*$N797,2))</f>
        <v/>
      </c>
      <c r="P797" s="16">
        <f>IF($A797="","",DATE(YEAR($A797),MONTH($A797),1))</f>
        <v/>
      </c>
      <c r="Q797" s="14">
        <f>IF($C797="","",$K797-$O797)</f>
        <v/>
      </c>
    </row>
    <row r="798">
      <c r="A798" s="13" t="n"/>
      <c r="B798" s="4" t="n"/>
      <c r="C798" s="4" t="n"/>
      <c r="D798" s="4" t="n"/>
      <c r="E798" s="6">
        <f>IF($D798="","",IFERROR(INDEX('Settings'!$L$17:$L$56,MATCH($D798,'Settings'!$K$17:$K$56,0)),""))</f>
        <v/>
      </c>
      <c r="F798" s="8" t="n"/>
      <c r="G798" s="8" t="n"/>
      <c r="H798" s="4" t="n"/>
      <c r="I798" s="8" t="n"/>
      <c r="J798" s="8" t="n"/>
      <c r="K798" s="14">
        <f>IF($C798="","",$F798-$G798-$I798-$J798)</f>
        <v/>
      </c>
      <c r="L798" s="14">
        <f>IF($C798="","",$G798*IF($H798="Doctor",1,IF($H798="Shared",0.5,0)))</f>
        <v/>
      </c>
      <c r="M798" s="14">
        <f>IF($C798="","",IF(IFERROR(INDEX('Settings'!$C$17:$C$36,MATCH($C798,'Settings'!$A$17:$A$36,0)),"")="% of gross",$F798,$F798-$L798-IF('Settings'!$B$5="Yes",$I798,0)-IF('Settings'!$B$6="Yes",$J798,0)))</f>
        <v/>
      </c>
      <c r="N798" s="15">
        <f>IF($C798="","",IFERROR(IF(INDEX('Settings'!$E$17:$H$36,MATCH($C798,'Settings'!$A$17:$A$36,0),MATCH($E798,Groups,0))="",INDEX('Settings'!$D$17:$D$36,MATCH($C798,'Settings'!$A$17:$A$36,0)),INDEX('Settings'!$E$17:$H$36,MATCH($C798,'Settings'!$A$17:$A$36,0),MATCH($E798,Groups,0))),0))</f>
        <v/>
      </c>
      <c r="O798" s="14">
        <f>IF($C798="","",ROUND($M798*$N798,2))</f>
        <v/>
      </c>
      <c r="P798" s="16">
        <f>IF($A798="","",DATE(YEAR($A798),MONTH($A798),1))</f>
        <v/>
      </c>
      <c r="Q798" s="14">
        <f>IF($C798="","",$K798-$O798)</f>
        <v/>
      </c>
    </row>
    <row r="799">
      <c r="A799" s="13" t="n"/>
      <c r="B799" s="4" t="n"/>
      <c r="C799" s="4" t="n"/>
      <c r="D799" s="4" t="n"/>
      <c r="E799" s="6">
        <f>IF($D799="","",IFERROR(INDEX('Settings'!$L$17:$L$56,MATCH($D799,'Settings'!$K$17:$K$56,0)),""))</f>
        <v/>
      </c>
      <c r="F799" s="8" t="n"/>
      <c r="G799" s="8" t="n"/>
      <c r="H799" s="4" t="n"/>
      <c r="I799" s="8" t="n"/>
      <c r="J799" s="8" t="n"/>
      <c r="K799" s="14">
        <f>IF($C799="","",$F799-$G799-$I799-$J799)</f>
        <v/>
      </c>
      <c r="L799" s="14">
        <f>IF($C799="","",$G799*IF($H799="Doctor",1,IF($H799="Shared",0.5,0)))</f>
        <v/>
      </c>
      <c r="M799" s="14">
        <f>IF($C799="","",IF(IFERROR(INDEX('Settings'!$C$17:$C$36,MATCH($C799,'Settings'!$A$17:$A$36,0)),"")="% of gross",$F799,$F799-$L799-IF('Settings'!$B$5="Yes",$I799,0)-IF('Settings'!$B$6="Yes",$J799,0)))</f>
        <v/>
      </c>
      <c r="N799" s="15">
        <f>IF($C799="","",IFERROR(IF(INDEX('Settings'!$E$17:$H$36,MATCH($C799,'Settings'!$A$17:$A$36,0),MATCH($E799,Groups,0))="",INDEX('Settings'!$D$17:$D$36,MATCH($C799,'Settings'!$A$17:$A$36,0)),INDEX('Settings'!$E$17:$H$36,MATCH($C799,'Settings'!$A$17:$A$36,0),MATCH($E799,Groups,0))),0))</f>
        <v/>
      </c>
      <c r="O799" s="14">
        <f>IF($C799="","",ROUND($M799*$N799,2))</f>
        <v/>
      </c>
      <c r="P799" s="16">
        <f>IF($A799="","",DATE(YEAR($A799),MONTH($A799),1))</f>
        <v/>
      </c>
      <c r="Q799" s="14">
        <f>IF($C799="","",$K799-$O799)</f>
        <v/>
      </c>
    </row>
    <row r="800">
      <c r="A800" s="13" t="n"/>
      <c r="B800" s="4" t="n"/>
      <c r="C800" s="4" t="n"/>
      <c r="D800" s="4" t="n"/>
      <c r="E800" s="6">
        <f>IF($D800="","",IFERROR(INDEX('Settings'!$L$17:$L$56,MATCH($D800,'Settings'!$K$17:$K$56,0)),""))</f>
        <v/>
      </c>
      <c r="F800" s="8" t="n"/>
      <c r="G800" s="8" t="n"/>
      <c r="H800" s="4" t="n"/>
      <c r="I800" s="8" t="n"/>
      <c r="J800" s="8" t="n"/>
      <c r="K800" s="14">
        <f>IF($C800="","",$F800-$G800-$I800-$J800)</f>
        <v/>
      </c>
      <c r="L800" s="14">
        <f>IF($C800="","",$G800*IF($H800="Doctor",1,IF($H800="Shared",0.5,0)))</f>
        <v/>
      </c>
      <c r="M800" s="14">
        <f>IF($C800="","",IF(IFERROR(INDEX('Settings'!$C$17:$C$36,MATCH($C800,'Settings'!$A$17:$A$36,0)),"")="% of gross",$F800,$F800-$L800-IF('Settings'!$B$5="Yes",$I800,0)-IF('Settings'!$B$6="Yes",$J800,0)))</f>
        <v/>
      </c>
      <c r="N800" s="15">
        <f>IF($C800="","",IFERROR(IF(INDEX('Settings'!$E$17:$H$36,MATCH($C800,'Settings'!$A$17:$A$36,0),MATCH($E800,Groups,0))="",INDEX('Settings'!$D$17:$D$36,MATCH($C800,'Settings'!$A$17:$A$36,0)),INDEX('Settings'!$E$17:$H$36,MATCH($C800,'Settings'!$A$17:$A$36,0),MATCH($E800,Groups,0))),0))</f>
        <v/>
      </c>
      <c r="O800" s="14">
        <f>IF($C800="","",ROUND($M800*$N800,2))</f>
        <v/>
      </c>
      <c r="P800" s="16">
        <f>IF($A800="","",DATE(YEAR($A800),MONTH($A800),1))</f>
        <v/>
      </c>
      <c r="Q800" s="14">
        <f>IF($C800="","",$K800-$O800)</f>
        <v/>
      </c>
    </row>
    <row r="801">
      <c r="A801" s="13" t="n"/>
      <c r="B801" s="4" t="n"/>
      <c r="C801" s="4" t="n"/>
      <c r="D801" s="4" t="n"/>
      <c r="E801" s="6">
        <f>IF($D801="","",IFERROR(INDEX('Settings'!$L$17:$L$56,MATCH($D801,'Settings'!$K$17:$K$56,0)),""))</f>
        <v/>
      </c>
      <c r="F801" s="8" t="n"/>
      <c r="G801" s="8" t="n"/>
      <c r="H801" s="4" t="n"/>
      <c r="I801" s="8" t="n"/>
      <c r="J801" s="8" t="n"/>
      <c r="K801" s="14">
        <f>IF($C801="","",$F801-$G801-$I801-$J801)</f>
        <v/>
      </c>
      <c r="L801" s="14">
        <f>IF($C801="","",$G801*IF($H801="Doctor",1,IF($H801="Shared",0.5,0)))</f>
        <v/>
      </c>
      <c r="M801" s="14">
        <f>IF($C801="","",IF(IFERROR(INDEX('Settings'!$C$17:$C$36,MATCH($C801,'Settings'!$A$17:$A$36,0)),"")="% of gross",$F801,$F801-$L801-IF('Settings'!$B$5="Yes",$I801,0)-IF('Settings'!$B$6="Yes",$J801,0)))</f>
        <v/>
      </c>
      <c r="N801" s="15">
        <f>IF($C801="","",IFERROR(IF(INDEX('Settings'!$E$17:$H$36,MATCH($C801,'Settings'!$A$17:$A$36,0),MATCH($E801,Groups,0))="",INDEX('Settings'!$D$17:$D$36,MATCH($C801,'Settings'!$A$17:$A$36,0)),INDEX('Settings'!$E$17:$H$36,MATCH($C801,'Settings'!$A$17:$A$36,0),MATCH($E801,Groups,0))),0))</f>
        <v/>
      </c>
      <c r="O801" s="14">
        <f>IF($C801="","",ROUND($M801*$N801,2))</f>
        <v/>
      </c>
      <c r="P801" s="16">
        <f>IF($A801="","",DATE(YEAR($A801),MONTH($A801),1))</f>
        <v/>
      </c>
      <c r="Q801" s="14">
        <f>IF($C801="","",$K801-$O801)</f>
        <v/>
      </c>
    </row>
    <row r="802">
      <c r="A802" s="13" t="n"/>
      <c r="B802" s="4" t="n"/>
      <c r="C802" s="4" t="n"/>
      <c r="D802" s="4" t="n"/>
      <c r="E802" s="6">
        <f>IF($D802="","",IFERROR(INDEX('Settings'!$L$17:$L$56,MATCH($D802,'Settings'!$K$17:$K$56,0)),""))</f>
        <v/>
      </c>
      <c r="F802" s="8" t="n"/>
      <c r="G802" s="8" t="n"/>
      <c r="H802" s="4" t="n"/>
      <c r="I802" s="8" t="n"/>
      <c r="J802" s="8" t="n"/>
      <c r="K802" s="14">
        <f>IF($C802="","",$F802-$G802-$I802-$J802)</f>
        <v/>
      </c>
      <c r="L802" s="14">
        <f>IF($C802="","",$G802*IF($H802="Doctor",1,IF($H802="Shared",0.5,0)))</f>
        <v/>
      </c>
      <c r="M802" s="14">
        <f>IF($C802="","",IF(IFERROR(INDEX('Settings'!$C$17:$C$36,MATCH($C802,'Settings'!$A$17:$A$36,0)),"")="% of gross",$F802,$F802-$L802-IF('Settings'!$B$5="Yes",$I802,0)-IF('Settings'!$B$6="Yes",$J802,0)))</f>
        <v/>
      </c>
      <c r="N802" s="15">
        <f>IF($C802="","",IFERROR(IF(INDEX('Settings'!$E$17:$H$36,MATCH($C802,'Settings'!$A$17:$A$36,0),MATCH($E802,Groups,0))="",INDEX('Settings'!$D$17:$D$36,MATCH($C802,'Settings'!$A$17:$A$36,0)),INDEX('Settings'!$E$17:$H$36,MATCH($C802,'Settings'!$A$17:$A$36,0),MATCH($E802,Groups,0))),0))</f>
        <v/>
      </c>
      <c r="O802" s="14">
        <f>IF($C802="","",ROUND($M802*$N802,2))</f>
        <v/>
      </c>
      <c r="P802" s="16">
        <f>IF($A802="","",DATE(YEAR($A802),MONTH($A802),1))</f>
        <v/>
      </c>
      <c r="Q802" s="14">
        <f>IF($C802="","",$K802-$O802)</f>
        <v/>
      </c>
    </row>
    <row r="803">
      <c r="A803" s="13" t="n"/>
      <c r="B803" s="4" t="n"/>
      <c r="C803" s="4" t="n"/>
      <c r="D803" s="4" t="n"/>
      <c r="E803" s="6">
        <f>IF($D803="","",IFERROR(INDEX('Settings'!$L$17:$L$56,MATCH($D803,'Settings'!$K$17:$K$56,0)),""))</f>
        <v/>
      </c>
      <c r="F803" s="8" t="n"/>
      <c r="G803" s="8" t="n"/>
      <c r="H803" s="4" t="n"/>
      <c r="I803" s="8" t="n"/>
      <c r="J803" s="8" t="n"/>
      <c r="K803" s="14">
        <f>IF($C803="","",$F803-$G803-$I803-$J803)</f>
        <v/>
      </c>
      <c r="L803" s="14">
        <f>IF($C803="","",$G803*IF($H803="Doctor",1,IF($H803="Shared",0.5,0)))</f>
        <v/>
      </c>
      <c r="M803" s="14">
        <f>IF($C803="","",IF(IFERROR(INDEX('Settings'!$C$17:$C$36,MATCH($C803,'Settings'!$A$17:$A$36,0)),"")="% of gross",$F803,$F803-$L803-IF('Settings'!$B$5="Yes",$I803,0)-IF('Settings'!$B$6="Yes",$J803,0)))</f>
        <v/>
      </c>
      <c r="N803" s="15">
        <f>IF($C803="","",IFERROR(IF(INDEX('Settings'!$E$17:$H$36,MATCH($C803,'Settings'!$A$17:$A$36,0),MATCH($E803,Groups,0))="",INDEX('Settings'!$D$17:$D$36,MATCH($C803,'Settings'!$A$17:$A$36,0)),INDEX('Settings'!$E$17:$H$36,MATCH($C803,'Settings'!$A$17:$A$36,0),MATCH($E803,Groups,0))),0))</f>
        <v/>
      </c>
      <c r="O803" s="14">
        <f>IF($C803="","",ROUND($M803*$N803,2))</f>
        <v/>
      </c>
      <c r="P803" s="16">
        <f>IF($A803="","",DATE(YEAR($A803),MONTH($A803),1))</f>
        <v/>
      </c>
      <c r="Q803" s="14">
        <f>IF($C803="","",$K803-$O803)</f>
        <v/>
      </c>
    </row>
    <row r="804">
      <c r="A804" s="13" t="n"/>
      <c r="B804" s="4" t="n"/>
      <c r="C804" s="4" t="n"/>
      <c r="D804" s="4" t="n"/>
      <c r="E804" s="6">
        <f>IF($D804="","",IFERROR(INDEX('Settings'!$L$17:$L$56,MATCH($D804,'Settings'!$K$17:$K$56,0)),""))</f>
        <v/>
      </c>
      <c r="F804" s="8" t="n"/>
      <c r="G804" s="8" t="n"/>
      <c r="H804" s="4" t="n"/>
      <c r="I804" s="8" t="n"/>
      <c r="J804" s="8" t="n"/>
      <c r="K804" s="14">
        <f>IF($C804="","",$F804-$G804-$I804-$J804)</f>
        <v/>
      </c>
      <c r="L804" s="14">
        <f>IF($C804="","",$G804*IF($H804="Doctor",1,IF($H804="Shared",0.5,0)))</f>
        <v/>
      </c>
      <c r="M804" s="14">
        <f>IF($C804="","",IF(IFERROR(INDEX('Settings'!$C$17:$C$36,MATCH($C804,'Settings'!$A$17:$A$36,0)),"")="% of gross",$F804,$F804-$L804-IF('Settings'!$B$5="Yes",$I804,0)-IF('Settings'!$B$6="Yes",$J804,0)))</f>
        <v/>
      </c>
      <c r="N804" s="15">
        <f>IF($C804="","",IFERROR(IF(INDEX('Settings'!$E$17:$H$36,MATCH($C804,'Settings'!$A$17:$A$36,0),MATCH($E804,Groups,0))="",INDEX('Settings'!$D$17:$D$36,MATCH($C804,'Settings'!$A$17:$A$36,0)),INDEX('Settings'!$E$17:$H$36,MATCH($C804,'Settings'!$A$17:$A$36,0),MATCH($E804,Groups,0))),0))</f>
        <v/>
      </c>
      <c r="O804" s="14">
        <f>IF($C804="","",ROUND($M804*$N804,2))</f>
        <v/>
      </c>
      <c r="P804" s="16">
        <f>IF($A804="","",DATE(YEAR($A804),MONTH($A804),1))</f>
        <v/>
      </c>
      <c r="Q804" s="14">
        <f>IF($C804="","",$K804-$O804)</f>
        <v/>
      </c>
    </row>
    <row r="805">
      <c r="A805" s="13" t="n"/>
      <c r="B805" s="4" t="n"/>
      <c r="C805" s="4" t="n"/>
      <c r="D805" s="4" t="n"/>
      <c r="E805" s="6">
        <f>IF($D805="","",IFERROR(INDEX('Settings'!$L$17:$L$56,MATCH($D805,'Settings'!$K$17:$K$56,0)),""))</f>
        <v/>
      </c>
      <c r="F805" s="8" t="n"/>
      <c r="G805" s="8" t="n"/>
      <c r="H805" s="4" t="n"/>
      <c r="I805" s="8" t="n"/>
      <c r="J805" s="8" t="n"/>
      <c r="K805" s="14">
        <f>IF($C805="","",$F805-$G805-$I805-$J805)</f>
        <v/>
      </c>
      <c r="L805" s="14">
        <f>IF($C805="","",$G805*IF($H805="Doctor",1,IF($H805="Shared",0.5,0)))</f>
        <v/>
      </c>
      <c r="M805" s="14">
        <f>IF($C805="","",IF(IFERROR(INDEX('Settings'!$C$17:$C$36,MATCH($C805,'Settings'!$A$17:$A$36,0)),"")="% of gross",$F805,$F805-$L805-IF('Settings'!$B$5="Yes",$I805,0)-IF('Settings'!$B$6="Yes",$J805,0)))</f>
        <v/>
      </c>
      <c r="N805" s="15">
        <f>IF($C805="","",IFERROR(IF(INDEX('Settings'!$E$17:$H$36,MATCH($C805,'Settings'!$A$17:$A$36,0),MATCH($E805,Groups,0))="",INDEX('Settings'!$D$17:$D$36,MATCH($C805,'Settings'!$A$17:$A$36,0)),INDEX('Settings'!$E$17:$H$36,MATCH($C805,'Settings'!$A$17:$A$36,0),MATCH($E805,Groups,0))),0))</f>
        <v/>
      </c>
      <c r="O805" s="14">
        <f>IF($C805="","",ROUND($M805*$N805,2))</f>
        <v/>
      </c>
      <c r="P805" s="16">
        <f>IF($A805="","",DATE(YEAR($A805),MONTH($A805),1))</f>
        <v/>
      </c>
      <c r="Q805" s="14">
        <f>IF($C805="","",$K805-$O805)</f>
        <v/>
      </c>
    </row>
    <row r="806">
      <c r="A806" s="13" t="n"/>
      <c r="B806" s="4" t="n"/>
      <c r="C806" s="4" t="n"/>
      <c r="D806" s="4" t="n"/>
      <c r="E806" s="6">
        <f>IF($D806="","",IFERROR(INDEX('Settings'!$L$17:$L$56,MATCH($D806,'Settings'!$K$17:$K$56,0)),""))</f>
        <v/>
      </c>
      <c r="F806" s="8" t="n"/>
      <c r="G806" s="8" t="n"/>
      <c r="H806" s="4" t="n"/>
      <c r="I806" s="8" t="n"/>
      <c r="J806" s="8" t="n"/>
      <c r="K806" s="14">
        <f>IF($C806="","",$F806-$G806-$I806-$J806)</f>
        <v/>
      </c>
      <c r="L806" s="14">
        <f>IF($C806="","",$G806*IF($H806="Doctor",1,IF($H806="Shared",0.5,0)))</f>
        <v/>
      </c>
      <c r="M806" s="14">
        <f>IF($C806="","",IF(IFERROR(INDEX('Settings'!$C$17:$C$36,MATCH($C806,'Settings'!$A$17:$A$36,0)),"")="% of gross",$F806,$F806-$L806-IF('Settings'!$B$5="Yes",$I806,0)-IF('Settings'!$B$6="Yes",$J806,0)))</f>
        <v/>
      </c>
      <c r="N806" s="15">
        <f>IF($C806="","",IFERROR(IF(INDEX('Settings'!$E$17:$H$36,MATCH($C806,'Settings'!$A$17:$A$36,0),MATCH($E806,Groups,0))="",INDEX('Settings'!$D$17:$D$36,MATCH($C806,'Settings'!$A$17:$A$36,0)),INDEX('Settings'!$E$17:$H$36,MATCH($C806,'Settings'!$A$17:$A$36,0),MATCH($E806,Groups,0))),0))</f>
        <v/>
      </c>
      <c r="O806" s="14">
        <f>IF($C806="","",ROUND($M806*$N806,2))</f>
        <v/>
      </c>
      <c r="P806" s="16">
        <f>IF($A806="","",DATE(YEAR($A806),MONTH($A806),1))</f>
        <v/>
      </c>
      <c r="Q806" s="14">
        <f>IF($C806="","",$K806-$O806)</f>
        <v/>
      </c>
    </row>
    <row r="807">
      <c r="A807" s="13" t="n"/>
      <c r="B807" s="4" t="n"/>
      <c r="C807" s="4" t="n"/>
      <c r="D807" s="4" t="n"/>
      <c r="E807" s="6">
        <f>IF($D807="","",IFERROR(INDEX('Settings'!$L$17:$L$56,MATCH($D807,'Settings'!$K$17:$K$56,0)),""))</f>
        <v/>
      </c>
      <c r="F807" s="8" t="n"/>
      <c r="G807" s="8" t="n"/>
      <c r="H807" s="4" t="n"/>
      <c r="I807" s="8" t="n"/>
      <c r="J807" s="8" t="n"/>
      <c r="K807" s="14">
        <f>IF($C807="","",$F807-$G807-$I807-$J807)</f>
        <v/>
      </c>
      <c r="L807" s="14">
        <f>IF($C807="","",$G807*IF($H807="Doctor",1,IF($H807="Shared",0.5,0)))</f>
        <v/>
      </c>
      <c r="M807" s="14">
        <f>IF($C807="","",IF(IFERROR(INDEX('Settings'!$C$17:$C$36,MATCH($C807,'Settings'!$A$17:$A$36,0)),"")="% of gross",$F807,$F807-$L807-IF('Settings'!$B$5="Yes",$I807,0)-IF('Settings'!$B$6="Yes",$J807,0)))</f>
        <v/>
      </c>
      <c r="N807" s="15">
        <f>IF($C807="","",IFERROR(IF(INDEX('Settings'!$E$17:$H$36,MATCH($C807,'Settings'!$A$17:$A$36,0),MATCH($E807,Groups,0))="",INDEX('Settings'!$D$17:$D$36,MATCH($C807,'Settings'!$A$17:$A$36,0)),INDEX('Settings'!$E$17:$H$36,MATCH($C807,'Settings'!$A$17:$A$36,0),MATCH($E807,Groups,0))),0))</f>
        <v/>
      </c>
      <c r="O807" s="14">
        <f>IF($C807="","",ROUND($M807*$N807,2))</f>
        <v/>
      </c>
      <c r="P807" s="16">
        <f>IF($A807="","",DATE(YEAR($A807),MONTH($A807),1))</f>
        <v/>
      </c>
      <c r="Q807" s="14">
        <f>IF($C807="","",$K807-$O807)</f>
        <v/>
      </c>
    </row>
    <row r="808">
      <c r="A808" s="13" t="n"/>
      <c r="B808" s="4" t="n"/>
      <c r="C808" s="4" t="n"/>
      <c r="D808" s="4" t="n"/>
      <c r="E808" s="6">
        <f>IF($D808="","",IFERROR(INDEX('Settings'!$L$17:$L$56,MATCH($D808,'Settings'!$K$17:$K$56,0)),""))</f>
        <v/>
      </c>
      <c r="F808" s="8" t="n"/>
      <c r="G808" s="8" t="n"/>
      <c r="H808" s="4" t="n"/>
      <c r="I808" s="8" t="n"/>
      <c r="J808" s="8" t="n"/>
      <c r="K808" s="14">
        <f>IF($C808="","",$F808-$G808-$I808-$J808)</f>
        <v/>
      </c>
      <c r="L808" s="14">
        <f>IF($C808="","",$G808*IF($H808="Doctor",1,IF($H808="Shared",0.5,0)))</f>
        <v/>
      </c>
      <c r="M808" s="14">
        <f>IF($C808="","",IF(IFERROR(INDEX('Settings'!$C$17:$C$36,MATCH($C808,'Settings'!$A$17:$A$36,0)),"")="% of gross",$F808,$F808-$L808-IF('Settings'!$B$5="Yes",$I808,0)-IF('Settings'!$B$6="Yes",$J808,0)))</f>
        <v/>
      </c>
      <c r="N808" s="15">
        <f>IF($C808="","",IFERROR(IF(INDEX('Settings'!$E$17:$H$36,MATCH($C808,'Settings'!$A$17:$A$36,0),MATCH($E808,Groups,0))="",INDEX('Settings'!$D$17:$D$36,MATCH($C808,'Settings'!$A$17:$A$36,0)),INDEX('Settings'!$E$17:$H$36,MATCH($C808,'Settings'!$A$17:$A$36,0),MATCH($E808,Groups,0))),0))</f>
        <v/>
      </c>
      <c r="O808" s="14">
        <f>IF($C808="","",ROUND($M808*$N808,2))</f>
        <v/>
      </c>
      <c r="P808" s="16">
        <f>IF($A808="","",DATE(YEAR($A808),MONTH($A808),1))</f>
        <v/>
      </c>
      <c r="Q808" s="14">
        <f>IF($C808="","",$K808-$O808)</f>
        <v/>
      </c>
    </row>
    <row r="809">
      <c r="A809" s="13" t="n"/>
      <c r="B809" s="4" t="n"/>
      <c r="C809" s="4" t="n"/>
      <c r="D809" s="4" t="n"/>
      <c r="E809" s="6">
        <f>IF($D809="","",IFERROR(INDEX('Settings'!$L$17:$L$56,MATCH($D809,'Settings'!$K$17:$K$56,0)),""))</f>
        <v/>
      </c>
      <c r="F809" s="8" t="n"/>
      <c r="G809" s="8" t="n"/>
      <c r="H809" s="4" t="n"/>
      <c r="I809" s="8" t="n"/>
      <c r="J809" s="8" t="n"/>
      <c r="K809" s="14">
        <f>IF($C809="","",$F809-$G809-$I809-$J809)</f>
        <v/>
      </c>
      <c r="L809" s="14">
        <f>IF($C809="","",$G809*IF($H809="Doctor",1,IF($H809="Shared",0.5,0)))</f>
        <v/>
      </c>
      <c r="M809" s="14">
        <f>IF($C809="","",IF(IFERROR(INDEX('Settings'!$C$17:$C$36,MATCH($C809,'Settings'!$A$17:$A$36,0)),"")="% of gross",$F809,$F809-$L809-IF('Settings'!$B$5="Yes",$I809,0)-IF('Settings'!$B$6="Yes",$J809,0)))</f>
        <v/>
      </c>
      <c r="N809" s="15">
        <f>IF($C809="","",IFERROR(IF(INDEX('Settings'!$E$17:$H$36,MATCH($C809,'Settings'!$A$17:$A$36,0),MATCH($E809,Groups,0))="",INDEX('Settings'!$D$17:$D$36,MATCH($C809,'Settings'!$A$17:$A$36,0)),INDEX('Settings'!$E$17:$H$36,MATCH($C809,'Settings'!$A$17:$A$36,0),MATCH($E809,Groups,0))),0))</f>
        <v/>
      </c>
      <c r="O809" s="14">
        <f>IF($C809="","",ROUND($M809*$N809,2))</f>
        <v/>
      </c>
      <c r="P809" s="16">
        <f>IF($A809="","",DATE(YEAR($A809),MONTH($A809),1))</f>
        <v/>
      </c>
      <c r="Q809" s="14">
        <f>IF($C809="","",$K809-$O809)</f>
        <v/>
      </c>
    </row>
    <row r="810">
      <c r="A810" s="13" t="n"/>
      <c r="B810" s="4" t="n"/>
      <c r="C810" s="4" t="n"/>
      <c r="D810" s="4" t="n"/>
      <c r="E810" s="6">
        <f>IF($D810="","",IFERROR(INDEX('Settings'!$L$17:$L$56,MATCH($D810,'Settings'!$K$17:$K$56,0)),""))</f>
        <v/>
      </c>
      <c r="F810" s="8" t="n"/>
      <c r="G810" s="8" t="n"/>
      <c r="H810" s="4" t="n"/>
      <c r="I810" s="8" t="n"/>
      <c r="J810" s="8" t="n"/>
      <c r="K810" s="14">
        <f>IF($C810="","",$F810-$G810-$I810-$J810)</f>
        <v/>
      </c>
      <c r="L810" s="14">
        <f>IF($C810="","",$G810*IF($H810="Doctor",1,IF($H810="Shared",0.5,0)))</f>
        <v/>
      </c>
      <c r="M810" s="14">
        <f>IF($C810="","",IF(IFERROR(INDEX('Settings'!$C$17:$C$36,MATCH($C810,'Settings'!$A$17:$A$36,0)),"")="% of gross",$F810,$F810-$L810-IF('Settings'!$B$5="Yes",$I810,0)-IF('Settings'!$B$6="Yes",$J810,0)))</f>
        <v/>
      </c>
      <c r="N810" s="15">
        <f>IF($C810="","",IFERROR(IF(INDEX('Settings'!$E$17:$H$36,MATCH($C810,'Settings'!$A$17:$A$36,0),MATCH($E810,Groups,0))="",INDEX('Settings'!$D$17:$D$36,MATCH($C810,'Settings'!$A$17:$A$36,0)),INDEX('Settings'!$E$17:$H$36,MATCH($C810,'Settings'!$A$17:$A$36,0),MATCH($E810,Groups,0))),0))</f>
        <v/>
      </c>
      <c r="O810" s="14">
        <f>IF($C810="","",ROUND($M810*$N810,2))</f>
        <v/>
      </c>
      <c r="P810" s="16">
        <f>IF($A810="","",DATE(YEAR($A810),MONTH($A810),1))</f>
        <v/>
      </c>
      <c r="Q810" s="14">
        <f>IF($C810="","",$K810-$O810)</f>
        <v/>
      </c>
    </row>
    <row r="811">
      <c r="A811" s="13" t="n"/>
      <c r="B811" s="4" t="n"/>
      <c r="C811" s="4" t="n"/>
      <c r="D811" s="4" t="n"/>
      <c r="E811" s="6">
        <f>IF($D811="","",IFERROR(INDEX('Settings'!$L$17:$L$56,MATCH($D811,'Settings'!$K$17:$K$56,0)),""))</f>
        <v/>
      </c>
      <c r="F811" s="8" t="n"/>
      <c r="G811" s="8" t="n"/>
      <c r="H811" s="4" t="n"/>
      <c r="I811" s="8" t="n"/>
      <c r="J811" s="8" t="n"/>
      <c r="K811" s="14">
        <f>IF($C811="","",$F811-$G811-$I811-$J811)</f>
        <v/>
      </c>
      <c r="L811" s="14">
        <f>IF($C811="","",$G811*IF($H811="Doctor",1,IF($H811="Shared",0.5,0)))</f>
        <v/>
      </c>
      <c r="M811" s="14">
        <f>IF($C811="","",IF(IFERROR(INDEX('Settings'!$C$17:$C$36,MATCH($C811,'Settings'!$A$17:$A$36,0)),"")="% of gross",$F811,$F811-$L811-IF('Settings'!$B$5="Yes",$I811,0)-IF('Settings'!$B$6="Yes",$J811,0)))</f>
        <v/>
      </c>
      <c r="N811" s="15">
        <f>IF($C811="","",IFERROR(IF(INDEX('Settings'!$E$17:$H$36,MATCH($C811,'Settings'!$A$17:$A$36,0),MATCH($E811,Groups,0))="",INDEX('Settings'!$D$17:$D$36,MATCH($C811,'Settings'!$A$17:$A$36,0)),INDEX('Settings'!$E$17:$H$36,MATCH($C811,'Settings'!$A$17:$A$36,0),MATCH($E811,Groups,0))),0))</f>
        <v/>
      </c>
      <c r="O811" s="14">
        <f>IF($C811="","",ROUND($M811*$N811,2))</f>
        <v/>
      </c>
      <c r="P811" s="16">
        <f>IF($A811="","",DATE(YEAR($A811),MONTH($A811),1))</f>
        <v/>
      </c>
      <c r="Q811" s="14">
        <f>IF($C811="","",$K811-$O811)</f>
        <v/>
      </c>
    </row>
    <row r="812">
      <c r="A812" s="13" t="n"/>
      <c r="B812" s="4" t="n"/>
      <c r="C812" s="4" t="n"/>
      <c r="D812" s="4" t="n"/>
      <c r="E812" s="6">
        <f>IF($D812="","",IFERROR(INDEX('Settings'!$L$17:$L$56,MATCH($D812,'Settings'!$K$17:$K$56,0)),""))</f>
        <v/>
      </c>
      <c r="F812" s="8" t="n"/>
      <c r="G812" s="8" t="n"/>
      <c r="H812" s="4" t="n"/>
      <c r="I812" s="8" t="n"/>
      <c r="J812" s="8" t="n"/>
      <c r="K812" s="14">
        <f>IF($C812="","",$F812-$G812-$I812-$J812)</f>
        <v/>
      </c>
      <c r="L812" s="14">
        <f>IF($C812="","",$G812*IF($H812="Doctor",1,IF($H812="Shared",0.5,0)))</f>
        <v/>
      </c>
      <c r="M812" s="14">
        <f>IF($C812="","",IF(IFERROR(INDEX('Settings'!$C$17:$C$36,MATCH($C812,'Settings'!$A$17:$A$36,0)),"")="% of gross",$F812,$F812-$L812-IF('Settings'!$B$5="Yes",$I812,0)-IF('Settings'!$B$6="Yes",$J812,0)))</f>
        <v/>
      </c>
      <c r="N812" s="15">
        <f>IF($C812="","",IFERROR(IF(INDEX('Settings'!$E$17:$H$36,MATCH($C812,'Settings'!$A$17:$A$36,0),MATCH($E812,Groups,0))="",INDEX('Settings'!$D$17:$D$36,MATCH($C812,'Settings'!$A$17:$A$36,0)),INDEX('Settings'!$E$17:$H$36,MATCH($C812,'Settings'!$A$17:$A$36,0),MATCH($E812,Groups,0))),0))</f>
        <v/>
      </c>
      <c r="O812" s="14">
        <f>IF($C812="","",ROUND($M812*$N812,2))</f>
        <v/>
      </c>
      <c r="P812" s="16">
        <f>IF($A812="","",DATE(YEAR($A812),MONTH($A812),1))</f>
        <v/>
      </c>
      <c r="Q812" s="14">
        <f>IF($C812="","",$K812-$O812)</f>
        <v/>
      </c>
    </row>
    <row r="813">
      <c r="A813" s="13" t="n"/>
      <c r="B813" s="4" t="n"/>
      <c r="C813" s="4" t="n"/>
      <c r="D813" s="4" t="n"/>
      <c r="E813" s="6">
        <f>IF($D813="","",IFERROR(INDEX('Settings'!$L$17:$L$56,MATCH($D813,'Settings'!$K$17:$K$56,0)),""))</f>
        <v/>
      </c>
      <c r="F813" s="8" t="n"/>
      <c r="G813" s="8" t="n"/>
      <c r="H813" s="4" t="n"/>
      <c r="I813" s="8" t="n"/>
      <c r="J813" s="8" t="n"/>
      <c r="K813" s="14">
        <f>IF($C813="","",$F813-$G813-$I813-$J813)</f>
        <v/>
      </c>
      <c r="L813" s="14">
        <f>IF($C813="","",$G813*IF($H813="Doctor",1,IF($H813="Shared",0.5,0)))</f>
        <v/>
      </c>
      <c r="M813" s="14">
        <f>IF($C813="","",IF(IFERROR(INDEX('Settings'!$C$17:$C$36,MATCH($C813,'Settings'!$A$17:$A$36,0)),"")="% of gross",$F813,$F813-$L813-IF('Settings'!$B$5="Yes",$I813,0)-IF('Settings'!$B$6="Yes",$J813,0)))</f>
        <v/>
      </c>
      <c r="N813" s="15">
        <f>IF($C813="","",IFERROR(IF(INDEX('Settings'!$E$17:$H$36,MATCH($C813,'Settings'!$A$17:$A$36,0),MATCH($E813,Groups,0))="",INDEX('Settings'!$D$17:$D$36,MATCH($C813,'Settings'!$A$17:$A$36,0)),INDEX('Settings'!$E$17:$H$36,MATCH($C813,'Settings'!$A$17:$A$36,0),MATCH($E813,Groups,0))),0))</f>
        <v/>
      </c>
      <c r="O813" s="14">
        <f>IF($C813="","",ROUND($M813*$N813,2))</f>
        <v/>
      </c>
      <c r="P813" s="16">
        <f>IF($A813="","",DATE(YEAR($A813),MONTH($A813),1))</f>
        <v/>
      </c>
      <c r="Q813" s="14">
        <f>IF($C813="","",$K813-$O813)</f>
        <v/>
      </c>
    </row>
    <row r="814">
      <c r="A814" s="13" t="n"/>
      <c r="B814" s="4" t="n"/>
      <c r="C814" s="4" t="n"/>
      <c r="D814" s="4" t="n"/>
      <c r="E814" s="6">
        <f>IF($D814="","",IFERROR(INDEX('Settings'!$L$17:$L$56,MATCH($D814,'Settings'!$K$17:$K$56,0)),""))</f>
        <v/>
      </c>
      <c r="F814" s="8" t="n"/>
      <c r="G814" s="8" t="n"/>
      <c r="H814" s="4" t="n"/>
      <c r="I814" s="8" t="n"/>
      <c r="J814" s="8" t="n"/>
      <c r="K814" s="14">
        <f>IF($C814="","",$F814-$G814-$I814-$J814)</f>
        <v/>
      </c>
      <c r="L814" s="14">
        <f>IF($C814="","",$G814*IF($H814="Doctor",1,IF($H814="Shared",0.5,0)))</f>
        <v/>
      </c>
      <c r="M814" s="14">
        <f>IF($C814="","",IF(IFERROR(INDEX('Settings'!$C$17:$C$36,MATCH($C814,'Settings'!$A$17:$A$36,0)),"")="% of gross",$F814,$F814-$L814-IF('Settings'!$B$5="Yes",$I814,0)-IF('Settings'!$B$6="Yes",$J814,0)))</f>
        <v/>
      </c>
      <c r="N814" s="15">
        <f>IF($C814="","",IFERROR(IF(INDEX('Settings'!$E$17:$H$36,MATCH($C814,'Settings'!$A$17:$A$36,0),MATCH($E814,Groups,0))="",INDEX('Settings'!$D$17:$D$36,MATCH($C814,'Settings'!$A$17:$A$36,0)),INDEX('Settings'!$E$17:$H$36,MATCH($C814,'Settings'!$A$17:$A$36,0),MATCH($E814,Groups,0))),0))</f>
        <v/>
      </c>
      <c r="O814" s="14">
        <f>IF($C814="","",ROUND($M814*$N814,2))</f>
        <v/>
      </c>
      <c r="P814" s="16">
        <f>IF($A814="","",DATE(YEAR($A814),MONTH($A814),1))</f>
        <v/>
      </c>
      <c r="Q814" s="14">
        <f>IF($C814="","",$K814-$O814)</f>
        <v/>
      </c>
    </row>
    <row r="815">
      <c r="A815" s="13" t="n"/>
      <c r="B815" s="4" t="n"/>
      <c r="C815" s="4" t="n"/>
      <c r="D815" s="4" t="n"/>
      <c r="E815" s="6">
        <f>IF($D815="","",IFERROR(INDEX('Settings'!$L$17:$L$56,MATCH($D815,'Settings'!$K$17:$K$56,0)),""))</f>
        <v/>
      </c>
      <c r="F815" s="8" t="n"/>
      <c r="G815" s="8" t="n"/>
      <c r="H815" s="4" t="n"/>
      <c r="I815" s="8" t="n"/>
      <c r="J815" s="8" t="n"/>
      <c r="K815" s="14">
        <f>IF($C815="","",$F815-$G815-$I815-$J815)</f>
        <v/>
      </c>
      <c r="L815" s="14">
        <f>IF($C815="","",$G815*IF($H815="Doctor",1,IF($H815="Shared",0.5,0)))</f>
        <v/>
      </c>
      <c r="M815" s="14">
        <f>IF($C815="","",IF(IFERROR(INDEX('Settings'!$C$17:$C$36,MATCH($C815,'Settings'!$A$17:$A$36,0)),"")="% of gross",$F815,$F815-$L815-IF('Settings'!$B$5="Yes",$I815,0)-IF('Settings'!$B$6="Yes",$J815,0)))</f>
        <v/>
      </c>
      <c r="N815" s="15">
        <f>IF($C815="","",IFERROR(IF(INDEX('Settings'!$E$17:$H$36,MATCH($C815,'Settings'!$A$17:$A$36,0),MATCH($E815,Groups,0))="",INDEX('Settings'!$D$17:$D$36,MATCH($C815,'Settings'!$A$17:$A$36,0)),INDEX('Settings'!$E$17:$H$36,MATCH($C815,'Settings'!$A$17:$A$36,0),MATCH($E815,Groups,0))),0))</f>
        <v/>
      </c>
      <c r="O815" s="14">
        <f>IF($C815="","",ROUND($M815*$N815,2))</f>
        <v/>
      </c>
      <c r="P815" s="16">
        <f>IF($A815="","",DATE(YEAR($A815),MONTH($A815),1))</f>
        <v/>
      </c>
      <c r="Q815" s="14">
        <f>IF($C815="","",$K815-$O815)</f>
        <v/>
      </c>
    </row>
    <row r="816">
      <c r="A816" s="13" t="n"/>
      <c r="B816" s="4" t="n"/>
      <c r="C816" s="4" t="n"/>
      <c r="D816" s="4" t="n"/>
      <c r="E816" s="6">
        <f>IF($D816="","",IFERROR(INDEX('Settings'!$L$17:$L$56,MATCH($D816,'Settings'!$K$17:$K$56,0)),""))</f>
        <v/>
      </c>
      <c r="F816" s="8" t="n"/>
      <c r="G816" s="8" t="n"/>
      <c r="H816" s="4" t="n"/>
      <c r="I816" s="8" t="n"/>
      <c r="J816" s="8" t="n"/>
      <c r="K816" s="14">
        <f>IF($C816="","",$F816-$G816-$I816-$J816)</f>
        <v/>
      </c>
      <c r="L816" s="14">
        <f>IF($C816="","",$G816*IF($H816="Doctor",1,IF($H816="Shared",0.5,0)))</f>
        <v/>
      </c>
      <c r="M816" s="14">
        <f>IF($C816="","",IF(IFERROR(INDEX('Settings'!$C$17:$C$36,MATCH($C816,'Settings'!$A$17:$A$36,0)),"")="% of gross",$F816,$F816-$L816-IF('Settings'!$B$5="Yes",$I816,0)-IF('Settings'!$B$6="Yes",$J816,0)))</f>
        <v/>
      </c>
      <c r="N816" s="15">
        <f>IF($C816="","",IFERROR(IF(INDEX('Settings'!$E$17:$H$36,MATCH($C816,'Settings'!$A$17:$A$36,0),MATCH($E816,Groups,0))="",INDEX('Settings'!$D$17:$D$36,MATCH($C816,'Settings'!$A$17:$A$36,0)),INDEX('Settings'!$E$17:$H$36,MATCH($C816,'Settings'!$A$17:$A$36,0),MATCH($E816,Groups,0))),0))</f>
        <v/>
      </c>
      <c r="O816" s="14">
        <f>IF($C816="","",ROUND($M816*$N816,2))</f>
        <v/>
      </c>
      <c r="P816" s="16">
        <f>IF($A816="","",DATE(YEAR($A816),MONTH($A816),1))</f>
        <v/>
      </c>
      <c r="Q816" s="14">
        <f>IF($C816="","",$K816-$O816)</f>
        <v/>
      </c>
    </row>
    <row r="817">
      <c r="A817" s="13" t="n"/>
      <c r="B817" s="4" t="n"/>
      <c r="C817" s="4" t="n"/>
      <c r="D817" s="4" t="n"/>
      <c r="E817" s="6">
        <f>IF($D817="","",IFERROR(INDEX('Settings'!$L$17:$L$56,MATCH($D817,'Settings'!$K$17:$K$56,0)),""))</f>
        <v/>
      </c>
      <c r="F817" s="8" t="n"/>
      <c r="G817" s="8" t="n"/>
      <c r="H817" s="4" t="n"/>
      <c r="I817" s="8" t="n"/>
      <c r="J817" s="8" t="n"/>
      <c r="K817" s="14">
        <f>IF($C817="","",$F817-$G817-$I817-$J817)</f>
        <v/>
      </c>
      <c r="L817" s="14">
        <f>IF($C817="","",$G817*IF($H817="Doctor",1,IF($H817="Shared",0.5,0)))</f>
        <v/>
      </c>
      <c r="M817" s="14">
        <f>IF($C817="","",IF(IFERROR(INDEX('Settings'!$C$17:$C$36,MATCH($C817,'Settings'!$A$17:$A$36,0)),"")="% of gross",$F817,$F817-$L817-IF('Settings'!$B$5="Yes",$I817,0)-IF('Settings'!$B$6="Yes",$J817,0)))</f>
        <v/>
      </c>
      <c r="N817" s="15">
        <f>IF($C817="","",IFERROR(IF(INDEX('Settings'!$E$17:$H$36,MATCH($C817,'Settings'!$A$17:$A$36,0),MATCH($E817,Groups,0))="",INDEX('Settings'!$D$17:$D$36,MATCH($C817,'Settings'!$A$17:$A$36,0)),INDEX('Settings'!$E$17:$H$36,MATCH($C817,'Settings'!$A$17:$A$36,0),MATCH($E817,Groups,0))),0))</f>
        <v/>
      </c>
      <c r="O817" s="14">
        <f>IF($C817="","",ROUND($M817*$N817,2))</f>
        <v/>
      </c>
      <c r="P817" s="16">
        <f>IF($A817="","",DATE(YEAR($A817),MONTH($A817),1))</f>
        <v/>
      </c>
      <c r="Q817" s="14">
        <f>IF($C817="","",$K817-$O817)</f>
        <v/>
      </c>
    </row>
    <row r="818">
      <c r="A818" s="13" t="n"/>
      <c r="B818" s="4" t="n"/>
      <c r="C818" s="4" t="n"/>
      <c r="D818" s="4" t="n"/>
      <c r="E818" s="6">
        <f>IF($D818="","",IFERROR(INDEX('Settings'!$L$17:$L$56,MATCH($D818,'Settings'!$K$17:$K$56,0)),""))</f>
        <v/>
      </c>
      <c r="F818" s="8" t="n"/>
      <c r="G818" s="8" t="n"/>
      <c r="H818" s="4" t="n"/>
      <c r="I818" s="8" t="n"/>
      <c r="J818" s="8" t="n"/>
      <c r="K818" s="14">
        <f>IF($C818="","",$F818-$G818-$I818-$J818)</f>
        <v/>
      </c>
      <c r="L818" s="14">
        <f>IF($C818="","",$G818*IF($H818="Doctor",1,IF($H818="Shared",0.5,0)))</f>
        <v/>
      </c>
      <c r="M818" s="14">
        <f>IF($C818="","",IF(IFERROR(INDEX('Settings'!$C$17:$C$36,MATCH($C818,'Settings'!$A$17:$A$36,0)),"")="% of gross",$F818,$F818-$L818-IF('Settings'!$B$5="Yes",$I818,0)-IF('Settings'!$B$6="Yes",$J818,0)))</f>
        <v/>
      </c>
      <c r="N818" s="15">
        <f>IF($C818="","",IFERROR(IF(INDEX('Settings'!$E$17:$H$36,MATCH($C818,'Settings'!$A$17:$A$36,0),MATCH($E818,Groups,0))="",INDEX('Settings'!$D$17:$D$36,MATCH($C818,'Settings'!$A$17:$A$36,0)),INDEX('Settings'!$E$17:$H$36,MATCH($C818,'Settings'!$A$17:$A$36,0),MATCH($E818,Groups,0))),0))</f>
        <v/>
      </c>
      <c r="O818" s="14">
        <f>IF($C818="","",ROUND($M818*$N818,2))</f>
        <v/>
      </c>
      <c r="P818" s="16">
        <f>IF($A818="","",DATE(YEAR($A818),MONTH($A818),1))</f>
        <v/>
      </c>
      <c r="Q818" s="14">
        <f>IF($C818="","",$K818-$O818)</f>
        <v/>
      </c>
    </row>
    <row r="819">
      <c r="A819" s="13" t="n"/>
      <c r="B819" s="4" t="n"/>
      <c r="C819" s="4" t="n"/>
      <c r="D819" s="4" t="n"/>
      <c r="E819" s="6">
        <f>IF($D819="","",IFERROR(INDEX('Settings'!$L$17:$L$56,MATCH($D819,'Settings'!$K$17:$K$56,0)),""))</f>
        <v/>
      </c>
      <c r="F819" s="8" t="n"/>
      <c r="G819" s="8" t="n"/>
      <c r="H819" s="4" t="n"/>
      <c r="I819" s="8" t="n"/>
      <c r="J819" s="8" t="n"/>
      <c r="K819" s="14">
        <f>IF($C819="","",$F819-$G819-$I819-$J819)</f>
        <v/>
      </c>
      <c r="L819" s="14">
        <f>IF($C819="","",$G819*IF($H819="Doctor",1,IF($H819="Shared",0.5,0)))</f>
        <v/>
      </c>
      <c r="M819" s="14">
        <f>IF($C819="","",IF(IFERROR(INDEX('Settings'!$C$17:$C$36,MATCH($C819,'Settings'!$A$17:$A$36,0)),"")="% of gross",$F819,$F819-$L819-IF('Settings'!$B$5="Yes",$I819,0)-IF('Settings'!$B$6="Yes",$J819,0)))</f>
        <v/>
      </c>
      <c r="N819" s="15">
        <f>IF($C819="","",IFERROR(IF(INDEX('Settings'!$E$17:$H$36,MATCH($C819,'Settings'!$A$17:$A$36,0),MATCH($E819,Groups,0))="",INDEX('Settings'!$D$17:$D$36,MATCH($C819,'Settings'!$A$17:$A$36,0)),INDEX('Settings'!$E$17:$H$36,MATCH($C819,'Settings'!$A$17:$A$36,0),MATCH($E819,Groups,0))),0))</f>
        <v/>
      </c>
      <c r="O819" s="14">
        <f>IF($C819="","",ROUND($M819*$N819,2))</f>
        <v/>
      </c>
      <c r="P819" s="16">
        <f>IF($A819="","",DATE(YEAR($A819),MONTH($A819),1))</f>
        <v/>
      </c>
      <c r="Q819" s="14">
        <f>IF($C819="","",$K819-$O819)</f>
        <v/>
      </c>
    </row>
    <row r="820">
      <c r="A820" s="13" t="n"/>
      <c r="B820" s="4" t="n"/>
      <c r="C820" s="4" t="n"/>
      <c r="D820" s="4" t="n"/>
      <c r="E820" s="6">
        <f>IF($D820="","",IFERROR(INDEX('Settings'!$L$17:$L$56,MATCH($D820,'Settings'!$K$17:$K$56,0)),""))</f>
        <v/>
      </c>
      <c r="F820" s="8" t="n"/>
      <c r="G820" s="8" t="n"/>
      <c r="H820" s="4" t="n"/>
      <c r="I820" s="8" t="n"/>
      <c r="J820" s="8" t="n"/>
      <c r="K820" s="14">
        <f>IF($C820="","",$F820-$G820-$I820-$J820)</f>
        <v/>
      </c>
      <c r="L820" s="14">
        <f>IF($C820="","",$G820*IF($H820="Doctor",1,IF($H820="Shared",0.5,0)))</f>
        <v/>
      </c>
      <c r="M820" s="14">
        <f>IF($C820="","",IF(IFERROR(INDEX('Settings'!$C$17:$C$36,MATCH($C820,'Settings'!$A$17:$A$36,0)),"")="% of gross",$F820,$F820-$L820-IF('Settings'!$B$5="Yes",$I820,0)-IF('Settings'!$B$6="Yes",$J820,0)))</f>
        <v/>
      </c>
      <c r="N820" s="15">
        <f>IF($C820="","",IFERROR(IF(INDEX('Settings'!$E$17:$H$36,MATCH($C820,'Settings'!$A$17:$A$36,0),MATCH($E820,Groups,0))="",INDEX('Settings'!$D$17:$D$36,MATCH($C820,'Settings'!$A$17:$A$36,0)),INDEX('Settings'!$E$17:$H$36,MATCH($C820,'Settings'!$A$17:$A$36,0),MATCH($E820,Groups,0))),0))</f>
        <v/>
      </c>
      <c r="O820" s="14">
        <f>IF($C820="","",ROUND($M820*$N820,2))</f>
        <v/>
      </c>
      <c r="P820" s="16">
        <f>IF($A820="","",DATE(YEAR($A820),MONTH($A820),1))</f>
        <v/>
      </c>
      <c r="Q820" s="14">
        <f>IF($C820="","",$K820-$O820)</f>
        <v/>
      </c>
    </row>
    <row r="821">
      <c r="A821" s="13" t="n"/>
      <c r="B821" s="4" t="n"/>
      <c r="C821" s="4" t="n"/>
      <c r="D821" s="4" t="n"/>
      <c r="E821" s="6">
        <f>IF($D821="","",IFERROR(INDEX('Settings'!$L$17:$L$56,MATCH($D821,'Settings'!$K$17:$K$56,0)),""))</f>
        <v/>
      </c>
      <c r="F821" s="8" t="n"/>
      <c r="G821" s="8" t="n"/>
      <c r="H821" s="4" t="n"/>
      <c r="I821" s="8" t="n"/>
      <c r="J821" s="8" t="n"/>
      <c r="K821" s="14">
        <f>IF($C821="","",$F821-$G821-$I821-$J821)</f>
        <v/>
      </c>
      <c r="L821" s="14">
        <f>IF($C821="","",$G821*IF($H821="Doctor",1,IF($H821="Shared",0.5,0)))</f>
        <v/>
      </c>
      <c r="M821" s="14">
        <f>IF($C821="","",IF(IFERROR(INDEX('Settings'!$C$17:$C$36,MATCH($C821,'Settings'!$A$17:$A$36,0)),"")="% of gross",$F821,$F821-$L821-IF('Settings'!$B$5="Yes",$I821,0)-IF('Settings'!$B$6="Yes",$J821,0)))</f>
        <v/>
      </c>
      <c r="N821" s="15">
        <f>IF($C821="","",IFERROR(IF(INDEX('Settings'!$E$17:$H$36,MATCH($C821,'Settings'!$A$17:$A$36,0),MATCH($E821,Groups,0))="",INDEX('Settings'!$D$17:$D$36,MATCH($C821,'Settings'!$A$17:$A$36,0)),INDEX('Settings'!$E$17:$H$36,MATCH($C821,'Settings'!$A$17:$A$36,0),MATCH($E821,Groups,0))),0))</f>
        <v/>
      </c>
      <c r="O821" s="14">
        <f>IF($C821="","",ROUND($M821*$N821,2))</f>
        <v/>
      </c>
      <c r="P821" s="16">
        <f>IF($A821="","",DATE(YEAR($A821),MONTH($A821),1))</f>
        <v/>
      </c>
      <c r="Q821" s="14">
        <f>IF($C821="","",$K821-$O821)</f>
        <v/>
      </c>
    </row>
    <row r="822">
      <c r="A822" s="13" t="n"/>
      <c r="B822" s="4" t="n"/>
      <c r="C822" s="4" t="n"/>
      <c r="D822" s="4" t="n"/>
      <c r="E822" s="6">
        <f>IF($D822="","",IFERROR(INDEX('Settings'!$L$17:$L$56,MATCH($D822,'Settings'!$K$17:$K$56,0)),""))</f>
        <v/>
      </c>
      <c r="F822" s="8" t="n"/>
      <c r="G822" s="8" t="n"/>
      <c r="H822" s="4" t="n"/>
      <c r="I822" s="8" t="n"/>
      <c r="J822" s="8" t="n"/>
      <c r="K822" s="14">
        <f>IF($C822="","",$F822-$G822-$I822-$J822)</f>
        <v/>
      </c>
      <c r="L822" s="14">
        <f>IF($C822="","",$G822*IF($H822="Doctor",1,IF($H822="Shared",0.5,0)))</f>
        <v/>
      </c>
      <c r="M822" s="14">
        <f>IF($C822="","",IF(IFERROR(INDEX('Settings'!$C$17:$C$36,MATCH($C822,'Settings'!$A$17:$A$36,0)),"")="% of gross",$F822,$F822-$L822-IF('Settings'!$B$5="Yes",$I822,0)-IF('Settings'!$B$6="Yes",$J822,0)))</f>
        <v/>
      </c>
      <c r="N822" s="15">
        <f>IF($C822="","",IFERROR(IF(INDEX('Settings'!$E$17:$H$36,MATCH($C822,'Settings'!$A$17:$A$36,0),MATCH($E822,Groups,0))="",INDEX('Settings'!$D$17:$D$36,MATCH($C822,'Settings'!$A$17:$A$36,0)),INDEX('Settings'!$E$17:$H$36,MATCH($C822,'Settings'!$A$17:$A$36,0),MATCH($E822,Groups,0))),0))</f>
        <v/>
      </c>
      <c r="O822" s="14">
        <f>IF($C822="","",ROUND($M822*$N822,2))</f>
        <v/>
      </c>
      <c r="P822" s="16">
        <f>IF($A822="","",DATE(YEAR($A822),MONTH($A822),1))</f>
        <v/>
      </c>
      <c r="Q822" s="14">
        <f>IF($C822="","",$K822-$O822)</f>
        <v/>
      </c>
    </row>
    <row r="823">
      <c r="A823" s="13" t="n"/>
      <c r="B823" s="4" t="n"/>
      <c r="C823" s="4" t="n"/>
      <c r="D823" s="4" t="n"/>
      <c r="E823" s="6">
        <f>IF($D823="","",IFERROR(INDEX('Settings'!$L$17:$L$56,MATCH($D823,'Settings'!$K$17:$K$56,0)),""))</f>
        <v/>
      </c>
      <c r="F823" s="8" t="n"/>
      <c r="G823" s="8" t="n"/>
      <c r="H823" s="4" t="n"/>
      <c r="I823" s="8" t="n"/>
      <c r="J823" s="8" t="n"/>
      <c r="K823" s="14">
        <f>IF($C823="","",$F823-$G823-$I823-$J823)</f>
        <v/>
      </c>
      <c r="L823" s="14">
        <f>IF($C823="","",$G823*IF($H823="Doctor",1,IF($H823="Shared",0.5,0)))</f>
        <v/>
      </c>
      <c r="M823" s="14">
        <f>IF($C823="","",IF(IFERROR(INDEX('Settings'!$C$17:$C$36,MATCH($C823,'Settings'!$A$17:$A$36,0)),"")="% of gross",$F823,$F823-$L823-IF('Settings'!$B$5="Yes",$I823,0)-IF('Settings'!$B$6="Yes",$J823,0)))</f>
        <v/>
      </c>
      <c r="N823" s="15">
        <f>IF($C823="","",IFERROR(IF(INDEX('Settings'!$E$17:$H$36,MATCH($C823,'Settings'!$A$17:$A$36,0),MATCH($E823,Groups,0))="",INDEX('Settings'!$D$17:$D$36,MATCH($C823,'Settings'!$A$17:$A$36,0)),INDEX('Settings'!$E$17:$H$36,MATCH($C823,'Settings'!$A$17:$A$36,0),MATCH($E823,Groups,0))),0))</f>
        <v/>
      </c>
      <c r="O823" s="14">
        <f>IF($C823="","",ROUND($M823*$N823,2))</f>
        <v/>
      </c>
      <c r="P823" s="16">
        <f>IF($A823="","",DATE(YEAR($A823),MONTH($A823),1))</f>
        <v/>
      </c>
      <c r="Q823" s="14">
        <f>IF($C823="","",$K823-$O823)</f>
        <v/>
      </c>
    </row>
    <row r="824">
      <c r="A824" s="13" t="n"/>
      <c r="B824" s="4" t="n"/>
      <c r="C824" s="4" t="n"/>
      <c r="D824" s="4" t="n"/>
      <c r="E824" s="6">
        <f>IF($D824="","",IFERROR(INDEX('Settings'!$L$17:$L$56,MATCH($D824,'Settings'!$K$17:$K$56,0)),""))</f>
        <v/>
      </c>
      <c r="F824" s="8" t="n"/>
      <c r="G824" s="8" t="n"/>
      <c r="H824" s="4" t="n"/>
      <c r="I824" s="8" t="n"/>
      <c r="J824" s="8" t="n"/>
      <c r="K824" s="14">
        <f>IF($C824="","",$F824-$G824-$I824-$J824)</f>
        <v/>
      </c>
      <c r="L824" s="14">
        <f>IF($C824="","",$G824*IF($H824="Doctor",1,IF($H824="Shared",0.5,0)))</f>
        <v/>
      </c>
      <c r="M824" s="14">
        <f>IF($C824="","",IF(IFERROR(INDEX('Settings'!$C$17:$C$36,MATCH($C824,'Settings'!$A$17:$A$36,0)),"")="% of gross",$F824,$F824-$L824-IF('Settings'!$B$5="Yes",$I824,0)-IF('Settings'!$B$6="Yes",$J824,0)))</f>
        <v/>
      </c>
      <c r="N824" s="15">
        <f>IF($C824="","",IFERROR(IF(INDEX('Settings'!$E$17:$H$36,MATCH($C824,'Settings'!$A$17:$A$36,0),MATCH($E824,Groups,0))="",INDEX('Settings'!$D$17:$D$36,MATCH($C824,'Settings'!$A$17:$A$36,0)),INDEX('Settings'!$E$17:$H$36,MATCH($C824,'Settings'!$A$17:$A$36,0),MATCH($E824,Groups,0))),0))</f>
        <v/>
      </c>
      <c r="O824" s="14">
        <f>IF($C824="","",ROUND($M824*$N824,2))</f>
        <v/>
      </c>
      <c r="P824" s="16">
        <f>IF($A824="","",DATE(YEAR($A824),MONTH($A824),1))</f>
        <v/>
      </c>
      <c r="Q824" s="14">
        <f>IF($C824="","",$K824-$O824)</f>
        <v/>
      </c>
    </row>
    <row r="825">
      <c r="A825" s="13" t="n"/>
      <c r="B825" s="4" t="n"/>
      <c r="C825" s="4" t="n"/>
      <c r="D825" s="4" t="n"/>
      <c r="E825" s="6">
        <f>IF($D825="","",IFERROR(INDEX('Settings'!$L$17:$L$56,MATCH($D825,'Settings'!$K$17:$K$56,0)),""))</f>
        <v/>
      </c>
      <c r="F825" s="8" t="n"/>
      <c r="G825" s="8" t="n"/>
      <c r="H825" s="4" t="n"/>
      <c r="I825" s="8" t="n"/>
      <c r="J825" s="8" t="n"/>
      <c r="K825" s="14">
        <f>IF($C825="","",$F825-$G825-$I825-$J825)</f>
        <v/>
      </c>
      <c r="L825" s="14">
        <f>IF($C825="","",$G825*IF($H825="Doctor",1,IF($H825="Shared",0.5,0)))</f>
        <v/>
      </c>
      <c r="M825" s="14">
        <f>IF($C825="","",IF(IFERROR(INDEX('Settings'!$C$17:$C$36,MATCH($C825,'Settings'!$A$17:$A$36,0)),"")="% of gross",$F825,$F825-$L825-IF('Settings'!$B$5="Yes",$I825,0)-IF('Settings'!$B$6="Yes",$J825,0)))</f>
        <v/>
      </c>
      <c r="N825" s="15">
        <f>IF($C825="","",IFERROR(IF(INDEX('Settings'!$E$17:$H$36,MATCH($C825,'Settings'!$A$17:$A$36,0),MATCH($E825,Groups,0))="",INDEX('Settings'!$D$17:$D$36,MATCH($C825,'Settings'!$A$17:$A$36,0)),INDEX('Settings'!$E$17:$H$36,MATCH($C825,'Settings'!$A$17:$A$36,0),MATCH($E825,Groups,0))),0))</f>
        <v/>
      </c>
      <c r="O825" s="14">
        <f>IF($C825="","",ROUND($M825*$N825,2))</f>
        <v/>
      </c>
      <c r="P825" s="16">
        <f>IF($A825="","",DATE(YEAR($A825),MONTH($A825),1))</f>
        <v/>
      </c>
      <c r="Q825" s="14">
        <f>IF($C825="","",$K825-$O825)</f>
        <v/>
      </c>
    </row>
    <row r="826">
      <c r="A826" s="13" t="n"/>
      <c r="B826" s="4" t="n"/>
      <c r="C826" s="4" t="n"/>
      <c r="D826" s="4" t="n"/>
      <c r="E826" s="6">
        <f>IF($D826="","",IFERROR(INDEX('Settings'!$L$17:$L$56,MATCH($D826,'Settings'!$K$17:$K$56,0)),""))</f>
        <v/>
      </c>
      <c r="F826" s="8" t="n"/>
      <c r="G826" s="8" t="n"/>
      <c r="H826" s="4" t="n"/>
      <c r="I826" s="8" t="n"/>
      <c r="J826" s="8" t="n"/>
      <c r="K826" s="14">
        <f>IF($C826="","",$F826-$G826-$I826-$J826)</f>
        <v/>
      </c>
      <c r="L826" s="14">
        <f>IF($C826="","",$G826*IF($H826="Doctor",1,IF($H826="Shared",0.5,0)))</f>
        <v/>
      </c>
      <c r="M826" s="14">
        <f>IF($C826="","",IF(IFERROR(INDEX('Settings'!$C$17:$C$36,MATCH($C826,'Settings'!$A$17:$A$36,0)),"")="% of gross",$F826,$F826-$L826-IF('Settings'!$B$5="Yes",$I826,0)-IF('Settings'!$B$6="Yes",$J826,0)))</f>
        <v/>
      </c>
      <c r="N826" s="15">
        <f>IF($C826="","",IFERROR(IF(INDEX('Settings'!$E$17:$H$36,MATCH($C826,'Settings'!$A$17:$A$36,0),MATCH($E826,Groups,0))="",INDEX('Settings'!$D$17:$D$36,MATCH($C826,'Settings'!$A$17:$A$36,0)),INDEX('Settings'!$E$17:$H$36,MATCH($C826,'Settings'!$A$17:$A$36,0),MATCH($E826,Groups,0))),0))</f>
        <v/>
      </c>
      <c r="O826" s="14">
        <f>IF($C826="","",ROUND($M826*$N826,2))</f>
        <v/>
      </c>
      <c r="P826" s="16">
        <f>IF($A826="","",DATE(YEAR($A826),MONTH($A826),1))</f>
        <v/>
      </c>
      <c r="Q826" s="14">
        <f>IF($C826="","",$K826-$O826)</f>
        <v/>
      </c>
    </row>
    <row r="827">
      <c r="A827" s="13" t="n"/>
      <c r="B827" s="4" t="n"/>
      <c r="C827" s="4" t="n"/>
      <c r="D827" s="4" t="n"/>
      <c r="E827" s="6">
        <f>IF($D827="","",IFERROR(INDEX('Settings'!$L$17:$L$56,MATCH($D827,'Settings'!$K$17:$K$56,0)),""))</f>
        <v/>
      </c>
      <c r="F827" s="8" t="n"/>
      <c r="G827" s="8" t="n"/>
      <c r="H827" s="4" t="n"/>
      <c r="I827" s="8" t="n"/>
      <c r="J827" s="8" t="n"/>
      <c r="K827" s="14">
        <f>IF($C827="","",$F827-$G827-$I827-$J827)</f>
        <v/>
      </c>
      <c r="L827" s="14">
        <f>IF($C827="","",$G827*IF($H827="Doctor",1,IF($H827="Shared",0.5,0)))</f>
        <v/>
      </c>
      <c r="M827" s="14">
        <f>IF($C827="","",IF(IFERROR(INDEX('Settings'!$C$17:$C$36,MATCH($C827,'Settings'!$A$17:$A$36,0)),"")="% of gross",$F827,$F827-$L827-IF('Settings'!$B$5="Yes",$I827,0)-IF('Settings'!$B$6="Yes",$J827,0)))</f>
        <v/>
      </c>
      <c r="N827" s="15">
        <f>IF($C827="","",IFERROR(IF(INDEX('Settings'!$E$17:$H$36,MATCH($C827,'Settings'!$A$17:$A$36,0),MATCH($E827,Groups,0))="",INDEX('Settings'!$D$17:$D$36,MATCH($C827,'Settings'!$A$17:$A$36,0)),INDEX('Settings'!$E$17:$H$36,MATCH($C827,'Settings'!$A$17:$A$36,0),MATCH($E827,Groups,0))),0))</f>
        <v/>
      </c>
      <c r="O827" s="14">
        <f>IF($C827="","",ROUND($M827*$N827,2))</f>
        <v/>
      </c>
      <c r="P827" s="16">
        <f>IF($A827="","",DATE(YEAR($A827),MONTH($A827),1))</f>
        <v/>
      </c>
      <c r="Q827" s="14">
        <f>IF($C827="","",$K827-$O827)</f>
        <v/>
      </c>
    </row>
    <row r="828">
      <c r="A828" s="13" t="n"/>
      <c r="B828" s="4" t="n"/>
      <c r="C828" s="4" t="n"/>
      <c r="D828" s="4" t="n"/>
      <c r="E828" s="6">
        <f>IF($D828="","",IFERROR(INDEX('Settings'!$L$17:$L$56,MATCH($D828,'Settings'!$K$17:$K$56,0)),""))</f>
        <v/>
      </c>
      <c r="F828" s="8" t="n"/>
      <c r="G828" s="8" t="n"/>
      <c r="H828" s="4" t="n"/>
      <c r="I828" s="8" t="n"/>
      <c r="J828" s="8" t="n"/>
      <c r="K828" s="14">
        <f>IF($C828="","",$F828-$G828-$I828-$J828)</f>
        <v/>
      </c>
      <c r="L828" s="14">
        <f>IF($C828="","",$G828*IF($H828="Doctor",1,IF($H828="Shared",0.5,0)))</f>
        <v/>
      </c>
      <c r="M828" s="14">
        <f>IF($C828="","",IF(IFERROR(INDEX('Settings'!$C$17:$C$36,MATCH($C828,'Settings'!$A$17:$A$36,0)),"")="% of gross",$F828,$F828-$L828-IF('Settings'!$B$5="Yes",$I828,0)-IF('Settings'!$B$6="Yes",$J828,0)))</f>
        <v/>
      </c>
      <c r="N828" s="15">
        <f>IF($C828="","",IFERROR(IF(INDEX('Settings'!$E$17:$H$36,MATCH($C828,'Settings'!$A$17:$A$36,0),MATCH($E828,Groups,0))="",INDEX('Settings'!$D$17:$D$36,MATCH($C828,'Settings'!$A$17:$A$36,0)),INDEX('Settings'!$E$17:$H$36,MATCH($C828,'Settings'!$A$17:$A$36,0),MATCH($E828,Groups,0))),0))</f>
        <v/>
      </c>
      <c r="O828" s="14">
        <f>IF($C828="","",ROUND($M828*$N828,2))</f>
        <v/>
      </c>
      <c r="P828" s="16">
        <f>IF($A828="","",DATE(YEAR($A828),MONTH($A828),1))</f>
        <v/>
      </c>
      <c r="Q828" s="14">
        <f>IF($C828="","",$K828-$O828)</f>
        <v/>
      </c>
    </row>
    <row r="829">
      <c r="A829" s="13" t="n"/>
      <c r="B829" s="4" t="n"/>
      <c r="C829" s="4" t="n"/>
      <c r="D829" s="4" t="n"/>
      <c r="E829" s="6">
        <f>IF($D829="","",IFERROR(INDEX('Settings'!$L$17:$L$56,MATCH($D829,'Settings'!$K$17:$K$56,0)),""))</f>
        <v/>
      </c>
      <c r="F829" s="8" t="n"/>
      <c r="G829" s="8" t="n"/>
      <c r="H829" s="4" t="n"/>
      <c r="I829" s="8" t="n"/>
      <c r="J829" s="8" t="n"/>
      <c r="K829" s="14">
        <f>IF($C829="","",$F829-$G829-$I829-$J829)</f>
        <v/>
      </c>
      <c r="L829" s="14">
        <f>IF($C829="","",$G829*IF($H829="Doctor",1,IF($H829="Shared",0.5,0)))</f>
        <v/>
      </c>
      <c r="M829" s="14">
        <f>IF($C829="","",IF(IFERROR(INDEX('Settings'!$C$17:$C$36,MATCH($C829,'Settings'!$A$17:$A$36,0)),"")="% of gross",$F829,$F829-$L829-IF('Settings'!$B$5="Yes",$I829,0)-IF('Settings'!$B$6="Yes",$J829,0)))</f>
        <v/>
      </c>
      <c r="N829" s="15">
        <f>IF($C829="","",IFERROR(IF(INDEX('Settings'!$E$17:$H$36,MATCH($C829,'Settings'!$A$17:$A$36,0),MATCH($E829,Groups,0))="",INDEX('Settings'!$D$17:$D$36,MATCH($C829,'Settings'!$A$17:$A$36,0)),INDEX('Settings'!$E$17:$H$36,MATCH($C829,'Settings'!$A$17:$A$36,0),MATCH($E829,Groups,0))),0))</f>
        <v/>
      </c>
      <c r="O829" s="14">
        <f>IF($C829="","",ROUND($M829*$N829,2))</f>
        <v/>
      </c>
      <c r="P829" s="16">
        <f>IF($A829="","",DATE(YEAR($A829),MONTH($A829),1))</f>
        <v/>
      </c>
      <c r="Q829" s="14">
        <f>IF($C829="","",$K829-$O829)</f>
        <v/>
      </c>
    </row>
    <row r="830">
      <c r="A830" s="13" t="n"/>
      <c r="B830" s="4" t="n"/>
      <c r="C830" s="4" t="n"/>
      <c r="D830" s="4" t="n"/>
      <c r="E830" s="6">
        <f>IF($D830="","",IFERROR(INDEX('Settings'!$L$17:$L$56,MATCH($D830,'Settings'!$K$17:$K$56,0)),""))</f>
        <v/>
      </c>
      <c r="F830" s="8" t="n"/>
      <c r="G830" s="8" t="n"/>
      <c r="H830" s="4" t="n"/>
      <c r="I830" s="8" t="n"/>
      <c r="J830" s="8" t="n"/>
      <c r="K830" s="14">
        <f>IF($C830="","",$F830-$G830-$I830-$J830)</f>
        <v/>
      </c>
      <c r="L830" s="14">
        <f>IF($C830="","",$G830*IF($H830="Doctor",1,IF($H830="Shared",0.5,0)))</f>
        <v/>
      </c>
      <c r="M830" s="14">
        <f>IF($C830="","",IF(IFERROR(INDEX('Settings'!$C$17:$C$36,MATCH($C830,'Settings'!$A$17:$A$36,0)),"")="% of gross",$F830,$F830-$L830-IF('Settings'!$B$5="Yes",$I830,0)-IF('Settings'!$B$6="Yes",$J830,0)))</f>
        <v/>
      </c>
      <c r="N830" s="15">
        <f>IF($C830="","",IFERROR(IF(INDEX('Settings'!$E$17:$H$36,MATCH($C830,'Settings'!$A$17:$A$36,0),MATCH($E830,Groups,0))="",INDEX('Settings'!$D$17:$D$36,MATCH($C830,'Settings'!$A$17:$A$36,0)),INDEX('Settings'!$E$17:$H$36,MATCH($C830,'Settings'!$A$17:$A$36,0),MATCH($E830,Groups,0))),0))</f>
        <v/>
      </c>
      <c r="O830" s="14">
        <f>IF($C830="","",ROUND($M830*$N830,2))</f>
        <v/>
      </c>
      <c r="P830" s="16">
        <f>IF($A830="","",DATE(YEAR($A830),MONTH($A830),1))</f>
        <v/>
      </c>
      <c r="Q830" s="14">
        <f>IF($C830="","",$K830-$O830)</f>
        <v/>
      </c>
    </row>
    <row r="831">
      <c r="A831" s="13" t="n"/>
      <c r="B831" s="4" t="n"/>
      <c r="C831" s="4" t="n"/>
      <c r="D831" s="4" t="n"/>
      <c r="E831" s="6">
        <f>IF($D831="","",IFERROR(INDEX('Settings'!$L$17:$L$56,MATCH($D831,'Settings'!$K$17:$K$56,0)),""))</f>
        <v/>
      </c>
      <c r="F831" s="8" t="n"/>
      <c r="G831" s="8" t="n"/>
      <c r="H831" s="4" t="n"/>
      <c r="I831" s="8" t="n"/>
      <c r="J831" s="8" t="n"/>
      <c r="K831" s="14">
        <f>IF($C831="","",$F831-$G831-$I831-$J831)</f>
        <v/>
      </c>
      <c r="L831" s="14">
        <f>IF($C831="","",$G831*IF($H831="Doctor",1,IF($H831="Shared",0.5,0)))</f>
        <v/>
      </c>
      <c r="M831" s="14">
        <f>IF($C831="","",IF(IFERROR(INDEX('Settings'!$C$17:$C$36,MATCH($C831,'Settings'!$A$17:$A$36,0)),"")="% of gross",$F831,$F831-$L831-IF('Settings'!$B$5="Yes",$I831,0)-IF('Settings'!$B$6="Yes",$J831,0)))</f>
        <v/>
      </c>
      <c r="N831" s="15">
        <f>IF($C831="","",IFERROR(IF(INDEX('Settings'!$E$17:$H$36,MATCH($C831,'Settings'!$A$17:$A$36,0),MATCH($E831,Groups,0))="",INDEX('Settings'!$D$17:$D$36,MATCH($C831,'Settings'!$A$17:$A$36,0)),INDEX('Settings'!$E$17:$H$36,MATCH($C831,'Settings'!$A$17:$A$36,0),MATCH($E831,Groups,0))),0))</f>
        <v/>
      </c>
      <c r="O831" s="14">
        <f>IF($C831="","",ROUND($M831*$N831,2))</f>
        <v/>
      </c>
      <c r="P831" s="16">
        <f>IF($A831="","",DATE(YEAR($A831),MONTH($A831),1))</f>
        <v/>
      </c>
      <c r="Q831" s="14">
        <f>IF($C831="","",$K831-$O831)</f>
        <v/>
      </c>
    </row>
    <row r="832">
      <c r="A832" s="13" t="n"/>
      <c r="B832" s="4" t="n"/>
      <c r="C832" s="4" t="n"/>
      <c r="D832" s="4" t="n"/>
      <c r="E832" s="6">
        <f>IF($D832="","",IFERROR(INDEX('Settings'!$L$17:$L$56,MATCH($D832,'Settings'!$K$17:$K$56,0)),""))</f>
        <v/>
      </c>
      <c r="F832" s="8" t="n"/>
      <c r="G832" s="8" t="n"/>
      <c r="H832" s="4" t="n"/>
      <c r="I832" s="8" t="n"/>
      <c r="J832" s="8" t="n"/>
      <c r="K832" s="14">
        <f>IF($C832="","",$F832-$G832-$I832-$J832)</f>
        <v/>
      </c>
      <c r="L832" s="14">
        <f>IF($C832="","",$G832*IF($H832="Doctor",1,IF($H832="Shared",0.5,0)))</f>
        <v/>
      </c>
      <c r="M832" s="14">
        <f>IF($C832="","",IF(IFERROR(INDEX('Settings'!$C$17:$C$36,MATCH($C832,'Settings'!$A$17:$A$36,0)),"")="% of gross",$F832,$F832-$L832-IF('Settings'!$B$5="Yes",$I832,0)-IF('Settings'!$B$6="Yes",$J832,0)))</f>
        <v/>
      </c>
      <c r="N832" s="15">
        <f>IF($C832="","",IFERROR(IF(INDEX('Settings'!$E$17:$H$36,MATCH($C832,'Settings'!$A$17:$A$36,0),MATCH($E832,Groups,0))="",INDEX('Settings'!$D$17:$D$36,MATCH($C832,'Settings'!$A$17:$A$36,0)),INDEX('Settings'!$E$17:$H$36,MATCH($C832,'Settings'!$A$17:$A$36,0),MATCH($E832,Groups,0))),0))</f>
        <v/>
      </c>
      <c r="O832" s="14">
        <f>IF($C832="","",ROUND($M832*$N832,2))</f>
        <v/>
      </c>
      <c r="P832" s="16">
        <f>IF($A832="","",DATE(YEAR($A832),MONTH($A832),1))</f>
        <v/>
      </c>
      <c r="Q832" s="14">
        <f>IF($C832="","",$K832-$O832)</f>
        <v/>
      </c>
    </row>
    <row r="833">
      <c r="A833" s="13" t="n"/>
      <c r="B833" s="4" t="n"/>
      <c r="C833" s="4" t="n"/>
      <c r="D833" s="4" t="n"/>
      <c r="E833" s="6">
        <f>IF($D833="","",IFERROR(INDEX('Settings'!$L$17:$L$56,MATCH($D833,'Settings'!$K$17:$K$56,0)),""))</f>
        <v/>
      </c>
      <c r="F833" s="8" t="n"/>
      <c r="G833" s="8" t="n"/>
      <c r="H833" s="4" t="n"/>
      <c r="I833" s="8" t="n"/>
      <c r="J833" s="8" t="n"/>
      <c r="K833" s="14">
        <f>IF($C833="","",$F833-$G833-$I833-$J833)</f>
        <v/>
      </c>
      <c r="L833" s="14">
        <f>IF($C833="","",$G833*IF($H833="Doctor",1,IF($H833="Shared",0.5,0)))</f>
        <v/>
      </c>
      <c r="M833" s="14">
        <f>IF($C833="","",IF(IFERROR(INDEX('Settings'!$C$17:$C$36,MATCH($C833,'Settings'!$A$17:$A$36,0)),"")="% of gross",$F833,$F833-$L833-IF('Settings'!$B$5="Yes",$I833,0)-IF('Settings'!$B$6="Yes",$J833,0)))</f>
        <v/>
      </c>
      <c r="N833" s="15">
        <f>IF($C833="","",IFERROR(IF(INDEX('Settings'!$E$17:$H$36,MATCH($C833,'Settings'!$A$17:$A$36,0),MATCH($E833,Groups,0))="",INDEX('Settings'!$D$17:$D$36,MATCH($C833,'Settings'!$A$17:$A$36,0)),INDEX('Settings'!$E$17:$H$36,MATCH($C833,'Settings'!$A$17:$A$36,0),MATCH($E833,Groups,0))),0))</f>
        <v/>
      </c>
      <c r="O833" s="14">
        <f>IF($C833="","",ROUND($M833*$N833,2))</f>
        <v/>
      </c>
      <c r="P833" s="16">
        <f>IF($A833="","",DATE(YEAR($A833),MONTH($A833),1))</f>
        <v/>
      </c>
      <c r="Q833" s="14">
        <f>IF($C833="","",$K833-$O833)</f>
        <v/>
      </c>
    </row>
    <row r="834">
      <c r="A834" s="13" t="n"/>
      <c r="B834" s="4" t="n"/>
      <c r="C834" s="4" t="n"/>
      <c r="D834" s="4" t="n"/>
      <c r="E834" s="6">
        <f>IF($D834="","",IFERROR(INDEX('Settings'!$L$17:$L$56,MATCH($D834,'Settings'!$K$17:$K$56,0)),""))</f>
        <v/>
      </c>
      <c r="F834" s="8" t="n"/>
      <c r="G834" s="8" t="n"/>
      <c r="H834" s="4" t="n"/>
      <c r="I834" s="8" t="n"/>
      <c r="J834" s="8" t="n"/>
      <c r="K834" s="14">
        <f>IF($C834="","",$F834-$G834-$I834-$J834)</f>
        <v/>
      </c>
      <c r="L834" s="14">
        <f>IF($C834="","",$G834*IF($H834="Doctor",1,IF($H834="Shared",0.5,0)))</f>
        <v/>
      </c>
      <c r="M834" s="14">
        <f>IF($C834="","",IF(IFERROR(INDEX('Settings'!$C$17:$C$36,MATCH($C834,'Settings'!$A$17:$A$36,0)),"")="% of gross",$F834,$F834-$L834-IF('Settings'!$B$5="Yes",$I834,0)-IF('Settings'!$B$6="Yes",$J834,0)))</f>
        <v/>
      </c>
      <c r="N834" s="15">
        <f>IF($C834="","",IFERROR(IF(INDEX('Settings'!$E$17:$H$36,MATCH($C834,'Settings'!$A$17:$A$36,0),MATCH($E834,Groups,0))="",INDEX('Settings'!$D$17:$D$36,MATCH($C834,'Settings'!$A$17:$A$36,0)),INDEX('Settings'!$E$17:$H$36,MATCH($C834,'Settings'!$A$17:$A$36,0),MATCH($E834,Groups,0))),0))</f>
        <v/>
      </c>
      <c r="O834" s="14">
        <f>IF($C834="","",ROUND($M834*$N834,2))</f>
        <v/>
      </c>
      <c r="P834" s="16">
        <f>IF($A834="","",DATE(YEAR($A834),MONTH($A834),1))</f>
        <v/>
      </c>
      <c r="Q834" s="14">
        <f>IF($C834="","",$K834-$O834)</f>
        <v/>
      </c>
    </row>
    <row r="835">
      <c r="A835" s="13" t="n"/>
      <c r="B835" s="4" t="n"/>
      <c r="C835" s="4" t="n"/>
      <c r="D835" s="4" t="n"/>
      <c r="E835" s="6">
        <f>IF($D835="","",IFERROR(INDEX('Settings'!$L$17:$L$56,MATCH($D835,'Settings'!$K$17:$K$56,0)),""))</f>
        <v/>
      </c>
      <c r="F835" s="8" t="n"/>
      <c r="G835" s="8" t="n"/>
      <c r="H835" s="4" t="n"/>
      <c r="I835" s="8" t="n"/>
      <c r="J835" s="8" t="n"/>
      <c r="K835" s="14">
        <f>IF($C835="","",$F835-$G835-$I835-$J835)</f>
        <v/>
      </c>
      <c r="L835" s="14">
        <f>IF($C835="","",$G835*IF($H835="Doctor",1,IF($H835="Shared",0.5,0)))</f>
        <v/>
      </c>
      <c r="M835" s="14">
        <f>IF($C835="","",IF(IFERROR(INDEX('Settings'!$C$17:$C$36,MATCH($C835,'Settings'!$A$17:$A$36,0)),"")="% of gross",$F835,$F835-$L835-IF('Settings'!$B$5="Yes",$I835,0)-IF('Settings'!$B$6="Yes",$J835,0)))</f>
        <v/>
      </c>
      <c r="N835" s="15">
        <f>IF($C835="","",IFERROR(IF(INDEX('Settings'!$E$17:$H$36,MATCH($C835,'Settings'!$A$17:$A$36,0),MATCH($E835,Groups,0))="",INDEX('Settings'!$D$17:$D$36,MATCH($C835,'Settings'!$A$17:$A$36,0)),INDEX('Settings'!$E$17:$H$36,MATCH($C835,'Settings'!$A$17:$A$36,0),MATCH($E835,Groups,0))),0))</f>
        <v/>
      </c>
      <c r="O835" s="14">
        <f>IF($C835="","",ROUND($M835*$N835,2))</f>
        <v/>
      </c>
      <c r="P835" s="16">
        <f>IF($A835="","",DATE(YEAR($A835),MONTH($A835),1))</f>
        <v/>
      </c>
      <c r="Q835" s="14">
        <f>IF($C835="","",$K835-$O835)</f>
        <v/>
      </c>
    </row>
    <row r="836">
      <c r="A836" s="13" t="n"/>
      <c r="B836" s="4" t="n"/>
      <c r="C836" s="4" t="n"/>
      <c r="D836" s="4" t="n"/>
      <c r="E836" s="6">
        <f>IF($D836="","",IFERROR(INDEX('Settings'!$L$17:$L$56,MATCH($D836,'Settings'!$K$17:$K$56,0)),""))</f>
        <v/>
      </c>
      <c r="F836" s="8" t="n"/>
      <c r="G836" s="8" t="n"/>
      <c r="H836" s="4" t="n"/>
      <c r="I836" s="8" t="n"/>
      <c r="J836" s="8" t="n"/>
      <c r="K836" s="14">
        <f>IF($C836="","",$F836-$G836-$I836-$J836)</f>
        <v/>
      </c>
      <c r="L836" s="14">
        <f>IF($C836="","",$G836*IF($H836="Doctor",1,IF($H836="Shared",0.5,0)))</f>
        <v/>
      </c>
      <c r="M836" s="14">
        <f>IF($C836="","",IF(IFERROR(INDEX('Settings'!$C$17:$C$36,MATCH($C836,'Settings'!$A$17:$A$36,0)),"")="% of gross",$F836,$F836-$L836-IF('Settings'!$B$5="Yes",$I836,0)-IF('Settings'!$B$6="Yes",$J836,0)))</f>
        <v/>
      </c>
      <c r="N836" s="15">
        <f>IF($C836="","",IFERROR(IF(INDEX('Settings'!$E$17:$H$36,MATCH($C836,'Settings'!$A$17:$A$36,0),MATCH($E836,Groups,0))="",INDEX('Settings'!$D$17:$D$36,MATCH($C836,'Settings'!$A$17:$A$36,0)),INDEX('Settings'!$E$17:$H$36,MATCH($C836,'Settings'!$A$17:$A$36,0),MATCH($E836,Groups,0))),0))</f>
        <v/>
      </c>
      <c r="O836" s="14">
        <f>IF($C836="","",ROUND($M836*$N836,2))</f>
        <v/>
      </c>
      <c r="P836" s="16">
        <f>IF($A836="","",DATE(YEAR($A836),MONTH($A836),1))</f>
        <v/>
      </c>
      <c r="Q836" s="14">
        <f>IF($C836="","",$K836-$O836)</f>
        <v/>
      </c>
    </row>
    <row r="837">
      <c r="A837" s="13" t="n"/>
      <c r="B837" s="4" t="n"/>
      <c r="C837" s="4" t="n"/>
      <c r="D837" s="4" t="n"/>
      <c r="E837" s="6">
        <f>IF($D837="","",IFERROR(INDEX('Settings'!$L$17:$L$56,MATCH($D837,'Settings'!$K$17:$K$56,0)),""))</f>
        <v/>
      </c>
      <c r="F837" s="8" t="n"/>
      <c r="G837" s="8" t="n"/>
      <c r="H837" s="4" t="n"/>
      <c r="I837" s="8" t="n"/>
      <c r="J837" s="8" t="n"/>
      <c r="K837" s="14">
        <f>IF($C837="","",$F837-$G837-$I837-$J837)</f>
        <v/>
      </c>
      <c r="L837" s="14">
        <f>IF($C837="","",$G837*IF($H837="Doctor",1,IF($H837="Shared",0.5,0)))</f>
        <v/>
      </c>
      <c r="M837" s="14">
        <f>IF($C837="","",IF(IFERROR(INDEX('Settings'!$C$17:$C$36,MATCH($C837,'Settings'!$A$17:$A$36,0)),"")="% of gross",$F837,$F837-$L837-IF('Settings'!$B$5="Yes",$I837,0)-IF('Settings'!$B$6="Yes",$J837,0)))</f>
        <v/>
      </c>
      <c r="N837" s="15">
        <f>IF($C837="","",IFERROR(IF(INDEX('Settings'!$E$17:$H$36,MATCH($C837,'Settings'!$A$17:$A$36,0),MATCH($E837,Groups,0))="",INDEX('Settings'!$D$17:$D$36,MATCH($C837,'Settings'!$A$17:$A$36,0)),INDEX('Settings'!$E$17:$H$36,MATCH($C837,'Settings'!$A$17:$A$36,0),MATCH($E837,Groups,0))),0))</f>
        <v/>
      </c>
      <c r="O837" s="14">
        <f>IF($C837="","",ROUND($M837*$N837,2))</f>
        <v/>
      </c>
      <c r="P837" s="16">
        <f>IF($A837="","",DATE(YEAR($A837),MONTH($A837),1))</f>
        <v/>
      </c>
      <c r="Q837" s="14">
        <f>IF($C837="","",$K837-$O837)</f>
        <v/>
      </c>
    </row>
    <row r="838">
      <c r="A838" s="13" t="n"/>
      <c r="B838" s="4" t="n"/>
      <c r="C838" s="4" t="n"/>
      <c r="D838" s="4" t="n"/>
      <c r="E838" s="6">
        <f>IF($D838="","",IFERROR(INDEX('Settings'!$L$17:$L$56,MATCH($D838,'Settings'!$K$17:$K$56,0)),""))</f>
        <v/>
      </c>
      <c r="F838" s="8" t="n"/>
      <c r="G838" s="8" t="n"/>
      <c r="H838" s="4" t="n"/>
      <c r="I838" s="8" t="n"/>
      <c r="J838" s="8" t="n"/>
      <c r="K838" s="14">
        <f>IF($C838="","",$F838-$G838-$I838-$J838)</f>
        <v/>
      </c>
      <c r="L838" s="14">
        <f>IF($C838="","",$G838*IF($H838="Doctor",1,IF($H838="Shared",0.5,0)))</f>
        <v/>
      </c>
      <c r="M838" s="14">
        <f>IF($C838="","",IF(IFERROR(INDEX('Settings'!$C$17:$C$36,MATCH($C838,'Settings'!$A$17:$A$36,0)),"")="% of gross",$F838,$F838-$L838-IF('Settings'!$B$5="Yes",$I838,0)-IF('Settings'!$B$6="Yes",$J838,0)))</f>
        <v/>
      </c>
      <c r="N838" s="15">
        <f>IF($C838="","",IFERROR(IF(INDEX('Settings'!$E$17:$H$36,MATCH($C838,'Settings'!$A$17:$A$36,0),MATCH($E838,Groups,0))="",INDEX('Settings'!$D$17:$D$36,MATCH($C838,'Settings'!$A$17:$A$36,0)),INDEX('Settings'!$E$17:$H$36,MATCH($C838,'Settings'!$A$17:$A$36,0),MATCH($E838,Groups,0))),0))</f>
        <v/>
      </c>
      <c r="O838" s="14">
        <f>IF($C838="","",ROUND($M838*$N838,2))</f>
        <v/>
      </c>
      <c r="P838" s="16">
        <f>IF($A838="","",DATE(YEAR($A838),MONTH($A838),1))</f>
        <v/>
      </c>
      <c r="Q838" s="14">
        <f>IF($C838="","",$K838-$O838)</f>
        <v/>
      </c>
    </row>
    <row r="839">
      <c r="A839" s="13" t="n"/>
      <c r="B839" s="4" t="n"/>
      <c r="C839" s="4" t="n"/>
      <c r="D839" s="4" t="n"/>
      <c r="E839" s="6">
        <f>IF($D839="","",IFERROR(INDEX('Settings'!$L$17:$L$56,MATCH($D839,'Settings'!$K$17:$K$56,0)),""))</f>
        <v/>
      </c>
      <c r="F839" s="8" t="n"/>
      <c r="G839" s="8" t="n"/>
      <c r="H839" s="4" t="n"/>
      <c r="I839" s="8" t="n"/>
      <c r="J839" s="8" t="n"/>
      <c r="K839" s="14">
        <f>IF($C839="","",$F839-$G839-$I839-$J839)</f>
        <v/>
      </c>
      <c r="L839" s="14">
        <f>IF($C839="","",$G839*IF($H839="Doctor",1,IF($H839="Shared",0.5,0)))</f>
        <v/>
      </c>
      <c r="M839" s="14">
        <f>IF($C839="","",IF(IFERROR(INDEX('Settings'!$C$17:$C$36,MATCH($C839,'Settings'!$A$17:$A$36,0)),"")="% of gross",$F839,$F839-$L839-IF('Settings'!$B$5="Yes",$I839,0)-IF('Settings'!$B$6="Yes",$J839,0)))</f>
        <v/>
      </c>
      <c r="N839" s="15">
        <f>IF($C839="","",IFERROR(IF(INDEX('Settings'!$E$17:$H$36,MATCH($C839,'Settings'!$A$17:$A$36,0),MATCH($E839,Groups,0))="",INDEX('Settings'!$D$17:$D$36,MATCH($C839,'Settings'!$A$17:$A$36,0)),INDEX('Settings'!$E$17:$H$36,MATCH($C839,'Settings'!$A$17:$A$36,0),MATCH($E839,Groups,0))),0))</f>
        <v/>
      </c>
      <c r="O839" s="14">
        <f>IF($C839="","",ROUND($M839*$N839,2))</f>
        <v/>
      </c>
      <c r="P839" s="16">
        <f>IF($A839="","",DATE(YEAR($A839),MONTH($A839),1))</f>
        <v/>
      </c>
      <c r="Q839" s="14">
        <f>IF($C839="","",$K839-$O839)</f>
        <v/>
      </c>
    </row>
    <row r="840">
      <c r="A840" s="13" t="n"/>
      <c r="B840" s="4" t="n"/>
      <c r="C840" s="4" t="n"/>
      <c r="D840" s="4" t="n"/>
      <c r="E840" s="6">
        <f>IF($D840="","",IFERROR(INDEX('Settings'!$L$17:$L$56,MATCH($D840,'Settings'!$K$17:$K$56,0)),""))</f>
        <v/>
      </c>
      <c r="F840" s="8" t="n"/>
      <c r="G840" s="8" t="n"/>
      <c r="H840" s="4" t="n"/>
      <c r="I840" s="8" t="n"/>
      <c r="J840" s="8" t="n"/>
      <c r="K840" s="14">
        <f>IF($C840="","",$F840-$G840-$I840-$J840)</f>
        <v/>
      </c>
      <c r="L840" s="14">
        <f>IF($C840="","",$G840*IF($H840="Doctor",1,IF($H840="Shared",0.5,0)))</f>
        <v/>
      </c>
      <c r="M840" s="14">
        <f>IF($C840="","",IF(IFERROR(INDEX('Settings'!$C$17:$C$36,MATCH($C840,'Settings'!$A$17:$A$36,0)),"")="% of gross",$F840,$F840-$L840-IF('Settings'!$B$5="Yes",$I840,0)-IF('Settings'!$B$6="Yes",$J840,0)))</f>
        <v/>
      </c>
      <c r="N840" s="15">
        <f>IF($C840="","",IFERROR(IF(INDEX('Settings'!$E$17:$H$36,MATCH($C840,'Settings'!$A$17:$A$36,0),MATCH($E840,Groups,0))="",INDEX('Settings'!$D$17:$D$36,MATCH($C840,'Settings'!$A$17:$A$36,0)),INDEX('Settings'!$E$17:$H$36,MATCH($C840,'Settings'!$A$17:$A$36,0),MATCH($E840,Groups,0))),0))</f>
        <v/>
      </c>
      <c r="O840" s="14">
        <f>IF($C840="","",ROUND($M840*$N840,2))</f>
        <v/>
      </c>
      <c r="P840" s="16">
        <f>IF($A840="","",DATE(YEAR($A840),MONTH($A840),1))</f>
        <v/>
      </c>
      <c r="Q840" s="14">
        <f>IF($C840="","",$K840-$O840)</f>
        <v/>
      </c>
    </row>
    <row r="841">
      <c r="A841" s="13" t="n"/>
      <c r="B841" s="4" t="n"/>
      <c r="C841" s="4" t="n"/>
      <c r="D841" s="4" t="n"/>
      <c r="E841" s="6">
        <f>IF($D841="","",IFERROR(INDEX('Settings'!$L$17:$L$56,MATCH($D841,'Settings'!$K$17:$K$56,0)),""))</f>
        <v/>
      </c>
      <c r="F841" s="8" t="n"/>
      <c r="G841" s="8" t="n"/>
      <c r="H841" s="4" t="n"/>
      <c r="I841" s="8" t="n"/>
      <c r="J841" s="8" t="n"/>
      <c r="K841" s="14">
        <f>IF($C841="","",$F841-$G841-$I841-$J841)</f>
        <v/>
      </c>
      <c r="L841" s="14">
        <f>IF($C841="","",$G841*IF($H841="Doctor",1,IF($H841="Shared",0.5,0)))</f>
        <v/>
      </c>
      <c r="M841" s="14">
        <f>IF($C841="","",IF(IFERROR(INDEX('Settings'!$C$17:$C$36,MATCH($C841,'Settings'!$A$17:$A$36,0)),"")="% of gross",$F841,$F841-$L841-IF('Settings'!$B$5="Yes",$I841,0)-IF('Settings'!$B$6="Yes",$J841,0)))</f>
        <v/>
      </c>
      <c r="N841" s="15">
        <f>IF($C841="","",IFERROR(IF(INDEX('Settings'!$E$17:$H$36,MATCH($C841,'Settings'!$A$17:$A$36,0),MATCH($E841,Groups,0))="",INDEX('Settings'!$D$17:$D$36,MATCH($C841,'Settings'!$A$17:$A$36,0)),INDEX('Settings'!$E$17:$H$36,MATCH($C841,'Settings'!$A$17:$A$36,0),MATCH($E841,Groups,0))),0))</f>
        <v/>
      </c>
      <c r="O841" s="14">
        <f>IF($C841="","",ROUND($M841*$N841,2))</f>
        <v/>
      </c>
      <c r="P841" s="16">
        <f>IF($A841="","",DATE(YEAR($A841),MONTH($A841),1))</f>
        <v/>
      </c>
      <c r="Q841" s="14">
        <f>IF($C841="","",$K841-$O841)</f>
        <v/>
      </c>
    </row>
    <row r="842">
      <c r="A842" s="13" t="n"/>
      <c r="B842" s="4" t="n"/>
      <c r="C842" s="4" t="n"/>
      <c r="D842" s="4" t="n"/>
      <c r="E842" s="6">
        <f>IF($D842="","",IFERROR(INDEX('Settings'!$L$17:$L$56,MATCH($D842,'Settings'!$K$17:$K$56,0)),""))</f>
        <v/>
      </c>
      <c r="F842" s="8" t="n"/>
      <c r="G842" s="8" t="n"/>
      <c r="H842" s="4" t="n"/>
      <c r="I842" s="8" t="n"/>
      <c r="J842" s="8" t="n"/>
      <c r="K842" s="14">
        <f>IF($C842="","",$F842-$G842-$I842-$J842)</f>
        <v/>
      </c>
      <c r="L842" s="14">
        <f>IF($C842="","",$G842*IF($H842="Doctor",1,IF($H842="Shared",0.5,0)))</f>
        <v/>
      </c>
      <c r="M842" s="14">
        <f>IF($C842="","",IF(IFERROR(INDEX('Settings'!$C$17:$C$36,MATCH($C842,'Settings'!$A$17:$A$36,0)),"")="% of gross",$F842,$F842-$L842-IF('Settings'!$B$5="Yes",$I842,0)-IF('Settings'!$B$6="Yes",$J842,0)))</f>
        <v/>
      </c>
      <c r="N842" s="15">
        <f>IF($C842="","",IFERROR(IF(INDEX('Settings'!$E$17:$H$36,MATCH($C842,'Settings'!$A$17:$A$36,0),MATCH($E842,Groups,0))="",INDEX('Settings'!$D$17:$D$36,MATCH($C842,'Settings'!$A$17:$A$36,0)),INDEX('Settings'!$E$17:$H$36,MATCH($C842,'Settings'!$A$17:$A$36,0),MATCH($E842,Groups,0))),0))</f>
        <v/>
      </c>
      <c r="O842" s="14">
        <f>IF($C842="","",ROUND($M842*$N842,2))</f>
        <v/>
      </c>
      <c r="P842" s="16">
        <f>IF($A842="","",DATE(YEAR($A842),MONTH($A842),1))</f>
        <v/>
      </c>
      <c r="Q842" s="14">
        <f>IF($C842="","",$K842-$O842)</f>
        <v/>
      </c>
    </row>
    <row r="843">
      <c r="A843" s="13" t="n"/>
      <c r="B843" s="4" t="n"/>
      <c r="C843" s="4" t="n"/>
      <c r="D843" s="4" t="n"/>
      <c r="E843" s="6">
        <f>IF($D843="","",IFERROR(INDEX('Settings'!$L$17:$L$56,MATCH($D843,'Settings'!$K$17:$K$56,0)),""))</f>
        <v/>
      </c>
      <c r="F843" s="8" t="n"/>
      <c r="G843" s="8" t="n"/>
      <c r="H843" s="4" t="n"/>
      <c r="I843" s="8" t="n"/>
      <c r="J843" s="8" t="n"/>
      <c r="K843" s="14">
        <f>IF($C843="","",$F843-$G843-$I843-$J843)</f>
        <v/>
      </c>
      <c r="L843" s="14">
        <f>IF($C843="","",$G843*IF($H843="Doctor",1,IF($H843="Shared",0.5,0)))</f>
        <v/>
      </c>
      <c r="M843" s="14">
        <f>IF($C843="","",IF(IFERROR(INDEX('Settings'!$C$17:$C$36,MATCH($C843,'Settings'!$A$17:$A$36,0)),"")="% of gross",$F843,$F843-$L843-IF('Settings'!$B$5="Yes",$I843,0)-IF('Settings'!$B$6="Yes",$J843,0)))</f>
        <v/>
      </c>
      <c r="N843" s="15">
        <f>IF($C843="","",IFERROR(IF(INDEX('Settings'!$E$17:$H$36,MATCH($C843,'Settings'!$A$17:$A$36,0),MATCH($E843,Groups,0))="",INDEX('Settings'!$D$17:$D$36,MATCH($C843,'Settings'!$A$17:$A$36,0)),INDEX('Settings'!$E$17:$H$36,MATCH($C843,'Settings'!$A$17:$A$36,0),MATCH($E843,Groups,0))),0))</f>
        <v/>
      </c>
      <c r="O843" s="14">
        <f>IF($C843="","",ROUND($M843*$N843,2))</f>
        <v/>
      </c>
      <c r="P843" s="16">
        <f>IF($A843="","",DATE(YEAR($A843),MONTH($A843),1))</f>
        <v/>
      </c>
      <c r="Q843" s="14">
        <f>IF($C843="","",$K843-$O843)</f>
        <v/>
      </c>
    </row>
    <row r="844">
      <c r="A844" s="13" t="n"/>
      <c r="B844" s="4" t="n"/>
      <c r="C844" s="4" t="n"/>
      <c r="D844" s="4" t="n"/>
      <c r="E844" s="6">
        <f>IF($D844="","",IFERROR(INDEX('Settings'!$L$17:$L$56,MATCH($D844,'Settings'!$K$17:$K$56,0)),""))</f>
        <v/>
      </c>
      <c r="F844" s="8" t="n"/>
      <c r="G844" s="8" t="n"/>
      <c r="H844" s="4" t="n"/>
      <c r="I844" s="8" t="n"/>
      <c r="J844" s="8" t="n"/>
      <c r="K844" s="14">
        <f>IF($C844="","",$F844-$G844-$I844-$J844)</f>
        <v/>
      </c>
      <c r="L844" s="14">
        <f>IF($C844="","",$G844*IF($H844="Doctor",1,IF($H844="Shared",0.5,0)))</f>
        <v/>
      </c>
      <c r="M844" s="14">
        <f>IF($C844="","",IF(IFERROR(INDEX('Settings'!$C$17:$C$36,MATCH($C844,'Settings'!$A$17:$A$36,0)),"")="% of gross",$F844,$F844-$L844-IF('Settings'!$B$5="Yes",$I844,0)-IF('Settings'!$B$6="Yes",$J844,0)))</f>
        <v/>
      </c>
      <c r="N844" s="15">
        <f>IF($C844="","",IFERROR(IF(INDEX('Settings'!$E$17:$H$36,MATCH($C844,'Settings'!$A$17:$A$36,0),MATCH($E844,Groups,0))="",INDEX('Settings'!$D$17:$D$36,MATCH($C844,'Settings'!$A$17:$A$36,0)),INDEX('Settings'!$E$17:$H$36,MATCH($C844,'Settings'!$A$17:$A$36,0),MATCH($E844,Groups,0))),0))</f>
        <v/>
      </c>
      <c r="O844" s="14">
        <f>IF($C844="","",ROUND($M844*$N844,2))</f>
        <v/>
      </c>
      <c r="P844" s="16">
        <f>IF($A844="","",DATE(YEAR($A844),MONTH($A844),1))</f>
        <v/>
      </c>
      <c r="Q844" s="14">
        <f>IF($C844="","",$K844-$O844)</f>
        <v/>
      </c>
    </row>
    <row r="845">
      <c r="A845" s="13" t="n"/>
      <c r="B845" s="4" t="n"/>
      <c r="C845" s="4" t="n"/>
      <c r="D845" s="4" t="n"/>
      <c r="E845" s="6">
        <f>IF($D845="","",IFERROR(INDEX('Settings'!$L$17:$L$56,MATCH($D845,'Settings'!$K$17:$K$56,0)),""))</f>
        <v/>
      </c>
      <c r="F845" s="8" t="n"/>
      <c r="G845" s="8" t="n"/>
      <c r="H845" s="4" t="n"/>
      <c r="I845" s="8" t="n"/>
      <c r="J845" s="8" t="n"/>
      <c r="K845" s="14">
        <f>IF($C845="","",$F845-$G845-$I845-$J845)</f>
        <v/>
      </c>
      <c r="L845" s="14">
        <f>IF($C845="","",$G845*IF($H845="Doctor",1,IF($H845="Shared",0.5,0)))</f>
        <v/>
      </c>
      <c r="M845" s="14">
        <f>IF($C845="","",IF(IFERROR(INDEX('Settings'!$C$17:$C$36,MATCH($C845,'Settings'!$A$17:$A$36,0)),"")="% of gross",$F845,$F845-$L845-IF('Settings'!$B$5="Yes",$I845,0)-IF('Settings'!$B$6="Yes",$J845,0)))</f>
        <v/>
      </c>
      <c r="N845" s="15">
        <f>IF($C845="","",IFERROR(IF(INDEX('Settings'!$E$17:$H$36,MATCH($C845,'Settings'!$A$17:$A$36,0),MATCH($E845,Groups,0))="",INDEX('Settings'!$D$17:$D$36,MATCH($C845,'Settings'!$A$17:$A$36,0)),INDEX('Settings'!$E$17:$H$36,MATCH($C845,'Settings'!$A$17:$A$36,0),MATCH($E845,Groups,0))),0))</f>
        <v/>
      </c>
      <c r="O845" s="14">
        <f>IF($C845="","",ROUND($M845*$N845,2))</f>
        <v/>
      </c>
      <c r="P845" s="16">
        <f>IF($A845="","",DATE(YEAR($A845),MONTH($A845),1))</f>
        <v/>
      </c>
      <c r="Q845" s="14">
        <f>IF($C845="","",$K845-$O845)</f>
        <v/>
      </c>
    </row>
    <row r="846">
      <c r="A846" s="13" t="n"/>
      <c r="B846" s="4" t="n"/>
      <c r="C846" s="4" t="n"/>
      <c r="D846" s="4" t="n"/>
      <c r="E846" s="6">
        <f>IF($D846="","",IFERROR(INDEX('Settings'!$L$17:$L$56,MATCH($D846,'Settings'!$K$17:$K$56,0)),""))</f>
        <v/>
      </c>
      <c r="F846" s="8" t="n"/>
      <c r="G846" s="8" t="n"/>
      <c r="H846" s="4" t="n"/>
      <c r="I846" s="8" t="n"/>
      <c r="J846" s="8" t="n"/>
      <c r="K846" s="14">
        <f>IF($C846="","",$F846-$G846-$I846-$J846)</f>
        <v/>
      </c>
      <c r="L846" s="14">
        <f>IF($C846="","",$G846*IF($H846="Doctor",1,IF($H846="Shared",0.5,0)))</f>
        <v/>
      </c>
      <c r="M846" s="14">
        <f>IF($C846="","",IF(IFERROR(INDEX('Settings'!$C$17:$C$36,MATCH($C846,'Settings'!$A$17:$A$36,0)),"")="% of gross",$F846,$F846-$L846-IF('Settings'!$B$5="Yes",$I846,0)-IF('Settings'!$B$6="Yes",$J846,0)))</f>
        <v/>
      </c>
      <c r="N846" s="15">
        <f>IF($C846="","",IFERROR(IF(INDEX('Settings'!$E$17:$H$36,MATCH($C846,'Settings'!$A$17:$A$36,0),MATCH($E846,Groups,0))="",INDEX('Settings'!$D$17:$D$36,MATCH($C846,'Settings'!$A$17:$A$36,0)),INDEX('Settings'!$E$17:$H$36,MATCH($C846,'Settings'!$A$17:$A$36,0),MATCH($E846,Groups,0))),0))</f>
        <v/>
      </c>
      <c r="O846" s="14">
        <f>IF($C846="","",ROUND($M846*$N846,2))</f>
        <v/>
      </c>
      <c r="P846" s="16">
        <f>IF($A846="","",DATE(YEAR($A846),MONTH($A846),1))</f>
        <v/>
      </c>
      <c r="Q846" s="14">
        <f>IF($C846="","",$K846-$O846)</f>
        <v/>
      </c>
    </row>
    <row r="847">
      <c r="A847" s="13" t="n"/>
      <c r="B847" s="4" t="n"/>
      <c r="C847" s="4" t="n"/>
      <c r="D847" s="4" t="n"/>
      <c r="E847" s="6">
        <f>IF($D847="","",IFERROR(INDEX('Settings'!$L$17:$L$56,MATCH($D847,'Settings'!$K$17:$K$56,0)),""))</f>
        <v/>
      </c>
      <c r="F847" s="8" t="n"/>
      <c r="G847" s="8" t="n"/>
      <c r="H847" s="4" t="n"/>
      <c r="I847" s="8" t="n"/>
      <c r="J847" s="8" t="n"/>
      <c r="K847" s="14">
        <f>IF($C847="","",$F847-$G847-$I847-$J847)</f>
        <v/>
      </c>
      <c r="L847" s="14">
        <f>IF($C847="","",$G847*IF($H847="Doctor",1,IF($H847="Shared",0.5,0)))</f>
        <v/>
      </c>
      <c r="M847" s="14">
        <f>IF($C847="","",IF(IFERROR(INDEX('Settings'!$C$17:$C$36,MATCH($C847,'Settings'!$A$17:$A$36,0)),"")="% of gross",$F847,$F847-$L847-IF('Settings'!$B$5="Yes",$I847,0)-IF('Settings'!$B$6="Yes",$J847,0)))</f>
        <v/>
      </c>
      <c r="N847" s="15">
        <f>IF($C847="","",IFERROR(IF(INDEX('Settings'!$E$17:$H$36,MATCH($C847,'Settings'!$A$17:$A$36,0),MATCH($E847,Groups,0))="",INDEX('Settings'!$D$17:$D$36,MATCH($C847,'Settings'!$A$17:$A$36,0)),INDEX('Settings'!$E$17:$H$36,MATCH($C847,'Settings'!$A$17:$A$36,0),MATCH($E847,Groups,0))),0))</f>
        <v/>
      </c>
      <c r="O847" s="14">
        <f>IF($C847="","",ROUND($M847*$N847,2))</f>
        <v/>
      </c>
      <c r="P847" s="16">
        <f>IF($A847="","",DATE(YEAR($A847),MONTH($A847),1))</f>
        <v/>
      </c>
      <c r="Q847" s="14">
        <f>IF($C847="","",$K847-$O847)</f>
        <v/>
      </c>
    </row>
    <row r="848">
      <c r="A848" s="13" t="n"/>
      <c r="B848" s="4" t="n"/>
      <c r="C848" s="4" t="n"/>
      <c r="D848" s="4" t="n"/>
      <c r="E848" s="6">
        <f>IF($D848="","",IFERROR(INDEX('Settings'!$L$17:$L$56,MATCH($D848,'Settings'!$K$17:$K$56,0)),""))</f>
        <v/>
      </c>
      <c r="F848" s="8" t="n"/>
      <c r="G848" s="8" t="n"/>
      <c r="H848" s="4" t="n"/>
      <c r="I848" s="8" t="n"/>
      <c r="J848" s="8" t="n"/>
      <c r="K848" s="14">
        <f>IF($C848="","",$F848-$G848-$I848-$J848)</f>
        <v/>
      </c>
      <c r="L848" s="14">
        <f>IF($C848="","",$G848*IF($H848="Doctor",1,IF($H848="Shared",0.5,0)))</f>
        <v/>
      </c>
      <c r="M848" s="14">
        <f>IF($C848="","",IF(IFERROR(INDEX('Settings'!$C$17:$C$36,MATCH($C848,'Settings'!$A$17:$A$36,0)),"")="% of gross",$F848,$F848-$L848-IF('Settings'!$B$5="Yes",$I848,0)-IF('Settings'!$B$6="Yes",$J848,0)))</f>
        <v/>
      </c>
      <c r="N848" s="15">
        <f>IF($C848="","",IFERROR(IF(INDEX('Settings'!$E$17:$H$36,MATCH($C848,'Settings'!$A$17:$A$36,0),MATCH($E848,Groups,0))="",INDEX('Settings'!$D$17:$D$36,MATCH($C848,'Settings'!$A$17:$A$36,0)),INDEX('Settings'!$E$17:$H$36,MATCH($C848,'Settings'!$A$17:$A$36,0),MATCH($E848,Groups,0))),0))</f>
        <v/>
      </c>
      <c r="O848" s="14">
        <f>IF($C848="","",ROUND($M848*$N848,2))</f>
        <v/>
      </c>
      <c r="P848" s="16">
        <f>IF($A848="","",DATE(YEAR($A848),MONTH($A848),1))</f>
        <v/>
      </c>
      <c r="Q848" s="14">
        <f>IF($C848="","",$K848-$O848)</f>
        <v/>
      </c>
    </row>
    <row r="849">
      <c r="A849" s="13" t="n"/>
      <c r="B849" s="4" t="n"/>
      <c r="C849" s="4" t="n"/>
      <c r="D849" s="4" t="n"/>
      <c r="E849" s="6">
        <f>IF($D849="","",IFERROR(INDEX('Settings'!$L$17:$L$56,MATCH($D849,'Settings'!$K$17:$K$56,0)),""))</f>
        <v/>
      </c>
      <c r="F849" s="8" t="n"/>
      <c r="G849" s="8" t="n"/>
      <c r="H849" s="4" t="n"/>
      <c r="I849" s="8" t="n"/>
      <c r="J849" s="8" t="n"/>
      <c r="K849" s="14">
        <f>IF($C849="","",$F849-$G849-$I849-$J849)</f>
        <v/>
      </c>
      <c r="L849" s="14">
        <f>IF($C849="","",$G849*IF($H849="Doctor",1,IF($H849="Shared",0.5,0)))</f>
        <v/>
      </c>
      <c r="M849" s="14">
        <f>IF($C849="","",IF(IFERROR(INDEX('Settings'!$C$17:$C$36,MATCH($C849,'Settings'!$A$17:$A$36,0)),"")="% of gross",$F849,$F849-$L849-IF('Settings'!$B$5="Yes",$I849,0)-IF('Settings'!$B$6="Yes",$J849,0)))</f>
        <v/>
      </c>
      <c r="N849" s="15">
        <f>IF($C849="","",IFERROR(IF(INDEX('Settings'!$E$17:$H$36,MATCH($C849,'Settings'!$A$17:$A$36,0),MATCH($E849,Groups,0))="",INDEX('Settings'!$D$17:$D$36,MATCH($C849,'Settings'!$A$17:$A$36,0)),INDEX('Settings'!$E$17:$H$36,MATCH($C849,'Settings'!$A$17:$A$36,0),MATCH($E849,Groups,0))),0))</f>
        <v/>
      </c>
      <c r="O849" s="14">
        <f>IF($C849="","",ROUND($M849*$N849,2))</f>
        <v/>
      </c>
      <c r="P849" s="16">
        <f>IF($A849="","",DATE(YEAR($A849),MONTH($A849),1))</f>
        <v/>
      </c>
      <c r="Q849" s="14">
        <f>IF($C849="","",$K849-$O849)</f>
        <v/>
      </c>
    </row>
    <row r="850">
      <c r="A850" s="13" t="n"/>
      <c r="B850" s="4" t="n"/>
      <c r="C850" s="4" t="n"/>
      <c r="D850" s="4" t="n"/>
      <c r="E850" s="6">
        <f>IF($D850="","",IFERROR(INDEX('Settings'!$L$17:$L$56,MATCH($D850,'Settings'!$K$17:$K$56,0)),""))</f>
        <v/>
      </c>
      <c r="F850" s="8" t="n"/>
      <c r="G850" s="8" t="n"/>
      <c r="H850" s="4" t="n"/>
      <c r="I850" s="8" t="n"/>
      <c r="J850" s="8" t="n"/>
      <c r="K850" s="14">
        <f>IF($C850="","",$F850-$G850-$I850-$J850)</f>
        <v/>
      </c>
      <c r="L850" s="14">
        <f>IF($C850="","",$G850*IF($H850="Doctor",1,IF($H850="Shared",0.5,0)))</f>
        <v/>
      </c>
      <c r="M850" s="14">
        <f>IF($C850="","",IF(IFERROR(INDEX('Settings'!$C$17:$C$36,MATCH($C850,'Settings'!$A$17:$A$36,0)),"")="% of gross",$F850,$F850-$L850-IF('Settings'!$B$5="Yes",$I850,0)-IF('Settings'!$B$6="Yes",$J850,0)))</f>
        <v/>
      </c>
      <c r="N850" s="15">
        <f>IF($C850="","",IFERROR(IF(INDEX('Settings'!$E$17:$H$36,MATCH($C850,'Settings'!$A$17:$A$36,0),MATCH($E850,Groups,0))="",INDEX('Settings'!$D$17:$D$36,MATCH($C850,'Settings'!$A$17:$A$36,0)),INDEX('Settings'!$E$17:$H$36,MATCH($C850,'Settings'!$A$17:$A$36,0),MATCH($E850,Groups,0))),0))</f>
        <v/>
      </c>
      <c r="O850" s="14">
        <f>IF($C850="","",ROUND($M850*$N850,2))</f>
        <v/>
      </c>
      <c r="P850" s="16">
        <f>IF($A850="","",DATE(YEAR($A850),MONTH($A850),1))</f>
        <v/>
      </c>
      <c r="Q850" s="14">
        <f>IF($C850="","",$K850-$O850)</f>
        <v/>
      </c>
    </row>
    <row r="851">
      <c r="A851" s="13" t="n"/>
      <c r="B851" s="4" t="n"/>
      <c r="C851" s="4" t="n"/>
      <c r="D851" s="4" t="n"/>
      <c r="E851" s="6">
        <f>IF($D851="","",IFERROR(INDEX('Settings'!$L$17:$L$56,MATCH($D851,'Settings'!$K$17:$K$56,0)),""))</f>
        <v/>
      </c>
      <c r="F851" s="8" t="n"/>
      <c r="G851" s="8" t="n"/>
      <c r="H851" s="4" t="n"/>
      <c r="I851" s="8" t="n"/>
      <c r="J851" s="8" t="n"/>
      <c r="K851" s="14">
        <f>IF($C851="","",$F851-$G851-$I851-$J851)</f>
        <v/>
      </c>
      <c r="L851" s="14">
        <f>IF($C851="","",$G851*IF($H851="Doctor",1,IF($H851="Shared",0.5,0)))</f>
        <v/>
      </c>
      <c r="M851" s="14">
        <f>IF($C851="","",IF(IFERROR(INDEX('Settings'!$C$17:$C$36,MATCH($C851,'Settings'!$A$17:$A$36,0)),"")="% of gross",$F851,$F851-$L851-IF('Settings'!$B$5="Yes",$I851,0)-IF('Settings'!$B$6="Yes",$J851,0)))</f>
        <v/>
      </c>
      <c r="N851" s="15">
        <f>IF($C851="","",IFERROR(IF(INDEX('Settings'!$E$17:$H$36,MATCH($C851,'Settings'!$A$17:$A$36,0),MATCH($E851,Groups,0))="",INDEX('Settings'!$D$17:$D$36,MATCH($C851,'Settings'!$A$17:$A$36,0)),INDEX('Settings'!$E$17:$H$36,MATCH($C851,'Settings'!$A$17:$A$36,0),MATCH($E851,Groups,0))),0))</f>
        <v/>
      </c>
      <c r="O851" s="14">
        <f>IF($C851="","",ROUND($M851*$N851,2))</f>
        <v/>
      </c>
      <c r="P851" s="16">
        <f>IF($A851="","",DATE(YEAR($A851),MONTH($A851),1))</f>
        <v/>
      </c>
      <c r="Q851" s="14">
        <f>IF($C851="","",$K851-$O851)</f>
        <v/>
      </c>
    </row>
    <row r="852">
      <c r="A852" s="13" t="n"/>
      <c r="B852" s="4" t="n"/>
      <c r="C852" s="4" t="n"/>
      <c r="D852" s="4" t="n"/>
      <c r="E852" s="6">
        <f>IF($D852="","",IFERROR(INDEX('Settings'!$L$17:$L$56,MATCH($D852,'Settings'!$K$17:$K$56,0)),""))</f>
        <v/>
      </c>
      <c r="F852" s="8" t="n"/>
      <c r="G852" s="8" t="n"/>
      <c r="H852" s="4" t="n"/>
      <c r="I852" s="8" t="n"/>
      <c r="J852" s="8" t="n"/>
      <c r="K852" s="14">
        <f>IF($C852="","",$F852-$G852-$I852-$J852)</f>
        <v/>
      </c>
      <c r="L852" s="14">
        <f>IF($C852="","",$G852*IF($H852="Doctor",1,IF($H852="Shared",0.5,0)))</f>
        <v/>
      </c>
      <c r="M852" s="14">
        <f>IF($C852="","",IF(IFERROR(INDEX('Settings'!$C$17:$C$36,MATCH($C852,'Settings'!$A$17:$A$36,0)),"")="% of gross",$F852,$F852-$L852-IF('Settings'!$B$5="Yes",$I852,0)-IF('Settings'!$B$6="Yes",$J852,0)))</f>
        <v/>
      </c>
      <c r="N852" s="15">
        <f>IF($C852="","",IFERROR(IF(INDEX('Settings'!$E$17:$H$36,MATCH($C852,'Settings'!$A$17:$A$36,0),MATCH($E852,Groups,0))="",INDEX('Settings'!$D$17:$D$36,MATCH($C852,'Settings'!$A$17:$A$36,0)),INDEX('Settings'!$E$17:$H$36,MATCH($C852,'Settings'!$A$17:$A$36,0),MATCH($E852,Groups,0))),0))</f>
        <v/>
      </c>
      <c r="O852" s="14">
        <f>IF($C852="","",ROUND($M852*$N852,2))</f>
        <v/>
      </c>
      <c r="P852" s="16">
        <f>IF($A852="","",DATE(YEAR($A852),MONTH($A852),1))</f>
        <v/>
      </c>
      <c r="Q852" s="14">
        <f>IF($C852="","",$K852-$O852)</f>
        <v/>
      </c>
    </row>
    <row r="853">
      <c r="A853" s="13" t="n"/>
      <c r="B853" s="4" t="n"/>
      <c r="C853" s="4" t="n"/>
      <c r="D853" s="4" t="n"/>
      <c r="E853" s="6">
        <f>IF($D853="","",IFERROR(INDEX('Settings'!$L$17:$L$56,MATCH($D853,'Settings'!$K$17:$K$56,0)),""))</f>
        <v/>
      </c>
      <c r="F853" s="8" t="n"/>
      <c r="G853" s="8" t="n"/>
      <c r="H853" s="4" t="n"/>
      <c r="I853" s="8" t="n"/>
      <c r="J853" s="8" t="n"/>
      <c r="K853" s="14">
        <f>IF($C853="","",$F853-$G853-$I853-$J853)</f>
        <v/>
      </c>
      <c r="L853" s="14">
        <f>IF($C853="","",$G853*IF($H853="Doctor",1,IF($H853="Shared",0.5,0)))</f>
        <v/>
      </c>
      <c r="M853" s="14">
        <f>IF($C853="","",IF(IFERROR(INDEX('Settings'!$C$17:$C$36,MATCH($C853,'Settings'!$A$17:$A$36,0)),"")="% of gross",$F853,$F853-$L853-IF('Settings'!$B$5="Yes",$I853,0)-IF('Settings'!$B$6="Yes",$J853,0)))</f>
        <v/>
      </c>
      <c r="N853" s="15">
        <f>IF($C853="","",IFERROR(IF(INDEX('Settings'!$E$17:$H$36,MATCH($C853,'Settings'!$A$17:$A$36,0),MATCH($E853,Groups,0))="",INDEX('Settings'!$D$17:$D$36,MATCH($C853,'Settings'!$A$17:$A$36,0)),INDEX('Settings'!$E$17:$H$36,MATCH($C853,'Settings'!$A$17:$A$36,0),MATCH($E853,Groups,0))),0))</f>
        <v/>
      </c>
      <c r="O853" s="14">
        <f>IF($C853="","",ROUND($M853*$N853,2))</f>
        <v/>
      </c>
      <c r="P853" s="16">
        <f>IF($A853="","",DATE(YEAR($A853),MONTH($A853),1))</f>
        <v/>
      </c>
      <c r="Q853" s="14">
        <f>IF($C853="","",$K853-$O853)</f>
        <v/>
      </c>
    </row>
    <row r="854">
      <c r="A854" s="13" t="n"/>
      <c r="B854" s="4" t="n"/>
      <c r="C854" s="4" t="n"/>
      <c r="D854" s="4" t="n"/>
      <c r="E854" s="6">
        <f>IF($D854="","",IFERROR(INDEX('Settings'!$L$17:$L$56,MATCH($D854,'Settings'!$K$17:$K$56,0)),""))</f>
        <v/>
      </c>
      <c r="F854" s="8" t="n"/>
      <c r="G854" s="8" t="n"/>
      <c r="H854" s="4" t="n"/>
      <c r="I854" s="8" t="n"/>
      <c r="J854" s="8" t="n"/>
      <c r="K854" s="14">
        <f>IF($C854="","",$F854-$G854-$I854-$J854)</f>
        <v/>
      </c>
      <c r="L854" s="14">
        <f>IF($C854="","",$G854*IF($H854="Doctor",1,IF($H854="Shared",0.5,0)))</f>
        <v/>
      </c>
      <c r="M854" s="14">
        <f>IF($C854="","",IF(IFERROR(INDEX('Settings'!$C$17:$C$36,MATCH($C854,'Settings'!$A$17:$A$36,0)),"")="% of gross",$F854,$F854-$L854-IF('Settings'!$B$5="Yes",$I854,0)-IF('Settings'!$B$6="Yes",$J854,0)))</f>
        <v/>
      </c>
      <c r="N854" s="15">
        <f>IF($C854="","",IFERROR(IF(INDEX('Settings'!$E$17:$H$36,MATCH($C854,'Settings'!$A$17:$A$36,0),MATCH($E854,Groups,0))="",INDEX('Settings'!$D$17:$D$36,MATCH($C854,'Settings'!$A$17:$A$36,0)),INDEX('Settings'!$E$17:$H$36,MATCH($C854,'Settings'!$A$17:$A$36,0),MATCH($E854,Groups,0))),0))</f>
        <v/>
      </c>
      <c r="O854" s="14">
        <f>IF($C854="","",ROUND($M854*$N854,2))</f>
        <v/>
      </c>
      <c r="P854" s="16">
        <f>IF($A854="","",DATE(YEAR($A854),MONTH($A854),1))</f>
        <v/>
      </c>
      <c r="Q854" s="14">
        <f>IF($C854="","",$K854-$O854)</f>
        <v/>
      </c>
    </row>
    <row r="855">
      <c r="A855" s="13" t="n"/>
      <c r="B855" s="4" t="n"/>
      <c r="C855" s="4" t="n"/>
      <c r="D855" s="4" t="n"/>
      <c r="E855" s="6">
        <f>IF($D855="","",IFERROR(INDEX('Settings'!$L$17:$L$56,MATCH($D855,'Settings'!$K$17:$K$56,0)),""))</f>
        <v/>
      </c>
      <c r="F855" s="8" t="n"/>
      <c r="G855" s="8" t="n"/>
      <c r="H855" s="4" t="n"/>
      <c r="I855" s="8" t="n"/>
      <c r="J855" s="8" t="n"/>
      <c r="K855" s="14">
        <f>IF($C855="","",$F855-$G855-$I855-$J855)</f>
        <v/>
      </c>
      <c r="L855" s="14">
        <f>IF($C855="","",$G855*IF($H855="Doctor",1,IF($H855="Shared",0.5,0)))</f>
        <v/>
      </c>
      <c r="M855" s="14">
        <f>IF($C855="","",IF(IFERROR(INDEX('Settings'!$C$17:$C$36,MATCH($C855,'Settings'!$A$17:$A$36,0)),"")="% of gross",$F855,$F855-$L855-IF('Settings'!$B$5="Yes",$I855,0)-IF('Settings'!$B$6="Yes",$J855,0)))</f>
        <v/>
      </c>
      <c r="N855" s="15">
        <f>IF($C855="","",IFERROR(IF(INDEX('Settings'!$E$17:$H$36,MATCH($C855,'Settings'!$A$17:$A$36,0),MATCH($E855,Groups,0))="",INDEX('Settings'!$D$17:$D$36,MATCH($C855,'Settings'!$A$17:$A$36,0)),INDEX('Settings'!$E$17:$H$36,MATCH($C855,'Settings'!$A$17:$A$36,0),MATCH($E855,Groups,0))),0))</f>
        <v/>
      </c>
      <c r="O855" s="14">
        <f>IF($C855="","",ROUND($M855*$N855,2))</f>
        <v/>
      </c>
      <c r="P855" s="16">
        <f>IF($A855="","",DATE(YEAR($A855),MONTH($A855),1))</f>
        <v/>
      </c>
      <c r="Q855" s="14">
        <f>IF($C855="","",$K855-$O855)</f>
        <v/>
      </c>
    </row>
    <row r="856">
      <c r="A856" s="13" t="n"/>
      <c r="B856" s="4" t="n"/>
      <c r="C856" s="4" t="n"/>
      <c r="D856" s="4" t="n"/>
      <c r="E856" s="6">
        <f>IF($D856="","",IFERROR(INDEX('Settings'!$L$17:$L$56,MATCH($D856,'Settings'!$K$17:$K$56,0)),""))</f>
        <v/>
      </c>
      <c r="F856" s="8" t="n"/>
      <c r="G856" s="8" t="n"/>
      <c r="H856" s="4" t="n"/>
      <c r="I856" s="8" t="n"/>
      <c r="J856" s="8" t="n"/>
      <c r="K856" s="14">
        <f>IF($C856="","",$F856-$G856-$I856-$J856)</f>
        <v/>
      </c>
      <c r="L856" s="14">
        <f>IF($C856="","",$G856*IF($H856="Doctor",1,IF($H856="Shared",0.5,0)))</f>
        <v/>
      </c>
      <c r="M856" s="14">
        <f>IF($C856="","",IF(IFERROR(INDEX('Settings'!$C$17:$C$36,MATCH($C856,'Settings'!$A$17:$A$36,0)),"")="% of gross",$F856,$F856-$L856-IF('Settings'!$B$5="Yes",$I856,0)-IF('Settings'!$B$6="Yes",$J856,0)))</f>
        <v/>
      </c>
      <c r="N856" s="15">
        <f>IF($C856="","",IFERROR(IF(INDEX('Settings'!$E$17:$H$36,MATCH($C856,'Settings'!$A$17:$A$36,0),MATCH($E856,Groups,0))="",INDEX('Settings'!$D$17:$D$36,MATCH($C856,'Settings'!$A$17:$A$36,0)),INDEX('Settings'!$E$17:$H$36,MATCH($C856,'Settings'!$A$17:$A$36,0),MATCH($E856,Groups,0))),0))</f>
        <v/>
      </c>
      <c r="O856" s="14">
        <f>IF($C856="","",ROUND($M856*$N856,2))</f>
        <v/>
      </c>
      <c r="P856" s="16">
        <f>IF($A856="","",DATE(YEAR($A856),MONTH($A856),1))</f>
        <v/>
      </c>
      <c r="Q856" s="14">
        <f>IF($C856="","",$K856-$O856)</f>
        <v/>
      </c>
    </row>
    <row r="857">
      <c r="A857" s="13" t="n"/>
      <c r="B857" s="4" t="n"/>
      <c r="C857" s="4" t="n"/>
      <c r="D857" s="4" t="n"/>
      <c r="E857" s="6">
        <f>IF($D857="","",IFERROR(INDEX('Settings'!$L$17:$L$56,MATCH($D857,'Settings'!$K$17:$K$56,0)),""))</f>
        <v/>
      </c>
      <c r="F857" s="8" t="n"/>
      <c r="G857" s="8" t="n"/>
      <c r="H857" s="4" t="n"/>
      <c r="I857" s="8" t="n"/>
      <c r="J857" s="8" t="n"/>
      <c r="K857" s="14">
        <f>IF($C857="","",$F857-$G857-$I857-$J857)</f>
        <v/>
      </c>
      <c r="L857" s="14">
        <f>IF($C857="","",$G857*IF($H857="Doctor",1,IF($H857="Shared",0.5,0)))</f>
        <v/>
      </c>
      <c r="M857" s="14">
        <f>IF($C857="","",IF(IFERROR(INDEX('Settings'!$C$17:$C$36,MATCH($C857,'Settings'!$A$17:$A$36,0)),"")="% of gross",$F857,$F857-$L857-IF('Settings'!$B$5="Yes",$I857,0)-IF('Settings'!$B$6="Yes",$J857,0)))</f>
        <v/>
      </c>
      <c r="N857" s="15">
        <f>IF($C857="","",IFERROR(IF(INDEX('Settings'!$E$17:$H$36,MATCH($C857,'Settings'!$A$17:$A$36,0),MATCH($E857,Groups,0))="",INDEX('Settings'!$D$17:$D$36,MATCH($C857,'Settings'!$A$17:$A$36,0)),INDEX('Settings'!$E$17:$H$36,MATCH($C857,'Settings'!$A$17:$A$36,0),MATCH($E857,Groups,0))),0))</f>
        <v/>
      </c>
      <c r="O857" s="14">
        <f>IF($C857="","",ROUND($M857*$N857,2))</f>
        <v/>
      </c>
      <c r="P857" s="16">
        <f>IF($A857="","",DATE(YEAR($A857),MONTH($A857),1))</f>
        <v/>
      </c>
      <c r="Q857" s="14">
        <f>IF($C857="","",$K857-$O857)</f>
        <v/>
      </c>
    </row>
    <row r="858">
      <c r="A858" s="13" t="n"/>
      <c r="B858" s="4" t="n"/>
      <c r="C858" s="4" t="n"/>
      <c r="D858" s="4" t="n"/>
      <c r="E858" s="6">
        <f>IF($D858="","",IFERROR(INDEX('Settings'!$L$17:$L$56,MATCH($D858,'Settings'!$K$17:$K$56,0)),""))</f>
        <v/>
      </c>
      <c r="F858" s="8" t="n"/>
      <c r="G858" s="8" t="n"/>
      <c r="H858" s="4" t="n"/>
      <c r="I858" s="8" t="n"/>
      <c r="J858" s="8" t="n"/>
      <c r="K858" s="14">
        <f>IF($C858="","",$F858-$G858-$I858-$J858)</f>
        <v/>
      </c>
      <c r="L858" s="14">
        <f>IF($C858="","",$G858*IF($H858="Doctor",1,IF($H858="Shared",0.5,0)))</f>
        <v/>
      </c>
      <c r="M858" s="14">
        <f>IF($C858="","",IF(IFERROR(INDEX('Settings'!$C$17:$C$36,MATCH($C858,'Settings'!$A$17:$A$36,0)),"")="% of gross",$F858,$F858-$L858-IF('Settings'!$B$5="Yes",$I858,0)-IF('Settings'!$B$6="Yes",$J858,0)))</f>
        <v/>
      </c>
      <c r="N858" s="15">
        <f>IF($C858="","",IFERROR(IF(INDEX('Settings'!$E$17:$H$36,MATCH($C858,'Settings'!$A$17:$A$36,0),MATCH($E858,Groups,0))="",INDEX('Settings'!$D$17:$D$36,MATCH($C858,'Settings'!$A$17:$A$36,0)),INDEX('Settings'!$E$17:$H$36,MATCH($C858,'Settings'!$A$17:$A$36,0),MATCH($E858,Groups,0))),0))</f>
        <v/>
      </c>
      <c r="O858" s="14">
        <f>IF($C858="","",ROUND($M858*$N858,2))</f>
        <v/>
      </c>
      <c r="P858" s="16">
        <f>IF($A858="","",DATE(YEAR($A858),MONTH($A858),1))</f>
        <v/>
      </c>
      <c r="Q858" s="14">
        <f>IF($C858="","",$K858-$O858)</f>
        <v/>
      </c>
    </row>
    <row r="859">
      <c r="A859" s="13" t="n"/>
      <c r="B859" s="4" t="n"/>
      <c r="C859" s="4" t="n"/>
      <c r="D859" s="4" t="n"/>
      <c r="E859" s="6">
        <f>IF($D859="","",IFERROR(INDEX('Settings'!$L$17:$L$56,MATCH($D859,'Settings'!$K$17:$K$56,0)),""))</f>
        <v/>
      </c>
      <c r="F859" s="8" t="n"/>
      <c r="G859" s="8" t="n"/>
      <c r="H859" s="4" t="n"/>
      <c r="I859" s="8" t="n"/>
      <c r="J859" s="8" t="n"/>
      <c r="K859" s="14">
        <f>IF($C859="","",$F859-$G859-$I859-$J859)</f>
        <v/>
      </c>
      <c r="L859" s="14">
        <f>IF($C859="","",$G859*IF($H859="Doctor",1,IF($H859="Shared",0.5,0)))</f>
        <v/>
      </c>
      <c r="M859" s="14">
        <f>IF($C859="","",IF(IFERROR(INDEX('Settings'!$C$17:$C$36,MATCH($C859,'Settings'!$A$17:$A$36,0)),"")="% of gross",$F859,$F859-$L859-IF('Settings'!$B$5="Yes",$I859,0)-IF('Settings'!$B$6="Yes",$J859,0)))</f>
        <v/>
      </c>
      <c r="N859" s="15">
        <f>IF($C859="","",IFERROR(IF(INDEX('Settings'!$E$17:$H$36,MATCH($C859,'Settings'!$A$17:$A$36,0),MATCH($E859,Groups,0))="",INDEX('Settings'!$D$17:$D$36,MATCH($C859,'Settings'!$A$17:$A$36,0)),INDEX('Settings'!$E$17:$H$36,MATCH($C859,'Settings'!$A$17:$A$36,0),MATCH($E859,Groups,0))),0))</f>
        <v/>
      </c>
      <c r="O859" s="14">
        <f>IF($C859="","",ROUND($M859*$N859,2))</f>
        <v/>
      </c>
      <c r="P859" s="16">
        <f>IF($A859="","",DATE(YEAR($A859),MONTH($A859),1))</f>
        <v/>
      </c>
      <c r="Q859" s="14">
        <f>IF($C859="","",$K859-$O859)</f>
        <v/>
      </c>
    </row>
    <row r="860">
      <c r="A860" s="13" t="n"/>
      <c r="B860" s="4" t="n"/>
      <c r="C860" s="4" t="n"/>
      <c r="D860" s="4" t="n"/>
      <c r="E860" s="6">
        <f>IF($D860="","",IFERROR(INDEX('Settings'!$L$17:$L$56,MATCH($D860,'Settings'!$K$17:$K$56,0)),""))</f>
        <v/>
      </c>
      <c r="F860" s="8" t="n"/>
      <c r="G860" s="8" t="n"/>
      <c r="H860" s="4" t="n"/>
      <c r="I860" s="8" t="n"/>
      <c r="J860" s="8" t="n"/>
      <c r="K860" s="14">
        <f>IF($C860="","",$F860-$G860-$I860-$J860)</f>
        <v/>
      </c>
      <c r="L860" s="14">
        <f>IF($C860="","",$G860*IF($H860="Doctor",1,IF($H860="Shared",0.5,0)))</f>
        <v/>
      </c>
      <c r="M860" s="14">
        <f>IF($C860="","",IF(IFERROR(INDEX('Settings'!$C$17:$C$36,MATCH($C860,'Settings'!$A$17:$A$36,0)),"")="% of gross",$F860,$F860-$L860-IF('Settings'!$B$5="Yes",$I860,0)-IF('Settings'!$B$6="Yes",$J860,0)))</f>
        <v/>
      </c>
      <c r="N860" s="15">
        <f>IF($C860="","",IFERROR(IF(INDEX('Settings'!$E$17:$H$36,MATCH($C860,'Settings'!$A$17:$A$36,0),MATCH($E860,Groups,0))="",INDEX('Settings'!$D$17:$D$36,MATCH($C860,'Settings'!$A$17:$A$36,0)),INDEX('Settings'!$E$17:$H$36,MATCH($C860,'Settings'!$A$17:$A$36,0),MATCH($E860,Groups,0))),0))</f>
        <v/>
      </c>
      <c r="O860" s="14">
        <f>IF($C860="","",ROUND($M860*$N860,2))</f>
        <v/>
      </c>
      <c r="P860" s="16">
        <f>IF($A860="","",DATE(YEAR($A860),MONTH($A860),1))</f>
        <v/>
      </c>
      <c r="Q860" s="14">
        <f>IF($C860="","",$K860-$O860)</f>
        <v/>
      </c>
    </row>
    <row r="861">
      <c r="A861" s="13" t="n"/>
      <c r="B861" s="4" t="n"/>
      <c r="C861" s="4" t="n"/>
      <c r="D861" s="4" t="n"/>
      <c r="E861" s="6">
        <f>IF($D861="","",IFERROR(INDEX('Settings'!$L$17:$L$56,MATCH($D861,'Settings'!$K$17:$K$56,0)),""))</f>
        <v/>
      </c>
      <c r="F861" s="8" t="n"/>
      <c r="G861" s="8" t="n"/>
      <c r="H861" s="4" t="n"/>
      <c r="I861" s="8" t="n"/>
      <c r="J861" s="8" t="n"/>
      <c r="K861" s="14">
        <f>IF($C861="","",$F861-$G861-$I861-$J861)</f>
        <v/>
      </c>
      <c r="L861" s="14">
        <f>IF($C861="","",$G861*IF($H861="Doctor",1,IF($H861="Shared",0.5,0)))</f>
        <v/>
      </c>
      <c r="M861" s="14">
        <f>IF($C861="","",IF(IFERROR(INDEX('Settings'!$C$17:$C$36,MATCH($C861,'Settings'!$A$17:$A$36,0)),"")="% of gross",$F861,$F861-$L861-IF('Settings'!$B$5="Yes",$I861,0)-IF('Settings'!$B$6="Yes",$J861,0)))</f>
        <v/>
      </c>
      <c r="N861" s="15">
        <f>IF($C861="","",IFERROR(IF(INDEX('Settings'!$E$17:$H$36,MATCH($C861,'Settings'!$A$17:$A$36,0),MATCH($E861,Groups,0))="",INDEX('Settings'!$D$17:$D$36,MATCH($C861,'Settings'!$A$17:$A$36,0)),INDEX('Settings'!$E$17:$H$36,MATCH($C861,'Settings'!$A$17:$A$36,0),MATCH($E861,Groups,0))),0))</f>
        <v/>
      </c>
      <c r="O861" s="14">
        <f>IF($C861="","",ROUND($M861*$N861,2))</f>
        <v/>
      </c>
      <c r="P861" s="16">
        <f>IF($A861="","",DATE(YEAR($A861),MONTH($A861),1))</f>
        <v/>
      </c>
      <c r="Q861" s="14">
        <f>IF($C861="","",$K861-$O861)</f>
        <v/>
      </c>
    </row>
    <row r="862">
      <c r="A862" s="13" t="n"/>
      <c r="B862" s="4" t="n"/>
      <c r="C862" s="4" t="n"/>
      <c r="D862" s="4" t="n"/>
      <c r="E862" s="6">
        <f>IF($D862="","",IFERROR(INDEX('Settings'!$L$17:$L$56,MATCH($D862,'Settings'!$K$17:$K$56,0)),""))</f>
        <v/>
      </c>
      <c r="F862" s="8" t="n"/>
      <c r="G862" s="8" t="n"/>
      <c r="H862" s="4" t="n"/>
      <c r="I862" s="8" t="n"/>
      <c r="J862" s="8" t="n"/>
      <c r="K862" s="14">
        <f>IF($C862="","",$F862-$G862-$I862-$J862)</f>
        <v/>
      </c>
      <c r="L862" s="14">
        <f>IF($C862="","",$G862*IF($H862="Doctor",1,IF($H862="Shared",0.5,0)))</f>
        <v/>
      </c>
      <c r="M862" s="14">
        <f>IF($C862="","",IF(IFERROR(INDEX('Settings'!$C$17:$C$36,MATCH($C862,'Settings'!$A$17:$A$36,0)),"")="% of gross",$F862,$F862-$L862-IF('Settings'!$B$5="Yes",$I862,0)-IF('Settings'!$B$6="Yes",$J862,0)))</f>
        <v/>
      </c>
      <c r="N862" s="15">
        <f>IF($C862="","",IFERROR(IF(INDEX('Settings'!$E$17:$H$36,MATCH($C862,'Settings'!$A$17:$A$36,0),MATCH($E862,Groups,0))="",INDEX('Settings'!$D$17:$D$36,MATCH($C862,'Settings'!$A$17:$A$36,0)),INDEX('Settings'!$E$17:$H$36,MATCH($C862,'Settings'!$A$17:$A$36,0),MATCH($E862,Groups,0))),0))</f>
        <v/>
      </c>
      <c r="O862" s="14">
        <f>IF($C862="","",ROUND($M862*$N862,2))</f>
        <v/>
      </c>
      <c r="P862" s="16">
        <f>IF($A862="","",DATE(YEAR($A862),MONTH($A862),1))</f>
        <v/>
      </c>
      <c r="Q862" s="14">
        <f>IF($C862="","",$K862-$O862)</f>
        <v/>
      </c>
    </row>
    <row r="863">
      <c r="A863" s="13" t="n"/>
      <c r="B863" s="4" t="n"/>
      <c r="C863" s="4" t="n"/>
      <c r="D863" s="4" t="n"/>
      <c r="E863" s="6">
        <f>IF($D863="","",IFERROR(INDEX('Settings'!$L$17:$L$56,MATCH($D863,'Settings'!$K$17:$K$56,0)),""))</f>
        <v/>
      </c>
      <c r="F863" s="8" t="n"/>
      <c r="G863" s="8" t="n"/>
      <c r="H863" s="4" t="n"/>
      <c r="I863" s="8" t="n"/>
      <c r="J863" s="8" t="n"/>
      <c r="K863" s="14">
        <f>IF($C863="","",$F863-$G863-$I863-$J863)</f>
        <v/>
      </c>
      <c r="L863" s="14">
        <f>IF($C863="","",$G863*IF($H863="Doctor",1,IF($H863="Shared",0.5,0)))</f>
        <v/>
      </c>
      <c r="M863" s="14">
        <f>IF($C863="","",IF(IFERROR(INDEX('Settings'!$C$17:$C$36,MATCH($C863,'Settings'!$A$17:$A$36,0)),"")="% of gross",$F863,$F863-$L863-IF('Settings'!$B$5="Yes",$I863,0)-IF('Settings'!$B$6="Yes",$J863,0)))</f>
        <v/>
      </c>
      <c r="N863" s="15">
        <f>IF($C863="","",IFERROR(IF(INDEX('Settings'!$E$17:$H$36,MATCH($C863,'Settings'!$A$17:$A$36,0),MATCH($E863,Groups,0))="",INDEX('Settings'!$D$17:$D$36,MATCH($C863,'Settings'!$A$17:$A$36,0)),INDEX('Settings'!$E$17:$H$36,MATCH($C863,'Settings'!$A$17:$A$36,0),MATCH($E863,Groups,0))),0))</f>
        <v/>
      </c>
      <c r="O863" s="14">
        <f>IF($C863="","",ROUND($M863*$N863,2))</f>
        <v/>
      </c>
      <c r="P863" s="16">
        <f>IF($A863="","",DATE(YEAR($A863),MONTH($A863),1))</f>
        <v/>
      </c>
      <c r="Q863" s="14">
        <f>IF($C863="","",$K863-$O863)</f>
        <v/>
      </c>
    </row>
    <row r="864">
      <c r="A864" s="13" t="n"/>
      <c r="B864" s="4" t="n"/>
      <c r="C864" s="4" t="n"/>
      <c r="D864" s="4" t="n"/>
      <c r="E864" s="6">
        <f>IF($D864="","",IFERROR(INDEX('Settings'!$L$17:$L$56,MATCH($D864,'Settings'!$K$17:$K$56,0)),""))</f>
        <v/>
      </c>
      <c r="F864" s="8" t="n"/>
      <c r="G864" s="8" t="n"/>
      <c r="H864" s="4" t="n"/>
      <c r="I864" s="8" t="n"/>
      <c r="J864" s="8" t="n"/>
      <c r="K864" s="14">
        <f>IF($C864="","",$F864-$G864-$I864-$J864)</f>
        <v/>
      </c>
      <c r="L864" s="14">
        <f>IF($C864="","",$G864*IF($H864="Doctor",1,IF($H864="Shared",0.5,0)))</f>
        <v/>
      </c>
      <c r="M864" s="14">
        <f>IF($C864="","",IF(IFERROR(INDEX('Settings'!$C$17:$C$36,MATCH($C864,'Settings'!$A$17:$A$36,0)),"")="% of gross",$F864,$F864-$L864-IF('Settings'!$B$5="Yes",$I864,0)-IF('Settings'!$B$6="Yes",$J864,0)))</f>
        <v/>
      </c>
      <c r="N864" s="15">
        <f>IF($C864="","",IFERROR(IF(INDEX('Settings'!$E$17:$H$36,MATCH($C864,'Settings'!$A$17:$A$36,0),MATCH($E864,Groups,0))="",INDEX('Settings'!$D$17:$D$36,MATCH($C864,'Settings'!$A$17:$A$36,0)),INDEX('Settings'!$E$17:$H$36,MATCH($C864,'Settings'!$A$17:$A$36,0),MATCH($E864,Groups,0))),0))</f>
        <v/>
      </c>
      <c r="O864" s="14">
        <f>IF($C864="","",ROUND($M864*$N864,2))</f>
        <v/>
      </c>
      <c r="P864" s="16">
        <f>IF($A864="","",DATE(YEAR($A864),MONTH($A864),1))</f>
        <v/>
      </c>
      <c r="Q864" s="14">
        <f>IF($C864="","",$K864-$O864)</f>
        <v/>
      </c>
    </row>
    <row r="865">
      <c r="A865" s="13" t="n"/>
      <c r="B865" s="4" t="n"/>
      <c r="C865" s="4" t="n"/>
      <c r="D865" s="4" t="n"/>
      <c r="E865" s="6">
        <f>IF($D865="","",IFERROR(INDEX('Settings'!$L$17:$L$56,MATCH($D865,'Settings'!$K$17:$K$56,0)),""))</f>
        <v/>
      </c>
      <c r="F865" s="8" t="n"/>
      <c r="G865" s="8" t="n"/>
      <c r="H865" s="4" t="n"/>
      <c r="I865" s="8" t="n"/>
      <c r="J865" s="8" t="n"/>
      <c r="K865" s="14">
        <f>IF($C865="","",$F865-$G865-$I865-$J865)</f>
        <v/>
      </c>
      <c r="L865" s="14">
        <f>IF($C865="","",$G865*IF($H865="Doctor",1,IF($H865="Shared",0.5,0)))</f>
        <v/>
      </c>
      <c r="M865" s="14">
        <f>IF($C865="","",IF(IFERROR(INDEX('Settings'!$C$17:$C$36,MATCH($C865,'Settings'!$A$17:$A$36,0)),"")="% of gross",$F865,$F865-$L865-IF('Settings'!$B$5="Yes",$I865,0)-IF('Settings'!$B$6="Yes",$J865,0)))</f>
        <v/>
      </c>
      <c r="N865" s="15">
        <f>IF($C865="","",IFERROR(IF(INDEX('Settings'!$E$17:$H$36,MATCH($C865,'Settings'!$A$17:$A$36,0),MATCH($E865,Groups,0))="",INDEX('Settings'!$D$17:$D$36,MATCH($C865,'Settings'!$A$17:$A$36,0)),INDEX('Settings'!$E$17:$H$36,MATCH($C865,'Settings'!$A$17:$A$36,0),MATCH($E865,Groups,0))),0))</f>
        <v/>
      </c>
      <c r="O865" s="14">
        <f>IF($C865="","",ROUND($M865*$N865,2))</f>
        <v/>
      </c>
      <c r="P865" s="16">
        <f>IF($A865="","",DATE(YEAR($A865),MONTH($A865),1))</f>
        <v/>
      </c>
      <c r="Q865" s="14">
        <f>IF($C865="","",$K865-$O865)</f>
        <v/>
      </c>
    </row>
    <row r="866">
      <c r="A866" s="13" t="n"/>
      <c r="B866" s="4" t="n"/>
      <c r="C866" s="4" t="n"/>
      <c r="D866" s="4" t="n"/>
      <c r="E866" s="6">
        <f>IF($D866="","",IFERROR(INDEX('Settings'!$L$17:$L$56,MATCH($D866,'Settings'!$K$17:$K$56,0)),""))</f>
        <v/>
      </c>
      <c r="F866" s="8" t="n"/>
      <c r="G866" s="8" t="n"/>
      <c r="H866" s="4" t="n"/>
      <c r="I866" s="8" t="n"/>
      <c r="J866" s="8" t="n"/>
      <c r="K866" s="14">
        <f>IF($C866="","",$F866-$G866-$I866-$J866)</f>
        <v/>
      </c>
      <c r="L866" s="14">
        <f>IF($C866="","",$G866*IF($H866="Doctor",1,IF($H866="Shared",0.5,0)))</f>
        <v/>
      </c>
      <c r="M866" s="14">
        <f>IF($C866="","",IF(IFERROR(INDEX('Settings'!$C$17:$C$36,MATCH($C866,'Settings'!$A$17:$A$36,0)),"")="% of gross",$F866,$F866-$L866-IF('Settings'!$B$5="Yes",$I866,0)-IF('Settings'!$B$6="Yes",$J866,0)))</f>
        <v/>
      </c>
      <c r="N866" s="15">
        <f>IF($C866="","",IFERROR(IF(INDEX('Settings'!$E$17:$H$36,MATCH($C866,'Settings'!$A$17:$A$36,0),MATCH($E866,Groups,0))="",INDEX('Settings'!$D$17:$D$36,MATCH($C866,'Settings'!$A$17:$A$36,0)),INDEX('Settings'!$E$17:$H$36,MATCH($C866,'Settings'!$A$17:$A$36,0),MATCH($E866,Groups,0))),0))</f>
        <v/>
      </c>
      <c r="O866" s="14">
        <f>IF($C866="","",ROUND($M866*$N866,2))</f>
        <v/>
      </c>
      <c r="P866" s="16">
        <f>IF($A866="","",DATE(YEAR($A866),MONTH($A866),1))</f>
        <v/>
      </c>
      <c r="Q866" s="14">
        <f>IF($C866="","",$K866-$O866)</f>
        <v/>
      </c>
    </row>
    <row r="867">
      <c r="A867" s="13" t="n"/>
      <c r="B867" s="4" t="n"/>
      <c r="C867" s="4" t="n"/>
      <c r="D867" s="4" t="n"/>
      <c r="E867" s="6">
        <f>IF($D867="","",IFERROR(INDEX('Settings'!$L$17:$L$56,MATCH($D867,'Settings'!$K$17:$K$56,0)),""))</f>
        <v/>
      </c>
      <c r="F867" s="8" t="n"/>
      <c r="G867" s="8" t="n"/>
      <c r="H867" s="4" t="n"/>
      <c r="I867" s="8" t="n"/>
      <c r="J867" s="8" t="n"/>
      <c r="K867" s="14">
        <f>IF($C867="","",$F867-$G867-$I867-$J867)</f>
        <v/>
      </c>
      <c r="L867" s="14">
        <f>IF($C867="","",$G867*IF($H867="Doctor",1,IF($H867="Shared",0.5,0)))</f>
        <v/>
      </c>
      <c r="M867" s="14">
        <f>IF($C867="","",IF(IFERROR(INDEX('Settings'!$C$17:$C$36,MATCH($C867,'Settings'!$A$17:$A$36,0)),"")="% of gross",$F867,$F867-$L867-IF('Settings'!$B$5="Yes",$I867,0)-IF('Settings'!$B$6="Yes",$J867,0)))</f>
        <v/>
      </c>
      <c r="N867" s="15">
        <f>IF($C867="","",IFERROR(IF(INDEX('Settings'!$E$17:$H$36,MATCH($C867,'Settings'!$A$17:$A$36,0),MATCH($E867,Groups,0))="",INDEX('Settings'!$D$17:$D$36,MATCH($C867,'Settings'!$A$17:$A$36,0)),INDEX('Settings'!$E$17:$H$36,MATCH($C867,'Settings'!$A$17:$A$36,0),MATCH($E867,Groups,0))),0))</f>
        <v/>
      </c>
      <c r="O867" s="14">
        <f>IF($C867="","",ROUND($M867*$N867,2))</f>
        <v/>
      </c>
      <c r="P867" s="16">
        <f>IF($A867="","",DATE(YEAR($A867),MONTH($A867),1))</f>
        <v/>
      </c>
      <c r="Q867" s="14">
        <f>IF($C867="","",$K867-$O867)</f>
        <v/>
      </c>
    </row>
    <row r="868">
      <c r="A868" s="13" t="n"/>
      <c r="B868" s="4" t="n"/>
      <c r="C868" s="4" t="n"/>
      <c r="D868" s="4" t="n"/>
      <c r="E868" s="6">
        <f>IF($D868="","",IFERROR(INDEX('Settings'!$L$17:$L$56,MATCH($D868,'Settings'!$K$17:$K$56,0)),""))</f>
        <v/>
      </c>
      <c r="F868" s="8" t="n"/>
      <c r="G868" s="8" t="n"/>
      <c r="H868" s="4" t="n"/>
      <c r="I868" s="8" t="n"/>
      <c r="J868" s="8" t="n"/>
      <c r="K868" s="14">
        <f>IF($C868="","",$F868-$G868-$I868-$J868)</f>
        <v/>
      </c>
      <c r="L868" s="14">
        <f>IF($C868="","",$G868*IF($H868="Doctor",1,IF($H868="Shared",0.5,0)))</f>
        <v/>
      </c>
      <c r="M868" s="14">
        <f>IF($C868="","",IF(IFERROR(INDEX('Settings'!$C$17:$C$36,MATCH($C868,'Settings'!$A$17:$A$36,0)),"")="% of gross",$F868,$F868-$L868-IF('Settings'!$B$5="Yes",$I868,0)-IF('Settings'!$B$6="Yes",$J868,0)))</f>
        <v/>
      </c>
      <c r="N868" s="15">
        <f>IF($C868="","",IFERROR(IF(INDEX('Settings'!$E$17:$H$36,MATCH($C868,'Settings'!$A$17:$A$36,0),MATCH($E868,Groups,0))="",INDEX('Settings'!$D$17:$D$36,MATCH($C868,'Settings'!$A$17:$A$36,0)),INDEX('Settings'!$E$17:$H$36,MATCH($C868,'Settings'!$A$17:$A$36,0),MATCH($E868,Groups,0))),0))</f>
        <v/>
      </c>
      <c r="O868" s="14">
        <f>IF($C868="","",ROUND($M868*$N868,2))</f>
        <v/>
      </c>
      <c r="P868" s="16">
        <f>IF($A868="","",DATE(YEAR($A868),MONTH($A868),1))</f>
        <v/>
      </c>
      <c r="Q868" s="14">
        <f>IF($C868="","",$K868-$O868)</f>
        <v/>
      </c>
    </row>
    <row r="869">
      <c r="A869" s="13" t="n"/>
      <c r="B869" s="4" t="n"/>
      <c r="C869" s="4" t="n"/>
      <c r="D869" s="4" t="n"/>
      <c r="E869" s="6">
        <f>IF($D869="","",IFERROR(INDEX('Settings'!$L$17:$L$56,MATCH($D869,'Settings'!$K$17:$K$56,0)),""))</f>
        <v/>
      </c>
      <c r="F869" s="8" t="n"/>
      <c r="G869" s="8" t="n"/>
      <c r="H869" s="4" t="n"/>
      <c r="I869" s="8" t="n"/>
      <c r="J869" s="8" t="n"/>
      <c r="K869" s="14">
        <f>IF($C869="","",$F869-$G869-$I869-$J869)</f>
        <v/>
      </c>
      <c r="L869" s="14">
        <f>IF($C869="","",$G869*IF($H869="Doctor",1,IF($H869="Shared",0.5,0)))</f>
        <v/>
      </c>
      <c r="M869" s="14">
        <f>IF($C869="","",IF(IFERROR(INDEX('Settings'!$C$17:$C$36,MATCH($C869,'Settings'!$A$17:$A$36,0)),"")="% of gross",$F869,$F869-$L869-IF('Settings'!$B$5="Yes",$I869,0)-IF('Settings'!$B$6="Yes",$J869,0)))</f>
        <v/>
      </c>
      <c r="N869" s="15">
        <f>IF($C869="","",IFERROR(IF(INDEX('Settings'!$E$17:$H$36,MATCH($C869,'Settings'!$A$17:$A$36,0),MATCH($E869,Groups,0))="",INDEX('Settings'!$D$17:$D$36,MATCH($C869,'Settings'!$A$17:$A$36,0)),INDEX('Settings'!$E$17:$H$36,MATCH($C869,'Settings'!$A$17:$A$36,0),MATCH($E869,Groups,0))),0))</f>
        <v/>
      </c>
      <c r="O869" s="14">
        <f>IF($C869="","",ROUND($M869*$N869,2))</f>
        <v/>
      </c>
      <c r="P869" s="16">
        <f>IF($A869="","",DATE(YEAR($A869),MONTH($A869),1))</f>
        <v/>
      </c>
      <c r="Q869" s="14">
        <f>IF($C869="","",$K869-$O869)</f>
        <v/>
      </c>
    </row>
    <row r="870">
      <c r="A870" s="13" t="n"/>
      <c r="B870" s="4" t="n"/>
      <c r="C870" s="4" t="n"/>
      <c r="D870" s="4" t="n"/>
      <c r="E870" s="6">
        <f>IF($D870="","",IFERROR(INDEX('Settings'!$L$17:$L$56,MATCH($D870,'Settings'!$K$17:$K$56,0)),""))</f>
        <v/>
      </c>
      <c r="F870" s="8" t="n"/>
      <c r="G870" s="8" t="n"/>
      <c r="H870" s="4" t="n"/>
      <c r="I870" s="8" t="n"/>
      <c r="J870" s="8" t="n"/>
      <c r="K870" s="14">
        <f>IF($C870="","",$F870-$G870-$I870-$J870)</f>
        <v/>
      </c>
      <c r="L870" s="14">
        <f>IF($C870="","",$G870*IF($H870="Doctor",1,IF($H870="Shared",0.5,0)))</f>
        <v/>
      </c>
      <c r="M870" s="14">
        <f>IF($C870="","",IF(IFERROR(INDEX('Settings'!$C$17:$C$36,MATCH($C870,'Settings'!$A$17:$A$36,0)),"")="% of gross",$F870,$F870-$L870-IF('Settings'!$B$5="Yes",$I870,0)-IF('Settings'!$B$6="Yes",$J870,0)))</f>
        <v/>
      </c>
      <c r="N870" s="15">
        <f>IF($C870="","",IFERROR(IF(INDEX('Settings'!$E$17:$H$36,MATCH($C870,'Settings'!$A$17:$A$36,0),MATCH($E870,Groups,0))="",INDEX('Settings'!$D$17:$D$36,MATCH($C870,'Settings'!$A$17:$A$36,0)),INDEX('Settings'!$E$17:$H$36,MATCH($C870,'Settings'!$A$17:$A$36,0),MATCH($E870,Groups,0))),0))</f>
        <v/>
      </c>
      <c r="O870" s="14">
        <f>IF($C870="","",ROUND($M870*$N870,2))</f>
        <v/>
      </c>
      <c r="P870" s="16">
        <f>IF($A870="","",DATE(YEAR($A870),MONTH($A870),1))</f>
        <v/>
      </c>
      <c r="Q870" s="14">
        <f>IF($C870="","",$K870-$O870)</f>
        <v/>
      </c>
    </row>
    <row r="871">
      <c r="A871" s="13" t="n"/>
      <c r="B871" s="4" t="n"/>
      <c r="C871" s="4" t="n"/>
      <c r="D871" s="4" t="n"/>
      <c r="E871" s="6">
        <f>IF($D871="","",IFERROR(INDEX('Settings'!$L$17:$L$56,MATCH($D871,'Settings'!$K$17:$K$56,0)),""))</f>
        <v/>
      </c>
      <c r="F871" s="8" t="n"/>
      <c r="G871" s="8" t="n"/>
      <c r="H871" s="4" t="n"/>
      <c r="I871" s="8" t="n"/>
      <c r="J871" s="8" t="n"/>
      <c r="K871" s="14">
        <f>IF($C871="","",$F871-$G871-$I871-$J871)</f>
        <v/>
      </c>
      <c r="L871" s="14">
        <f>IF($C871="","",$G871*IF($H871="Doctor",1,IF($H871="Shared",0.5,0)))</f>
        <v/>
      </c>
      <c r="M871" s="14">
        <f>IF($C871="","",IF(IFERROR(INDEX('Settings'!$C$17:$C$36,MATCH($C871,'Settings'!$A$17:$A$36,0)),"")="% of gross",$F871,$F871-$L871-IF('Settings'!$B$5="Yes",$I871,0)-IF('Settings'!$B$6="Yes",$J871,0)))</f>
        <v/>
      </c>
      <c r="N871" s="15">
        <f>IF($C871="","",IFERROR(IF(INDEX('Settings'!$E$17:$H$36,MATCH($C871,'Settings'!$A$17:$A$36,0),MATCH($E871,Groups,0))="",INDEX('Settings'!$D$17:$D$36,MATCH($C871,'Settings'!$A$17:$A$36,0)),INDEX('Settings'!$E$17:$H$36,MATCH($C871,'Settings'!$A$17:$A$36,0),MATCH($E871,Groups,0))),0))</f>
        <v/>
      </c>
      <c r="O871" s="14">
        <f>IF($C871="","",ROUND($M871*$N871,2))</f>
        <v/>
      </c>
      <c r="P871" s="16">
        <f>IF($A871="","",DATE(YEAR($A871),MONTH($A871),1))</f>
        <v/>
      </c>
      <c r="Q871" s="14">
        <f>IF($C871="","",$K871-$O871)</f>
        <v/>
      </c>
    </row>
    <row r="872">
      <c r="A872" s="13" t="n"/>
      <c r="B872" s="4" t="n"/>
      <c r="C872" s="4" t="n"/>
      <c r="D872" s="4" t="n"/>
      <c r="E872" s="6">
        <f>IF($D872="","",IFERROR(INDEX('Settings'!$L$17:$L$56,MATCH($D872,'Settings'!$K$17:$K$56,0)),""))</f>
        <v/>
      </c>
      <c r="F872" s="8" t="n"/>
      <c r="G872" s="8" t="n"/>
      <c r="H872" s="4" t="n"/>
      <c r="I872" s="8" t="n"/>
      <c r="J872" s="8" t="n"/>
      <c r="K872" s="14">
        <f>IF($C872="","",$F872-$G872-$I872-$J872)</f>
        <v/>
      </c>
      <c r="L872" s="14">
        <f>IF($C872="","",$G872*IF($H872="Doctor",1,IF($H872="Shared",0.5,0)))</f>
        <v/>
      </c>
      <c r="M872" s="14">
        <f>IF($C872="","",IF(IFERROR(INDEX('Settings'!$C$17:$C$36,MATCH($C872,'Settings'!$A$17:$A$36,0)),"")="% of gross",$F872,$F872-$L872-IF('Settings'!$B$5="Yes",$I872,0)-IF('Settings'!$B$6="Yes",$J872,0)))</f>
        <v/>
      </c>
      <c r="N872" s="15">
        <f>IF($C872="","",IFERROR(IF(INDEX('Settings'!$E$17:$H$36,MATCH($C872,'Settings'!$A$17:$A$36,0),MATCH($E872,Groups,0))="",INDEX('Settings'!$D$17:$D$36,MATCH($C872,'Settings'!$A$17:$A$36,0)),INDEX('Settings'!$E$17:$H$36,MATCH($C872,'Settings'!$A$17:$A$36,0),MATCH($E872,Groups,0))),0))</f>
        <v/>
      </c>
      <c r="O872" s="14">
        <f>IF($C872="","",ROUND($M872*$N872,2))</f>
        <v/>
      </c>
      <c r="P872" s="16">
        <f>IF($A872="","",DATE(YEAR($A872),MONTH($A872),1))</f>
        <v/>
      </c>
      <c r="Q872" s="14">
        <f>IF($C872="","",$K872-$O872)</f>
        <v/>
      </c>
    </row>
    <row r="873">
      <c r="A873" s="13" t="n"/>
      <c r="B873" s="4" t="n"/>
      <c r="C873" s="4" t="n"/>
      <c r="D873" s="4" t="n"/>
      <c r="E873" s="6">
        <f>IF($D873="","",IFERROR(INDEX('Settings'!$L$17:$L$56,MATCH($D873,'Settings'!$K$17:$K$56,0)),""))</f>
        <v/>
      </c>
      <c r="F873" s="8" t="n"/>
      <c r="G873" s="8" t="n"/>
      <c r="H873" s="4" t="n"/>
      <c r="I873" s="8" t="n"/>
      <c r="J873" s="8" t="n"/>
      <c r="K873" s="14">
        <f>IF($C873="","",$F873-$G873-$I873-$J873)</f>
        <v/>
      </c>
      <c r="L873" s="14">
        <f>IF($C873="","",$G873*IF($H873="Doctor",1,IF($H873="Shared",0.5,0)))</f>
        <v/>
      </c>
      <c r="M873" s="14">
        <f>IF($C873="","",IF(IFERROR(INDEX('Settings'!$C$17:$C$36,MATCH($C873,'Settings'!$A$17:$A$36,0)),"")="% of gross",$F873,$F873-$L873-IF('Settings'!$B$5="Yes",$I873,0)-IF('Settings'!$B$6="Yes",$J873,0)))</f>
        <v/>
      </c>
      <c r="N873" s="15">
        <f>IF($C873="","",IFERROR(IF(INDEX('Settings'!$E$17:$H$36,MATCH($C873,'Settings'!$A$17:$A$36,0),MATCH($E873,Groups,0))="",INDEX('Settings'!$D$17:$D$36,MATCH($C873,'Settings'!$A$17:$A$36,0)),INDEX('Settings'!$E$17:$H$36,MATCH($C873,'Settings'!$A$17:$A$36,0),MATCH($E873,Groups,0))),0))</f>
        <v/>
      </c>
      <c r="O873" s="14">
        <f>IF($C873="","",ROUND($M873*$N873,2))</f>
        <v/>
      </c>
      <c r="P873" s="16">
        <f>IF($A873="","",DATE(YEAR($A873),MONTH($A873),1))</f>
        <v/>
      </c>
      <c r="Q873" s="14">
        <f>IF($C873="","",$K873-$O873)</f>
        <v/>
      </c>
    </row>
    <row r="874">
      <c r="A874" s="13" t="n"/>
      <c r="B874" s="4" t="n"/>
      <c r="C874" s="4" t="n"/>
      <c r="D874" s="4" t="n"/>
      <c r="E874" s="6">
        <f>IF($D874="","",IFERROR(INDEX('Settings'!$L$17:$L$56,MATCH($D874,'Settings'!$K$17:$K$56,0)),""))</f>
        <v/>
      </c>
      <c r="F874" s="8" t="n"/>
      <c r="G874" s="8" t="n"/>
      <c r="H874" s="4" t="n"/>
      <c r="I874" s="8" t="n"/>
      <c r="J874" s="8" t="n"/>
      <c r="K874" s="14">
        <f>IF($C874="","",$F874-$G874-$I874-$J874)</f>
        <v/>
      </c>
      <c r="L874" s="14">
        <f>IF($C874="","",$G874*IF($H874="Doctor",1,IF($H874="Shared",0.5,0)))</f>
        <v/>
      </c>
      <c r="M874" s="14">
        <f>IF($C874="","",IF(IFERROR(INDEX('Settings'!$C$17:$C$36,MATCH($C874,'Settings'!$A$17:$A$36,0)),"")="% of gross",$F874,$F874-$L874-IF('Settings'!$B$5="Yes",$I874,0)-IF('Settings'!$B$6="Yes",$J874,0)))</f>
        <v/>
      </c>
      <c r="N874" s="15">
        <f>IF($C874="","",IFERROR(IF(INDEX('Settings'!$E$17:$H$36,MATCH($C874,'Settings'!$A$17:$A$36,0),MATCH($E874,Groups,0))="",INDEX('Settings'!$D$17:$D$36,MATCH($C874,'Settings'!$A$17:$A$36,0)),INDEX('Settings'!$E$17:$H$36,MATCH($C874,'Settings'!$A$17:$A$36,0),MATCH($E874,Groups,0))),0))</f>
        <v/>
      </c>
      <c r="O874" s="14">
        <f>IF($C874="","",ROUND($M874*$N874,2))</f>
        <v/>
      </c>
      <c r="P874" s="16">
        <f>IF($A874="","",DATE(YEAR($A874),MONTH($A874),1))</f>
        <v/>
      </c>
      <c r="Q874" s="14">
        <f>IF($C874="","",$K874-$O874)</f>
        <v/>
      </c>
    </row>
    <row r="875">
      <c r="A875" s="13" t="n"/>
      <c r="B875" s="4" t="n"/>
      <c r="C875" s="4" t="n"/>
      <c r="D875" s="4" t="n"/>
      <c r="E875" s="6">
        <f>IF($D875="","",IFERROR(INDEX('Settings'!$L$17:$L$56,MATCH($D875,'Settings'!$K$17:$K$56,0)),""))</f>
        <v/>
      </c>
      <c r="F875" s="8" t="n"/>
      <c r="G875" s="8" t="n"/>
      <c r="H875" s="4" t="n"/>
      <c r="I875" s="8" t="n"/>
      <c r="J875" s="8" t="n"/>
      <c r="K875" s="14">
        <f>IF($C875="","",$F875-$G875-$I875-$J875)</f>
        <v/>
      </c>
      <c r="L875" s="14">
        <f>IF($C875="","",$G875*IF($H875="Doctor",1,IF($H875="Shared",0.5,0)))</f>
        <v/>
      </c>
      <c r="M875" s="14">
        <f>IF($C875="","",IF(IFERROR(INDEX('Settings'!$C$17:$C$36,MATCH($C875,'Settings'!$A$17:$A$36,0)),"")="% of gross",$F875,$F875-$L875-IF('Settings'!$B$5="Yes",$I875,0)-IF('Settings'!$B$6="Yes",$J875,0)))</f>
        <v/>
      </c>
      <c r="N875" s="15">
        <f>IF($C875="","",IFERROR(IF(INDEX('Settings'!$E$17:$H$36,MATCH($C875,'Settings'!$A$17:$A$36,0),MATCH($E875,Groups,0))="",INDEX('Settings'!$D$17:$D$36,MATCH($C875,'Settings'!$A$17:$A$36,0)),INDEX('Settings'!$E$17:$H$36,MATCH($C875,'Settings'!$A$17:$A$36,0),MATCH($E875,Groups,0))),0))</f>
        <v/>
      </c>
      <c r="O875" s="14">
        <f>IF($C875="","",ROUND($M875*$N875,2))</f>
        <v/>
      </c>
      <c r="P875" s="16">
        <f>IF($A875="","",DATE(YEAR($A875),MONTH($A875),1))</f>
        <v/>
      </c>
      <c r="Q875" s="14">
        <f>IF($C875="","",$K875-$O875)</f>
        <v/>
      </c>
    </row>
    <row r="876">
      <c r="A876" s="13" t="n"/>
      <c r="B876" s="4" t="n"/>
      <c r="C876" s="4" t="n"/>
      <c r="D876" s="4" t="n"/>
      <c r="E876" s="6">
        <f>IF($D876="","",IFERROR(INDEX('Settings'!$L$17:$L$56,MATCH($D876,'Settings'!$K$17:$K$56,0)),""))</f>
        <v/>
      </c>
      <c r="F876" s="8" t="n"/>
      <c r="G876" s="8" t="n"/>
      <c r="H876" s="4" t="n"/>
      <c r="I876" s="8" t="n"/>
      <c r="J876" s="8" t="n"/>
      <c r="K876" s="14">
        <f>IF($C876="","",$F876-$G876-$I876-$J876)</f>
        <v/>
      </c>
      <c r="L876" s="14">
        <f>IF($C876="","",$G876*IF($H876="Doctor",1,IF($H876="Shared",0.5,0)))</f>
        <v/>
      </c>
      <c r="M876" s="14">
        <f>IF($C876="","",IF(IFERROR(INDEX('Settings'!$C$17:$C$36,MATCH($C876,'Settings'!$A$17:$A$36,0)),"")="% of gross",$F876,$F876-$L876-IF('Settings'!$B$5="Yes",$I876,0)-IF('Settings'!$B$6="Yes",$J876,0)))</f>
        <v/>
      </c>
      <c r="N876" s="15">
        <f>IF($C876="","",IFERROR(IF(INDEX('Settings'!$E$17:$H$36,MATCH($C876,'Settings'!$A$17:$A$36,0),MATCH($E876,Groups,0))="",INDEX('Settings'!$D$17:$D$36,MATCH($C876,'Settings'!$A$17:$A$36,0)),INDEX('Settings'!$E$17:$H$36,MATCH($C876,'Settings'!$A$17:$A$36,0),MATCH($E876,Groups,0))),0))</f>
        <v/>
      </c>
      <c r="O876" s="14">
        <f>IF($C876="","",ROUND($M876*$N876,2))</f>
        <v/>
      </c>
      <c r="P876" s="16">
        <f>IF($A876="","",DATE(YEAR($A876),MONTH($A876),1))</f>
        <v/>
      </c>
      <c r="Q876" s="14">
        <f>IF($C876="","",$K876-$O876)</f>
        <v/>
      </c>
    </row>
    <row r="877">
      <c r="A877" s="13" t="n"/>
      <c r="B877" s="4" t="n"/>
      <c r="C877" s="4" t="n"/>
      <c r="D877" s="4" t="n"/>
      <c r="E877" s="6">
        <f>IF($D877="","",IFERROR(INDEX('Settings'!$L$17:$L$56,MATCH($D877,'Settings'!$K$17:$K$56,0)),""))</f>
        <v/>
      </c>
      <c r="F877" s="8" t="n"/>
      <c r="G877" s="8" t="n"/>
      <c r="H877" s="4" t="n"/>
      <c r="I877" s="8" t="n"/>
      <c r="J877" s="8" t="n"/>
      <c r="K877" s="14">
        <f>IF($C877="","",$F877-$G877-$I877-$J877)</f>
        <v/>
      </c>
      <c r="L877" s="14">
        <f>IF($C877="","",$G877*IF($H877="Doctor",1,IF($H877="Shared",0.5,0)))</f>
        <v/>
      </c>
      <c r="M877" s="14">
        <f>IF($C877="","",IF(IFERROR(INDEX('Settings'!$C$17:$C$36,MATCH($C877,'Settings'!$A$17:$A$36,0)),"")="% of gross",$F877,$F877-$L877-IF('Settings'!$B$5="Yes",$I877,0)-IF('Settings'!$B$6="Yes",$J877,0)))</f>
        <v/>
      </c>
      <c r="N877" s="15">
        <f>IF($C877="","",IFERROR(IF(INDEX('Settings'!$E$17:$H$36,MATCH($C877,'Settings'!$A$17:$A$36,0),MATCH($E877,Groups,0))="",INDEX('Settings'!$D$17:$D$36,MATCH($C877,'Settings'!$A$17:$A$36,0)),INDEX('Settings'!$E$17:$H$36,MATCH($C877,'Settings'!$A$17:$A$36,0),MATCH($E877,Groups,0))),0))</f>
        <v/>
      </c>
      <c r="O877" s="14">
        <f>IF($C877="","",ROUND($M877*$N877,2))</f>
        <v/>
      </c>
      <c r="P877" s="16">
        <f>IF($A877="","",DATE(YEAR($A877),MONTH($A877),1))</f>
        <v/>
      </c>
      <c r="Q877" s="14">
        <f>IF($C877="","",$K877-$O877)</f>
        <v/>
      </c>
    </row>
    <row r="878">
      <c r="A878" s="13" t="n"/>
      <c r="B878" s="4" t="n"/>
      <c r="C878" s="4" t="n"/>
      <c r="D878" s="4" t="n"/>
      <c r="E878" s="6">
        <f>IF($D878="","",IFERROR(INDEX('Settings'!$L$17:$L$56,MATCH($D878,'Settings'!$K$17:$K$56,0)),""))</f>
        <v/>
      </c>
      <c r="F878" s="8" t="n"/>
      <c r="G878" s="8" t="n"/>
      <c r="H878" s="4" t="n"/>
      <c r="I878" s="8" t="n"/>
      <c r="J878" s="8" t="n"/>
      <c r="K878" s="14">
        <f>IF($C878="","",$F878-$G878-$I878-$J878)</f>
        <v/>
      </c>
      <c r="L878" s="14">
        <f>IF($C878="","",$G878*IF($H878="Doctor",1,IF($H878="Shared",0.5,0)))</f>
        <v/>
      </c>
      <c r="M878" s="14">
        <f>IF($C878="","",IF(IFERROR(INDEX('Settings'!$C$17:$C$36,MATCH($C878,'Settings'!$A$17:$A$36,0)),"")="% of gross",$F878,$F878-$L878-IF('Settings'!$B$5="Yes",$I878,0)-IF('Settings'!$B$6="Yes",$J878,0)))</f>
        <v/>
      </c>
      <c r="N878" s="15">
        <f>IF($C878="","",IFERROR(IF(INDEX('Settings'!$E$17:$H$36,MATCH($C878,'Settings'!$A$17:$A$36,0),MATCH($E878,Groups,0))="",INDEX('Settings'!$D$17:$D$36,MATCH($C878,'Settings'!$A$17:$A$36,0)),INDEX('Settings'!$E$17:$H$36,MATCH($C878,'Settings'!$A$17:$A$36,0),MATCH($E878,Groups,0))),0))</f>
        <v/>
      </c>
      <c r="O878" s="14">
        <f>IF($C878="","",ROUND($M878*$N878,2))</f>
        <v/>
      </c>
      <c r="P878" s="16">
        <f>IF($A878="","",DATE(YEAR($A878),MONTH($A878),1))</f>
        <v/>
      </c>
      <c r="Q878" s="14">
        <f>IF($C878="","",$K878-$O878)</f>
        <v/>
      </c>
    </row>
    <row r="879">
      <c r="A879" s="13" t="n"/>
      <c r="B879" s="4" t="n"/>
      <c r="C879" s="4" t="n"/>
      <c r="D879" s="4" t="n"/>
      <c r="E879" s="6">
        <f>IF($D879="","",IFERROR(INDEX('Settings'!$L$17:$L$56,MATCH($D879,'Settings'!$K$17:$K$56,0)),""))</f>
        <v/>
      </c>
      <c r="F879" s="8" t="n"/>
      <c r="G879" s="8" t="n"/>
      <c r="H879" s="4" t="n"/>
      <c r="I879" s="8" t="n"/>
      <c r="J879" s="8" t="n"/>
      <c r="K879" s="14">
        <f>IF($C879="","",$F879-$G879-$I879-$J879)</f>
        <v/>
      </c>
      <c r="L879" s="14">
        <f>IF($C879="","",$G879*IF($H879="Doctor",1,IF($H879="Shared",0.5,0)))</f>
        <v/>
      </c>
      <c r="M879" s="14">
        <f>IF($C879="","",IF(IFERROR(INDEX('Settings'!$C$17:$C$36,MATCH($C879,'Settings'!$A$17:$A$36,0)),"")="% of gross",$F879,$F879-$L879-IF('Settings'!$B$5="Yes",$I879,0)-IF('Settings'!$B$6="Yes",$J879,0)))</f>
        <v/>
      </c>
      <c r="N879" s="15">
        <f>IF($C879="","",IFERROR(IF(INDEX('Settings'!$E$17:$H$36,MATCH($C879,'Settings'!$A$17:$A$36,0),MATCH($E879,Groups,0))="",INDEX('Settings'!$D$17:$D$36,MATCH($C879,'Settings'!$A$17:$A$36,0)),INDEX('Settings'!$E$17:$H$36,MATCH($C879,'Settings'!$A$17:$A$36,0),MATCH($E879,Groups,0))),0))</f>
        <v/>
      </c>
      <c r="O879" s="14">
        <f>IF($C879="","",ROUND($M879*$N879,2))</f>
        <v/>
      </c>
      <c r="P879" s="16">
        <f>IF($A879="","",DATE(YEAR($A879),MONTH($A879),1))</f>
        <v/>
      </c>
      <c r="Q879" s="14">
        <f>IF($C879="","",$K879-$O879)</f>
        <v/>
      </c>
    </row>
    <row r="880">
      <c r="A880" s="13" t="n"/>
      <c r="B880" s="4" t="n"/>
      <c r="C880" s="4" t="n"/>
      <c r="D880" s="4" t="n"/>
      <c r="E880" s="6">
        <f>IF($D880="","",IFERROR(INDEX('Settings'!$L$17:$L$56,MATCH($D880,'Settings'!$K$17:$K$56,0)),""))</f>
        <v/>
      </c>
      <c r="F880" s="8" t="n"/>
      <c r="G880" s="8" t="n"/>
      <c r="H880" s="4" t="n"/>
      <c r="I880" s="8" t="n"/>
      <c r="J880" s="8" t="n"/>
      <c r="K880" s="14">
        <f>IF($C880="","",$F880-$G880-$I880-$J880)</f>
        <v/>
      </c>
      <c r="L880" s="14">
        <f>IF($C880="","",$G880*IF($H880="Doctor",1,IF($H880="Shared",0.5,0)))</f>
        <v/>
      </c>
      <c r="M880" s="14">
        <f>IF($C880="","",IF(IFERROR(INDEX('Settings'!$C$17:$C$36,MATCH($C880,'Settings'!$A$17:$A$36,0)),"")="% of gross",$F880,$F880-$L880-IF('Settings'!$B$5="Yes",$I880,0)-IF('Settings'!$B$6="Yes",$J880,0)))</f>
        <v/>
      </c>
      <c r="N880" s="15">
        <f>IF($C880="","",IFERROR(IF(INDEX('Settings'!$E$17:$H$36,MATCH($C880,'Settings'!$A$17:$A$36,0),MATCH($E880,Groups,0))="",INDEX('Settings'!$D$17:$D$36,MATCH($C880,'Settings'!$A$17:$A$36,0)),INDEX('Settings'!$E$17:$H$36,MATCH($C880,'Settings'!$A$17:$A$36,0),MATCH($E880,Groups,0))),0))</f>
        <v/>
      </c>
      <c r="O880" s="14">
        <f>IF($C880="","",ROUND($M880*$N880,2))</f>
        <v/>
      </c>
      <c r="P880" s="16">
        <f>IF($A880="","",DATE(YEAR($A880),MONTH($A880),1))</f>
        <v/>
      </c>
      <c r="Q880" s="14">
        <f>IF($C880="","",$K880-$O880)</f>
        <v/>
      </c>
    </row>
    <row r="881">
      <c r="A881" s="13" t="n"/>
      <c r="B881" s="4" t="n"/>
      <c r="C881" s="4" t="n"/>
      <c r="D881" s="4" t="n"/>
      <c r="E881" s="6">
        <f>IF($D881="","",IFERROR(INDEX('Settings'!$L$17:$L$56,MATCH($D881,'Settings'!$K$17:$K$56,0)),""))</f>
        <v/>
      </c>
      <c r="F881" s="8" t="n"/>
      <c r="G881" s="8" t="n"/>
      <c r="H881" s="4" t="n"/>
      <c r="I881" s="8" t="n"/>
      <c r="J881" s="8" t="n"/>
      <c r="K881" s="14">
        <f>IF($C881="","",$F881-$G881-$I881-$J881)</f>
        <v/>
      </c>
      <c r="L881" s="14">
        <f>IF($C881="","",$G881*IF($H881="Doctor",1,IF($H881="Shared",0.5,0)))</f>
        <v/>
      </c>
      <c r="M881" s="14">
        <f>IF($C881="","",IF(IFERROR(INDEX('Settings'!$C$17:$C$36,MATCH($C881,'Settings'!$A$17:$A$36,0)),"")="% of gross",$F881,$F881-$L881-IF('Settings'!$B$5="Yes",$I881,0)-IF('Settings'!$B$6="Yes",$J881,0)))</f>
        <v/>
      </c>
      <c r="N881" s="15">
        <f>IF($C881="","",IFERROR(IF(INDEX('Settings'!$E$17:$H$36,MATCH($C881,'Settings'!$A$17:$A$36,0),MATCH($E881,Groups,0))="",INDEX('Settings'!$D$17:$D$36,MATCH($C881,'Settings'!$A$17:$A$36,0)),INDEX('Settings'!$E$17:$H$36,MATCH($C881,'Settings'!$A$17:$A$36,0),MATCH($E881,Groups,0))),0))</f>
        <v/>
      </c>
      <c r="O881" s="14">
        <f>IF($C881="","",ROUND($M881*$N881,2))</f>
        <v/>
      </c>
      <c r="P881" s="16">
        <f>IF($A881="","",DATE(YEAR($A881),MONTH($A881),1))</f>
        <v/>
      </c>
      <c r="Q881" s="14">
        <f>IF($C881="","",$K881-$O881)</f>
        <v/>
      </c>
    </row>
    <row r="882">
      <c r="A882" s="13" t="n"/>
      <c r="B882" s="4" t="n"/>
      <c r="C882" s="4" t="n"/>
      <c r="D882" s="4" t="n"/>
      <c r="E882" s="6">
        <f>IF($D882="","",IFERROR(INDEX('Settings'!$L$17:$L$56,MATCH($D882,'Settings'!$K$17:$K$56,0)),""))</f>
        <v/>
      </c>
      <c r="F882" s="8" t="n"/>
      <c r="G882" s="8" t="n"/>
      <c r="H882" s="4" t="n"/>
      <c r="I882" s="8" t="n"/>
      <c r="J882" s="8" t="n"/>
      <c r="K882" s="14">
        <f>IF($C882="","",$F882-$G882-$I882-$J882)</f>
        <v/>
      </c>
      <c r="L882" s="14">
        <f>IF($C882="","",$G882*IF($H882="Doctor",1,IF($H882="Shared",0.5,0)))</f>
        <v/>
      </c>
      <c r="M882" s="14">
        <f>IF($C882="","",IF(IFERROR(INDEX('Settings'!$C$17:$C$36,MATCH($C882,'Settings'!$A$17:$A$36,0)),"")="% of gross",$F882,$F882-$L882-IF('Settings'!$B$5="Yes",$I882,0)-IF('Settings'!$B$6="Yes",$J882,0)))</f>
        <v/>
      </c>
      <c r="N882" s="15">
        <f>IF($C882="","",IFERROR(IF(INDEX('Settings'!$E$17:$H$36,MATCH($C882,'Settings'!$A$17:$A$36,0),MATCH($E882,Groups,0))="",INDEX('Settings'!$D$17:$D$36,MATCH($C882,'Settings'!$A$17:$A$36,0)),INDEX('Settings'!$E$17:$H$36,MATCH($C882,'Settings'!$A$17:$A$36,0),MATCH($E882,Groups,0))),0))</f>
        <v/>
      </c>
      <c r="O882" s="14">
        <f>IF($C882="","",ROUND($M882*$N882,2))</f>
        <v/>
      </c>
      <c r="P882" s="16">
        <f>IF($A882="","",DATE(YEAR($A882),MONTH($A882),1))</f>
        <v/>
      </c>
      <c r="Q882" s="14">
        <f>IF($C882="","",$K882-$O882)</f>
        <v/>
      </c>
    </row>
    <row r="883">
      <c r="A883" s="13" t="n"/>
      <c r="B883" s="4" t="n"/>
      <c r="C883" s="4" t="n"/>
      <c r="D883" s="4" t="n"/>
      <c r="E883" s="6">
        <f>IF($D883="","",IFERROR(INDEX('Settings'!$L$17:$L$56,MATCH($D883,'Settings'!$K$17:$K$56,0)),""))</f>
        <v/>
      </c>
      <c r="F883" s="8" t="n"/>
      <c r="G883" s="8" t="n"/>
      <c r="H883" s="4" t="n"/>
      <c r="I883" s="8" t="n"/>
      <c r="J883" s="8" t="n"/>
      <c r="K883" s="14">
        <f>IF($C883="","",$F883-$G883-$I883-$J883)</f>
        <v/>
      </c>
      <c r="L883" s="14">
        <f>IF($C883="","",$G883*IF($H883="Doctor",1,IF($H883="Shared",0.5,0)))</f>
        <v/>
      </c>
      <c r="M883" s="14">
        <f>IF($C883="","",IF(IFERROR(INDEX('Settings'!$C$17:$C$36,MATCH($C883,'Settings'!$A$17:$A$36,0)),"")="% of gross",$F883,$F883-$L883-IF('Settings'!$B$5="Yes",$I883,0)-IF('Settings'!$B$6="Yes",$J883,0)))</f>
        <v/>
      </c>
      <c r="N883" s="15">
        <f>IF($C883="","",IFERROR(IF(INDEX('Settings'!$E$17:$H$36,MATCH($C883,'Settings'!$A$17:$A$36,0),MATCH($E883,Groups,0))="",INDEX('Settings'!$D$17:$D$36,MATCH($C883,'Settings'!$A$17:$A$36,0)),INDEX('Settings'!$E$17:$H$36,MATCH($C883,'Settings'!$A$17:$A$36,0),MATCH($E883,Groups,0))),0))</f>
        <v/>
      </c>
      <c r="O883" s="14">
        <f>IF($C883="","",ROUND($M883*$N883,2))</f>
        <v/>
      </c>
      <c r="P883" s="16">
        <f>IF($A883="","",DATE(YEAR($A883),MONTH($A883),1))</f>
        <v/>
      </c>
      <c r="Q883" s="14">
        <f>IF($C883="","",$K883-$O883)</f>
        <v/>
      </c>
    </row>
    <row r="884">
      <c r="A884" s="13" t="n"/>
      <c r="B884" s="4" t="n"/>
      <c r="C884" s="4" t="n"/>
      <c r="D884" s="4" t="n"/>
      <c r="E884" s="6">
        <f>IF($D884="","",IFERROR(INDEX('Settings'!$L$17:$L$56,MATCH($D884,'Settings'!$K$17:$K$56,0)),""))</f>
        <v/>
      </c>
      <c r="F884" s="8" t="n"/>
      <c r="G884" s="8" t="n"/>
      <c r="H884" s="4" t="n"/>
      <c r="I884" s="8" t="n"/>
      <c r="J884" s="8" t="n"/>
      <c r="K884" s="14">
        <f>IF($C884="","",$F884-$G884-$I884-$J884)</f>
        <v/>
      </c>
      <c r="L884" s="14">
        <f>IF($C884="","",$G884*IF($H884="Doctor",1,IF($H884="Shared",0.5,0)))</f>
        <v/>
      </c>
      <c r="M884" s="14">
        <f>IF($C884="","",IF(IFERROR(INDEX('Settings'!$C$17:$C$36,MATCH($C884,'Settings'!$A$17:$A$36,0)),"")="% of gross",$F884,$F884-$L884-IF('Settings'!$B$5="Yes",$I884,0)-IF('Settings'!$B$6="Yes",$J884,0)))</f>
        <v/>
      </c>
      <c r="N884" s="15">
        <f>IF($C884="","",IFERROR(IF(INDEX('Settings'!$E$17:$H$36,MATCH($C884,'Settings'!$A$17:$A$36,0),MATCH($E884,Groups,0))="",INDEX('Settings'!$D$17:$D$36,MATCH($C884,'Settings'!$A$17:$A$36,0)),INDEX('Settings'!$E$17:$H$36,MATCH($C884,'Settings'!$A$17:$A$36,0),MATCH($E884,Groups,0))),0))</f>
        <v/>
      </c>
      <c r="O884" s="14">
        <f>IF($C884="","",ROUND($M884*$N884,2))</f>
        <v/>
      </c>
      <c r="P884" s="16">
        <f>IF($A884="","",DATE(YEAR($A884),MONTH($A884),1))</f>
        <v/>
      </c>
      <c r="Q884" s="14">
        <f>IF($C884="","",$K884-$O884)</f>
        <v/>
      </c>
    </row>
    <row r="885">
      <c r="A885" s="13" t="n"/>
      <c r="B885" s="4" t="n"/>
      <c r="C885" s="4" t="n"/>
      <c r="D885" s="4" t="n"/>
      <c r="E885" s="6">
        <f>IF($D885="","",IFERROR(INDEX('Settings'!$L$17:$L$56,MATCH($D885,'Settings'!$K$17:$K$56,0)),""))</f>
        <v/>
      </c>
      <c r="F885" s="8" t="n"/>
      <c r="G885" s="8" t="n"/>
      <c r="H885" s="4" t="n"/>
      <c r="I885" s="8" t="n"/>
      <c r="J885" s="8" t="n"/>
      <c r="K885" s="14">
        <f>IF($C885="","",$F885-$G885-$I885-$J885)</f>
        <v/>
      </c>
      <c r="L885" s="14">
        <f>IF($C885="","",$G885*IF($H885="Doctor",1,IF($H885="Shared",0.5,0)))</f>
        <v/>
      </c>
      <c r="M885" s="14">
        <f>IF($C885="","",IF(IFERROR(INDEX('Settings'!$C$17:$C$36,MATCH($C885,'Settings'!$A$17:$A$36,0)),"")="% of gross",$F885,$F885-$L885-IF('Settings'!$B$5="Yes",$I885,0)-IF('Settings'!$B$6="Yes",$J885,0)))</f>
        <v/>
      </c>
      <c r="N885" s="15">
        <f>IF($C885="","",IFERROR(IF(INDEX('Settings'!$E$17:$H$36,MATCH($C885,'Settings'!$A$17:$A$36,0),MATCH($E885,Groups,0))="",INDEX('Settings'!$D$17:$D$36,MATCH($C885,'Settings'!$A$17:$A$36,0)),INDEX('Settings'!$E$17:$H$36,MATCH($C885,'Settings'!$A$17:$A$36,0),MATCH($E885,Groups,0))),0))</f>
        <v/>
      </c>
      <c r="O885" s="14">
        <f>IF($C885="","",ROUND($M885*$N885,2))</f>
        <v/>
      </c>
      <c r="P885" s="16">
        <f>IF($A885="","",DATE(YEAR($A885),MONTH($A885),1))</f>
        <v/>
      </c>
      <c r="Q885" s="14">
        <f>IF($C885="","",$K885-$O885)</f>
        <v/>
      </c>
    </row>
    <row r="886">
      <c r="A886" s="13" t="n"/>
      <c r="B886" s="4" t="n"/>
      <c r="C886" s="4" t="n"/>
      <c r="D886" s="4" t="n"/>
      <c r="E886" s="6">
        <f>IF($D886="","",IFERROR(INDEX('Settings'!$L$17:$L$56,MATCH($D886,'Settings'!$K$17:$K$56,0)),""))</f>
        <v/>
      </c>
      <c r="F886" s="8" t="n"/>
      <c r="G886" s="8" t="n"/>
      <c r="H886" s="4" t="n"/>
      <c r="I886" s="8" t="n"/>
      <c r="J886" s="8" t="n"/>
      <c r="K886" s="14">
        <f>IF($C886="","",$F886-$G886-$I886-$J886)</f>
        <v/>
      </c>
      <c r="L886" s="14">
        <f>IF($C886="","",$G886*IF($H886="Doctor",1,IF($H886="Shared",0.5,0)))</f>
        <v/>
      </c>
      <c r="M886" s="14">
        <f>IF($C886="","",IF(IFERROR(INDEX('Settings'!$C$17:$C$36,MATCH($C886,'Settings'!$A$17:$A$36,0)),"")="% of gross",$F886,$F886-$L886-IF('Settings'!$B$5="Yes",$I886,0)-IF('Settings'!$B$6="Yes",$J886,0)))</f>
        <v/>
      </c>
      <c r="N886" s="15">
        <f>IF($C886="","",IFERROR(IF(INDEX('Settings'!$E$17:$H$36,MATCH($C886,'Settings'!$A$17:$A$36,0),MATCH($E886,Groups,0))="",INDEX('Settings'!$D$17:$D$36,MATCH($C886,'Settings'!$A$17:$A$36,0)),INDEX('Settings'!$E$17:$H$36,MATCH($C886,'Settings'!$A$17:$A$36,0),MATCH($E886,Groups,0))),0))</f>
        <v/>
      </c>
      <c r="O886" s="14">
        <f>IF($C886="","",ROUND($M886*$N886,2))</f>
        <v/>
      </c>
      <c r="P886" s="16">
        <f>IF($A886="","",DATE(YEAR($A886),MONTH($A886),1))</f>
        <v/>
      </c>
      <c r="Q886" s="14">
        <f>IF($C886="","",$K886-$O886)</f>
        <v/>
      </c>
    </row>
    <row r="887">
      <c r="A887" s="13" t="n"/>
      <c r="B887" s="4" t="n"/>
      <c r="C887" s="4" t="n"/>
      <c r="D887" s="4" t="n"/>
      <c r="E887" s="6">
        <f>IF($D887="","",IFERROR(INDEX('Settings'!$L$17:$L$56,MATCH($D887,'Settings'!$K$17:$K$56,0)),""))</f>
        <v/>
      </c>
      <c r="F887" s="8" t="n"/>
      <c r="G887" s="8" t="n"/>
      <c r="H887" s="4" t="n"/>
      <c r="I887" s="8" t="n"/>
      <c r="J887" s="8" t="n"/>
      <c r="K887" s="14">
        <f>IF($C887="","",$F887-$G887-$I887-$J887)</f>
        <v/>
      </c>
      <c r="L887" s="14">
        <f>IF($C887="","",$G887*IF($H887="Doctor",1,IF($H887="Shared",0.5,0)))</f>
        <v/>
      </c>
      <c r="M887" s="14">
        <f>IF($C887="","",IF(IFERROR(INDEX('Settings'!$C$17:$C$36,MATCH($C887,'Settings'!$A$17:$A$36,0)),"")="% of gross",$F887,$F887-$L887-IF('Settings'!$B$5="Yes",$I887,0)-IF('Settings'!$B$6="Yes",$J887,0)))</f>
        <v/>
      </c>
      <c r="N887" s="15">
        <f>IF($C887="","",IFERROR(IF(INDEX('Settings'!$E$17:$H$36,MATCH($C887,'Settings'!$A$17:$A$36,0),MATCH($E887,Groups,0))="",INDEX('Settings'!$D$17:$D$36,MATCH($C887,'Settings'!$A$17:$A$36,0)),INDEX('Settings'!$E$17:$H$36,MATCH($C887,'Settings'!$A$17:$A$36,0),MATCH($E887,Groups,0))),0))</f>
        <v/>
      </c>
      <c r="O887" s="14">
        <f>IF($C887="","",ROUND($M887*$N887,2))</f>
        <v/>
      </c>
      <c r="P887" s="16">
        <f>IF($A887="","",DATE(YEAR($A887),MONTH($A887),1))</f>
        <v/>
      </c>
      <c r="Q887" s="14">
        <f>IF($C887="","",$K887-$O887)</f>
        <v/>
      </c>
    </row>
    <row r="888">
      <c r="A888" s="13" t="n"/>
      <c r="B888" s="4" t="n"/>
      <c r="C888" s="4" t="n"/>
      <c r="D888" s="4" t="n"/>
      <c r="E888" s="6">
        <f>IF($D888="","",IFERROR(INDEX('Settings'!$L$17:$L$56,MATCH($D888,'Settings'!$K$17:$K$56,0)),""))</f>
        <v/>
      </c>
      <c r="F888" s="8" t="n"/>
      <c r="G888" s="8" t="n"/>
      <c r="H888" s="4" t="n"/>
      <c r="I888" s="8" t="n"/>
      <c r="J888" s="8" t="n"/>
      <c r="K888" s="14">
        <f>IF($C888="","",$F888-$G888-$I888-$J888)</f>
        <v/>
      </c>
      <c r="L888" s="14">
        <f>IF($C888="","",$G888*IF($H888="Doctor",1,IF($H888="Shared",0.5,0)))</f>
        <v/>
      </c>
      <c r="M888" s="14">
        <f>IF($C888="","",IF(IFERROR(INDEX('Settings'!$C$17:$C$36,MATCH($C888,'Settings'!$A$17:$A$36,0)),"")="% of gross",$F888,$F888-$L888-IF('Settings'!$B$5="Yes",$I888,0)-IF('Settings'!$B$6="Yes",$J888,0)))</f>
        <v/>
      </c>
      <c r="N888" s="15">
        <f>IF($C888="","",IFERROR(IF(INDEX('Settings'!$E$17:$H$36,MATCH($C888,'Settings'!$A$17:$A$36,0),MATCH($E888,Groups,0))="",INDEX('Settings'!$D$17:$D$36,MATCH($C888,'Settings'!$A$17:$A$36,0)),INDEX('Settings'!$E$17:$H$36,MATCH($C888,'Settings'!$A$17:$A$36,0),MATCH($E888,Groups,0))),0))</f>
        <v/>
      </c>
      <c r="O888" s="14">
        <f>IF($C888="","",ROUND($M888*$N888,2))</f>
        <v/>
      </c>
      <c r="P888" s="16">
        <f>IF($A888="","",DATE(YEAR($A888),MONTH($A888),1))</f>
        <v/>
      </c>
      <c r="Q888" s="14">
        <f>IF($C888="","",$K888-$O888)</f>
        <v/>
      </c>
    </row>
    <row r="889">
      <c r="A889" s="13" t="n"/>
      <c r="B889" s="4" t="n"/>
      <c r="C889" s="4" t="n"/>
      <c r="D889" s="4" t="n"/>
      <c r="E889" s="6">
        <f>IF($D889="","",IFERROR(INDEX('Settings'!$L$17:$L$56,MATCH($D889,'Settings'!$K$17:$K$56,0)),""))</f>
        <v/>
      </c>
      <c r="F889" s="8" t="n"/>
      <c r="G889" s="8" t="n"/>
      <c r="H889" s="4" t="n"/>
      <c r="I889" s="8" t="n"/>
      <c r="J889" s="8" t="n"/>
      <c r="K889" s="14">
        <f>IF($C889="","",$F889-$G889-$I889-$J889)</f>
        <v/>
      </c>
      <c r="L889" s="14">
        <f>IF($C889="","",$G889*IF($H889="Doctor",1,IF($H889="Shared",0.5,0)))</f>
        <v/>
      </c>
      <c r="M889" s="14">
        <f>IF($C889="","",IF(IFERROR(INDEX('Settings'!$C$17:$C$36,MATCH($C889,'Settings'!$A$17:$A$36,0)),"")="% of gross",$F889,$F889-$L889-IF('Settings'!$B$5="Yes",$I889,0)-IF('Settings'!$B$6="Yes",$J889,0)))</f>
        <v/>
      </c>
      <c r="N889" s="15">
        <f>IF($C889="","",IFERROR(IF(INDEX('Settings'!$E$17:$H$36,MATCH($C889,'Settings'!$A$17:$A$36,0),MATCH($E889,Groups,0))="",INDEX('Settings'!$D$17:$D$36,MATCH($C889,'Settings'!$A$17:$A$36,0)),INDEX('Settings'!$E$17:$H$36,MATCH($C889,'Settings'!$A$17:$A$36,0),MATCH($E889,Groups,0))),0))</f>
        <v/>
      </c>
      <c r="O889" s="14">
        <f>IF($C889="","",ROUND($M889*$N889,2))</f>
        <v/>
      </c>
      <c r="P889" s="16">
        <f>IF($A889="","",DATE(YEAR($A889),MONTH($A889),1))</f>
        <v/>
      </c>
      <c r="Q889" s="14">
        <f>IF($C889="","",$K889-$O889)</f>
        <v/>
      </c>
    </row>
    <row r="890">
      <c r="A890" s="13" t="n"/>
      <c r="B890" s="4" t="n"/>
      <c r="C890" s="4" t="n"/>
      <c r="D890" s="4" t="n"/>
      <c r="E890" s="6">
        <f>IF($D890="","",IFERROR(INDEX('Settings'!$L$17:$L$56,MATCH($D890,'Settings'!$K$17:$K$56,0)),""))</f>
        <v/>
      </c>
      <c r="F890" s="8" t="n"/>
      <c r="G890" s="8" t="n"/>
      <c r="H890" s="4" t="n"/>
      <c r="I890" s="8" t="n"/>
      <c r="J890" s="8" t="n"/>
      <c r="K890" s="14">
        <f>IF($C890="","",$F890-$G890-$I890-$J890)</f>
        <v/>
      </c>
      <c r="L890" s="14">
        <f>IF($C890="","",$G890*IF($H890="Doctor",1,IF($H890="Shared",0.5,0)))</f>
        <v/>
      </c>
      <c r="M890" s="14">
        <f>IF($C890="","",IF(IFERROR(INDEX('Settings'!$C$17:$C$36,MATCH($C890,'Settings'!$A$17:$A$36,0)),"")="% of gross",$F890,$F890-$L890-IF('Settings'!$B$5="Yes",$I890,0)-IF('Settings'!$B$6="Yes",$J890,0)))</f>
        <v/>
      </c>
      <c r="N890" s="15">
        <f>IF($C890="","",IFERROR(IF(INDEX('Settings'!$E$17:$H$36,MATCH($C890,'Settings'!$A$17:$A$36,0),MATCH($E890,Groups,0))="",INDEX('Settings'!$D$17:$D$36,MATCH($C890,'Settings'!$A$17:$A$36,0)),INDEX('Settings'!$E$17:$H$36,MATCH($C890,'Settings'!$A$17:$A$36,0),MATCH($E890,Groups,0))),0))</f>
        <v/>
      </c>
      <c r="O890" s="14">
        <f>IF($C890="","",ROUND($M890*$N890,2))</f>
        <v/>
      </c>
      <c r="P890" s="16">
        <f>IF($A890="","",DATE(YEAR($A890),MONTH($A890),1))</f>
        <v/>
      </c>
      <c r="Q890" s="14">
        <f>IF($C890="","",$K890-$O890)</f>
        <v/>
      </c>
    </row>
    <row r="891">
      <c r="A891" s="13" t="n"/>
      <c r="B891" s="4" t="n"/>
      <c r="C891" s="4" t="n"/>
      <c r="D891" s="4" t="n"/>
      <c r="E891" s="6">
        <f>IF($D891="","",IFERROR(INDEX('Settings'!$L$17:$L$56,MATCH($D891,'Settings'!$K$17:$K$56,0)),""))</f>
        <v/>
      </c>
      <c r="F891" s="8" t="n"/>
      <c r="G891" s="8" t="n"/>
      <c r="H891" s="4" t="n"/>
      <c r="I891" s="8" t="n"/>
      <c r="J891" s="8" t="n"/>
      <c r="K891" s="14">
        <f>IF($C891="","",$F891-$G891-$I891-$J891)</f>
        <v/>
      </c>
      <c r="L891" s="14">
        <f>IF($C891="","",$G891*IF($H891="Doctor",1,IF($H891="Shared",0.5,0)))</f>
        <v/>
      </c>
      <c r="M891" s="14">
        <f>IF($C891="","",IF(IFERROR(INDEX('Settings'!$C$17:$C$36,MATCH($C891,'Settings'!$A$17:$A$36,0)),"")="% of gross",$F891,$F891-$L891-IF('Settings'!$B$5="Yes",$I891,0)-IF('Settings'!$B$6="Yes",$J891,0)))</f>
        <v/>
      </c>
      <c r="N891" s="15">
        <f>IF($C891="","",IFERROR(IF(INDEX('Settings'!$E$17:$H$36,MATCH($C891,'Settings'!$A$17:$A$36,0),MATCH($E891,Groups,0))="",INDEX('Settings'!$D$17:$D$36,MATCH($C891,'Settings'!$A$17:$A$36,0)),INDEX('Settings'!$E$17:$H$36,MATCH($C891,'Settings'!$A$17:$A$36,0),MATCH($E891,Groups,0))),0))</f>
        <v/>
      </c>
      <c r="O891" s="14">
        <f>IF($C891="","",ROUND($M891*$N891,2))</f>
        <v/>
      </c>
      <c r="P891" s="16">
        <f>IF($A891="","",DATE(YEAR($A891),MONTH($A891),1))</f>
        <v/>
      </c>
      <c r="Q891" s="14">
        <f>IF($C891="","",$K891-$O891)</f>
        <v/>
      </c>
    </row>
    <row r="892">
      <c r="A892" s="13" t="n"/>
      <c r="B892" s="4" t="n"/>
      <c r="C892" s="4" t="n"/>
      <c r="D892" s="4" t="n"/>
      <c r="E892" s="6">
        <f>IF($D892="","",IFERROR(INDEX('Settings'!$L$17:$L$56,MATCH($D892,'Settings'!$K$17:$K$56,0)),""))</f>
        <v/>
      </c>
      <c r="F892" s="8" t="n"/>
      <c r="G892" s="8" t="n"/>
      <c r="H892" s="4" t="n"/>
      <c r="I892" s="8" t="n"/>
      <c r="J892" s="8" t="n"/>
      <c r="K892" s="14">
        <f>IF($C892="","",$F892-$G892-$I892-$J892)</f>
        <v/>
      </c>
      <c r="L892" s="14">
        <f>IF($C892="","",$G892*IF($H892="Doctor",1,IF($H892="Shared",0.5,0)))</f>
        <v/>
      </c>
      <c r="M892" s="14">
        <f>IF($C892="","",IF(IFERROR(INDEX('Settings'!$C$17:$C$36,MATCH($C892,'Settings'!$A$17:$A$36,0)),"")="% of gross",$F892,$F892-$L892-IF('Settings'!$B$5="Yes",$I892,0)-IF('Settings'!$B$6="Yes",$J892,0)))</f>
        <v/>
      </c>
      <c r="N892" s="15">
        <f>IF($C892="","",IFERROR(IF(INDEX('Settings'!$E$17:$H$36,MATCH($C892,'Settings'!$A$17:$A$36,0),MATCH($E892,Groups,0))="",INDEX('Settings'!$D$17:$D$36,MATCH($C892,'Settings'!$A$17:$A$36,0)),INDEX('Settings'!$E$17:$H$36,MATCH($C892,'Settings'!$A$17:$A$36,0),MATCH($E892,Groups,0))),0))</f>
        <v/>
      </c>
      <c r="O892" s="14">
        <f>IF($C892="","",ROUND($M892*$N892,2))</f>
        <v/>
      </c>
      <c r="P892" s="16">
        <f>IF($A892="","",DATE(YEAR($A892),MONTH($A892),1))</f>
        <v/>
      </c>
      <c r="Q892" s="14">
        <f>IF($C892="","",$K892-$O892)</f>
        <v/>
      </c>
    </row>
    <row r="893">
      <c r="A893" s="13" t="n"/>
      <c r="B893" s="4" t="n"/>
      <c r="C893" s="4" t="n"/>
      <c r="D893" s="4" t="n"/>
      <c r="E893" s="6">
        <f>IF($D893="","",IFERROR(INDEX('Settings'!$L$17:$L$56,MATCH($D893,'Settings'!$K$17:$K$56,0)),""))</f>
        <v/>
      </c>
      <c r="F893" s="8" t="n"/>
      <c r="G893" s="8" t="n"/>
      <c r="H893" s="4" t="n"/>
      <c r="I893" s="8" t="n"/>
      <c r="J893" s="8" t="n"/>
      <c r="K893" s="14">
        <f>IF($C893="","",$F893-$G893-$I893-$J893)</f>
        <v/>
      </c>
      <c r="L893" s="14">
        <f>IF($C893="","",$G893*IF($H893="Doctor",1,IF($H893="Shared",0.5,0)))</f>
        <v/>
      </c>
      <c r="M893" s="14">
        <f>IF($C893="","",IF(IFERROR(INDEX('Settings'!$C$17:$C$36,MATCH($C893,'Settings'!$A$17:$A$36,0)),"")="% of gross",$F893,$F893-$L893-IF('Settings'!$B$5="Yes",$I893,0)-IF('Settings'!$B$6="Yes",$J893,0)))</f>
        <v/>
      </c>
      <c r="N893" s="15">
        <f>IF($C893="","",IFERROR(IF(INDEX('Settings'!$E$17:$H$36,MATCH($C893,'Settings'!$A$17:$A$36,0),MATCH($E893,Groups,0))="",INDEX('Settings'!$D$17:$D$36,MATCH($C893,'Settings'!$A$17:$A$36,0)),INDEX('Settings'!$E$17:$H$36,MATCH($C893,'Settings'!$A$17:$A$36,0),MATCH($E893,Groups,0))),0))</f>
        <v/>
      </c>
      <c r="O893" s="14">
        <f>IF($C893="","",ROUND($M893*$N893,2))</f>
        <v/>
      </c>
      <c r="P893" s="16">
        <f>IF($A893="","",DATE(YEAR($A893),MONTH($A893),1))</f>
        <v/>
      </c>
      <c r="Q893" s="14">
        <f>IF($C893="","",$K893-$O893)</f>
        <v/>
      </c>
    </row>
    <row r="894">
      <c r="A894" s="13" t="n"/>
      <c r="B894" s="4" t="n"/>
      <c r="C894" s="4" t="n"/>
      <c r="D894" s="4" t="n"/>
      <c r="E894" s="6">
        <f>IF($D894="","",IFERROR(INDEX('Settings'!$L$17:$L$56,MATCH($D894,'Settings'!$K$17:$K$56,0)),""))</f>
        <v/>
      </c>
      <c r="F894" s="8" t="n"/>
      <c r="G894" s="8" t="n"/>
      <c r="H894" s="4" t="n"/>
      <c r="I894" s="8" t="n"/>
      <c r="J894" s="8" t="n"/>
      <c r="K894" s="14">
        <f>IF($C894="","",$F894-$G894-$I894-$J894)</f>
        <v/>
      </c>
      <c r="L894" s="14">
        <f>IF($C894="","",$G894*IF($H894="Doctor",1,IF($H894="Shared",0.5,0)))</f>
        <v/>
      </c>
      <c r="M894" s="14">
        <f>IF($C894="","",IF(IFERROR(INDEX('Settings'!$C$17:$C$36,MATCH($C894,'Settings'!$A$17:$A$36,0)),"")="% of gross",$F894,$F894-$L894-IF('Settings'!$B$5="Yes",$I894,0)-IF('Settings'!$B$6="Yes",$J894,0)))</f>
        <v/>
      </c>
      <c r="N894" s="15">
        <f>IF($C894="","",IFERROR(IF(INDEX('Settings'!$E$17:$H$36,MATCH($C894,'Settings'!$A$17:$A$36,0),MATCH($E894,Groups,0))="",INDEX('Settings'!$D$17:$D$36,MATCH($C894,'Settings'!$A$17:$A$36,0)),INDEX('Settings'!$E$17:$H$36,MATCH($C894,'Settings'!$A$17:$A$36,0),MATCH($E894,Groups,0))),0))</f>
        <v/>
      </c>
      <c r="O894" s="14">
        <f>IF($C894="","",ROUND($M894*$N894,2))</f>
        <v/>
      </c>
      <c r="P894" s="16">
        <f>IF($A894="","",DATE(YEAR($A894),MONTH($A894),1))</f>
        <v/>
      </c>
      <c r="Q894" s="14">
        <f>IF($C894="","",$K894-$O894)</f>
        <v/>
      </c>
    </row>
    <row r="895">
      <c r="A895" s="13" t="n"/>
      <c r="B895" s="4" t="n"/>
      <c r="C895" s="4" t="n"/>
      <c r="D895" s="4" t="n"/>
      <c r="E895" s="6">
        <f>IF($D895="","",IFERROR(INDEX('Settings'!$L$17:$L$56,MATCH($D895,'Settings'!$K$17:$K$56,0)),""))</f>
        <v/>
      </c>
      <c r="F895" s="8" t="n"/>
      <c r="G895" s="8" t="n"/>
      <c r="H895" s="4" t="n"/>
      <c r="I895" s="8" t="n"/>
      <c r="J895" s="8" t="n"/>
      <c r="K895" s="14">
        <f>IF($C895="","",$F895-$G895-$I895-$J895)</f>
        <v/>
      </c>
      <c r="L895" s="14">
        <f>IF($C895="","",$G895*IF($H895="Doctor",1,IF($H895="Shared",0.5,0)))</f>
        <v/>
      </c>
      <c r="M895" s="14">
        <f>IF($C895="","",IF(IFERROR(INDEX('Settings'!$C$17:$C$36,MATCH($C895,'Settings'!$A$17:$A$36,0)),"")="% of gross",$F895,$F895-$L895-IF('Settings'!$B$5="Yes",$I895,0)-IF('Settings'!$B$6="Yes",$J895,0)))</f>
        <v/>
      </c>
      <c r="N895" s="15">
        <f>IF($C895="","",IFERROR(IF(INDEX('Settings'!$E$17:$H$36,MATCH($C895,'Settings'!$A$17:$A$36,0),MATCH($E895,Groups,0))="",INDEX('Settings'!$D$17:$D$36,MATCH($C895,'Settings'!$A$17:$A$36,0)),INDEX('Settings'!$E$17:$H$36,MATCH($C895,'Settings'!$A$17:$A$36,0),MATCH($E895,Groups,0))),0))</f>
        <v/>
      </c>
      <c r="O895" s="14">
        <f>IF($C895="","",ROUND($M895*$N895,2))</f>
        <v/>
      </c>
      <c r="P895" s="16">
        <f>IF($A895="","",DATE(YEAR($A895),MONTH($A895),1))</f>
        <v/>
      </c>
      <c r="Q895" s="14">
        <f>IF($C895="","",$K895-$O895)</f>
        <v/>
      </c>
    </row>
    <row r="896">
      <c r="A896" s="13" t="n"/>
      <c r="B896" s="4" t="n"/>
      <c r="C896" s="4" t="n"/>
      <c r="D896" s="4" t="n"/>
      <c r="E896" s="6">
        <f>IF($D896="","",IFERROR(INDEX('Settings'!$L$17:$L$56,MATCH($D896,'Settings'!$K$17:$K$56,0)),""))</f>
        <v/>
      </c>
      <c r="F896" s="8" t="n"/>
      <c r="G896" s="8" t="n"/>
      <c r="H896" s="4" t="n"/>
      <c r="I896" s="8" t="n"/>
      <c r="J896" s="8" t="n"/>
      <c r="K896" s="14">
        <f>IF($C896="","",$F896-$G896-$I896-$J896)</f>
        <v/>
      </c>
      <c r="L896" s="14">
        <f>IF($C896="","",$G896*IF($H896="Doctor",1,IF($H896="Shared",0.5,0)))</f>
        <v/>
      </c>
      <c r="M896" s="14">
        <f>IF($C896="","",IF(IFERROR(INDEX('Settings'!$C$17:$C$36,MATCH($C896,'Settings'!$A$17:$A$36,0)),"")="% of gross",$F896,$F896-$L896-IF('Settings'!$B$5="Yes",$I896,0)-IF('Settings'!$B$6="Yes",$J896,0)))</f>
        <v/>
      </c>
      <c r="N896" s="15">
        <f>IF($C896="","",IFERROR(IF(INDEX('Settings'!$E$17:$H$36,MATCH($C896,'Settings'!$A$17:$A$36,0),MATCH($E896,Groups,0))="",INDEX('Settings'!$D$17:$D$36,MATCH($C896,'Settings'!$A$17:$A$36,0)),INDEX('Settings'!$E$17:$H$36,MATCH($C896,'Settings'!$A$17:$A$36,0),MATCH($E896,Groups,0))),0))</f>
        <v/>
      </c>
      <c r="O896" s="14">
        <f>IF($C896="","",ROUND($M896*$N896,2))</f>
        <v/>
      </c>
      <c r="P896" s="16">
        <f>IF($A896="","",DATE(YEAR($A896),MONTH($A896),1))</f>
        <v/>
      </c>
      <c r="Q896" s="14">
        <f>IF($C896="","",$K896-$O896)</f>
        <v/>
      </c>
    </row>
    <row r="897">
      <c r="A897" s="13" t="n"/>
      <c r="B897" s="4" t="n"/>
      <c r="C897" s="4" t="n"/>
      <c r="D897" s="4" t="n"/>
      <c r="E897" s="6">
        <f>IF($D897="","",IFERROR(INDEX('Settings'!$L$17:$L$56,MATCH($D897,'Settings'!$K$17:$K$56,0)),""))</f>
        <v/>
      </c>
      <c r="F897" s="8" t="n"/>
      <c r="G897" s="8" t="n"/>
      <c r="H897" s="4" t="n"/>
      <c r="I897" s="8" t="n"/>
      <c r="J897" s="8" t="n"/>
      <c r="K897" s="14">
        <f>IF($C897="","",$F897-$G897-$I897-$J897)</f>
        <v/>
      </c>
      <c r="L897" s="14">
        <f>IF($C897="","",$G897*IF($H897="Doctor",1,IF($H897="Shared",0.5,0)))</f>
        <v/>
      </c>
      <c r="M897" s="14">
        <f>IF($C897="","",IF(IFERROR(INDEX('Settings'!$C$17:$C$36,MATCH($C897,'Settings'!$A$17:$A$36,0)),"")="% of gross",$F897,$F897-$L897-IF('Settings'!$B$5="Yes",$I897,0)-IF('Settings'!$B$6="Yes",$J897,0)))</f>
        <v/>
      </c>
      <c r="N897" s="15">
        <f>IF($C897="","",IFERROR(IF(INDEX('Settings'!$E$17:$H$36,MATCH($C897,'Settings'!$A$17:$A$36,0),MATCH($E897,Groups,0))="",INDEX('Settings'!$D$17:$D$36,MATCH($C897,'Settings'!$A$17:$A$36,0)),INDEX('Settings'!$E$17:$H$36,MATCH($C897,'Settings'!$A$17:$A$36,0),MATCH($E897,Groups,0))),0))</f>
        <v/>
      </c>
      <c r="O897" s="14">
        <f>IF($C897="","",ROUND($M897*$N897,2))</f>
        <v/>
      </c>
      <c r="P897" s="16">
        <f>IF($A897="","",DATE(YEAR($A897),MONTH($A897),1))</f>
        <v/>
      </c>
      <c r="Q897" s="14">
        <f>IF($C897="","",$K897-$O897)</f>
        <v/>
      </c>
    </row>
    <row r="898">
      <c r="A898" s="13" t="n"/>
      <c r="B898" s="4" t="n"/>
      <c r="C898" s="4" t="n"/>
      <c r="D898" s="4" t="n"/>
      <c r="E898" s="6">
        <f>IF($D898="","",IFERROR(INDEX('Settings'!$L$17:$L$56,MATCH($D898,'Settings'!$K$17:$K$56,0)),""))</f>
        <v/>
      </c>
      <c r="F898" s="8" t="n"/>
      <c r="G898" s="8" t="n"/>
      <c r="H898" s="4" t="n"/>
      <c r="I898" s="8" t="n"/>
      <c r="J898" s="8" t="n"/>
      <c r="K898" s="14">
        <f>IF($C898="","",$F898-$G898-$I898-$J898)</f>
        <v/>
      </c>
      <c r="L898" s="14">
        <f>IF($C898="","",$G898*IF($H898="Doctor",1,IF($H898="Shared",0.5,0)))</f>
        <v/>
      </c>
      <c r="M898" s="14">
        <f>IF($C898="","",IF(IFERROR(INDEX('Settings'!$C$17:$C$36,MATCH($C898,'Settings'!$A$17:$A$36,0)),"")="% of gross",$F898,$F898-$L898-IF('Settings'!$B$5="Yes",$I898,0)-IF('Settings'!$B$6="Yes",$J898,0)))</f>
        <v/>
      </c>
      <c r="N898" s="15">
        <f>IF($C898="","",IFERROR(IF(INDEX('Settings'!$E$17:$H$36,MATCH($C898,'Settings'!$A$17:$A$36,0),MATCH($E898,Groups,0))="",INDEX('Settings'!$D$17:$D$36,MATCH($C898,'Settings'!$A$17:$A$36,0)),INDEX('Settings'!$E$17:$H$36,MATCH($C898,'Settings'!$A$17:$A$36,0),MATCH($E898,Groups,0))),0))</f>
        <v/>
      </c>
      <c r="O898" s="14">
        <f>IF($C898="","",ROUND($M898*$N898,2))</f>
        <v/>
      </c>
      <c r="P898" s="16">
        <f>IF($A898="","",DATE(YEAR($A898),MONTH($A898),1))</f>
        <v/>
      </c>
      <c r="Q898" s="14">
        <f>IF($C898="","",$K898-$O898)</f>
        <v/>
      </c>
    </row>
    <row r="899">
      <c r="A899" s="13" t="n"/>
      <c r="B899" s="4" t="n"/>
      <c r="C899" s="4" t="n"/>
      <c r="D899" s="4" t="n"/>
      <c r="E899" s="6">
        <f>IF($D899="","",IFERROR(INDEX('Settings'!$L$17:$L$56,MATCH($D899,'Settings'!$K$17:$K$56,0)),""))</f>
        <v/>
      </c>
      <c r="F899" s="8" t="n"/>
      <c r="G899" s="8" t="n"/>
      <c r="H899" s="4" t="n"/>
      <c r="I899" s="8" t="n"/>
      <c r="J899" s="8" t="n"/>
      <c r="K899" s="14">
        <f>IF($C899="","",$F899-$G899-$I899-$J899)</f>
        <v/>
      </c>
      <c r="L899" s="14">
        <f>IF($C899="","",$G899*IF($H899="Doctor",1,IF($H899="Shared",0.5,0)))</f>
        <v/>
      </c>
      <c r="M899" s="14">
        <f>IF($C899="","",IF(IFERROR(INDEX('Settings'!$C$17:$C$36,MATCH($C899,'Settings'!$A$17:$A$36,0)),"")="% of gross",$F899,$F899-$L899-IF('Settings'!$B$5="Yes",$I899,0)-IF('Settings'!$B$6="Yes",$J899,0)))</f>
        <v/>
      </c>
      <c r="N899" s="15">
        <f>IF($C899="","",IFERROR(IF(INDEX('Settings'!$E$17:$H$36,MATCH($C899,'Settings'!$A$17:$A$36,0),MATCH($E899,Groups,0))="",INDEX('Settings'!$D$17:$D$36,MATCH($C899,'Settings'!$A$17:$A$36,0)),INDEX('Settings'!$E$17:$H$36,MATCH($C899,'Settings'!$A$17:$A$36,0),MATCH($E899,Groups,0))),0))</f>
        <v/>
      </c>
      <c r="O899" s="14">
        <f>IF($C899="","",ROUND($M899*$N899,2))</f>
        <v/>
      </c>
      <c r="P899" s="16">
        <f>IF($A899="","",DATE(YEAR($A899),MONTH($A899),1))</f>
        <v/>
      </c>
      <c r="Q899" s="14">
        <f>IF($C899="","",$K899-$O899)</f>
        <v/>
      </c>
    </row>
    <row r="900">
      <c r="A900" s="13" t="n"/>
      <c r="B900" s="4" t="n"/>
      <c r="C900" s="4" t="n"/>
      <c r="D900" s="4" t="n"/>
      <c r="E900" s="6">
        <f>IF($D900="","",IFERROR(INDEX('Settings'!$L$17:$L$56,MATCH($D900,'Settings'!$K$17:$K$56,0)),""))</f>
        <v/>
      </c>
      <c r="F900" s="8" t="n"/>
      <c r="G900" s="8" t="n"/>
      <c r="H900" s="4" t="n"/>
      <c r="I900" s="8" t="n"/>
      <c r="J900" s="8" t="n"/>
      <c r="K900" s="14">
        <f>IF($C900="","",$F900-$G900-$I900-$J900)</f>
        <v/>
      </c>
      <c r="L900" s="14">
        <f>IF($C900="","",$G900*IF($H900="Doctor",1,IF($H900="Shared",0.5,0)))</f>
        <v/>
      </c>
      <c r="M900" s="14">
        <f>IF($C900="","",IF(IFERROR(INDEX('Settings'!$C$17:$C$36,MATCH($C900,'Settings'!$A$17:$A$36,0)),"")="% of gross",$F900,$F900-$L900-IF('Settings'!$B$5="Yes",$I900,0)-IF('Settings'!$B$6="Yes",$J900,0)))</f>
        <v/>
      </c>
      <c r="N900" s="15">
        <f>IF($C900="","",IFERROR(IF(INDEX('Settings'!$E$17:$H$36,MATCH($C900,'Settings'!$A$17:$A$36,0),MATCH($E900,Groups,0))="",INDEX('Settings'!$D$17:$D$36,MATCH($C900,'Settings'!$A$17:$A$36,0)),INDEX('Settings'!$E$17:$H$36,MATCH($C900,'Settings'!$A$17:$A$36,0),MATCH($E900,Groups,0))),0))</f>
        <v/>
      </c>
      <c r="O900" s="14">
        <f>IF($C900="","",ROUND($M900*$N900,2))</f>
        <v/>
      </c>
      <c r="P900" s="16">
        <f>IF($A900="","",DATE(YEAR($A900),MONTH($A900),1))</f>
        <v/>
      </c>
      <c r="Q900" s="14">
        <f>IF($C900="","",$K900-$O900)</f>
        <v/>
      </c>
    </row>
    <row r="901">
      <c r="A901" s="13" t="n"/>
      <c r="B901" s="4" t="n"/>
      <c r="C901" s="4" t="n"/>
      <c r="D901" s="4" t="n"/>
      <c r="E901" s="6">
        <f>IF($D901="","",IFERROR(INDEX('Settings'!$L$17:$L$56,MATCH($D901,'Settings'!$K$17:$K$56,0)),""))</f>
        <v/>
      </c>
      <c r="F901" s="8" t="n"/>
      <c r="G901" s="8" t="n"/>
      <c r="H901" s="4" t="n"/>
      <c r="I901" s="8" t="n"/>
      <c r="J901" s="8" t="n"/>
      <c r="K901" s="14">
        <f>IF($C901="","",$F901-$G901-$I901-$J901)</f>
        <v/>
      </c>
      <c r="L901" s="14">
        <f>IF($C901="","",$G901*IF($H901="Doctor",1,IF($H901="Shared",0.5,0)))</f>
        <v/>
      </c>
      <c r="M901" s="14">
        <f>IF($C901="","",IF(IFERROR(INDEX('Settings'!$C$17:$C$36,MATCH($C901,'Settings'!$A$17:$A$36,0)),"")="% of gross",$F901,$F901-$L901-IF('Settings'!$B$5="Yes",$I901,0)-IF('Settings'!$B$6="Yes",$J901,0)))</f>
        <v/>
      </c>
      <c r="N901" s="15">
        <f>IF($C901="","",IFERROR(IF(INDEX('Settings'!$E$17:$H$36,MATCH($C901,'Settings'!$A$17:$A$36,0),MATCH($E901,Groups,0))="",INDEX('Settings'!$D$17:$D$36,MATCH($C901,'Settings'!$A$17:$A$36,0)),INDEX('Settings'!$E$17:$H$36,MATCH($C901,'Settings'!$A$17:$A$36,0),MATCH($E901,Groups,0))),0))</f>
        <v/>
      </c>
      <c r="O901" s="14">
        <f>IF($C901="","",ROUND($M901*$N901,2))</f>
        <v/>
      </c>
      <c r="P901" s="16">
        <f>IF($A901="","",DATE(YEAR($A901),MONTH($A901),1))</f>
        <v/>
      </c>
      <c r="Q901" s="14">
        <f>IF($C901="","",$K901-$O901)</f>
        <v/>
      </c>
    </row>
    <row r="902">
      <c r="A902" s="13" t="n"/>
      <c r="B902" s="4" t="n"/>
      <c r="C902" s="4" t="n"/>
      <c r="D902" s="4" t="n"/>
      <c r="E902" s="6">
        <f>IF($D902="","",IFERROR(INDEX('Settings'!$L$17:$L$56,MATCH($D902,'Settings'!$K$17:$K$56,0)),""))</f>
        <v/>
      </c>
      <c r="F902" s="8" t="n"/>
      <c r="G902" s="8" t="n"/>
      <c r="H902" s="4" t="n"/>
      <c r="I902" s="8" t="n"/>
      <c r="J902" s="8" t="n"/>
      <c r="K902" s="14">
        <f>IF($C902="","",$F902-$G902-$I902-$J902)</f>
        <v/>
      </c>
      <c r="L902" s="14">
        <f>IF($C902="","",$G902*IF($H902="Doctor",1,IF($H902="Shared",0.5,0)))</f>
        <v/>
      </c>
      <c r="M902" s="14">
        <f>IF($C902="","",IF(IFERROR(INDEX('Settings'!$C$17:$C$36,MATCH($C902,'Settings'!$A$17:$A$36,0)),"")="% of gross",$F902,$F902-$L902-IF('Settings'!$B$5="Yes",$I902,0)-IF('Settings'!$B$6="Yes",$J902,0)))</f>
        <v/>
      </c>
      <c r="N902" s="15">
        <f>IF($C902="","",IFERROR(IF(INDEX('Settings'!$E$17:$H$36,MATCH($C902,'Settings'!$A$17:$A$36,0),MATCH($E902,Groups,0))="",INDEX('Settings'!$D$17:$D$36,MATCH($C902,'Settings'!$A$17:$A$36,0)),INDEX('Settings'!$E$17:$H$36,MATCH($C902,'Settings'!$A$17:$A$36,0),MATCH($E902,Groups,0))),0))</f>
        <v/>
      </c>
      <c r="O902" s="14">
        <f>IF($C902="","",ROUND($M902*$N902,2))</f>
        <v/>
      </c>
      <c r="P902" s="16">
        <f>IF($A902="","",DATE(YEAR($A902),MONTH($A902),1))</f>
        <v/>
      </c>
      <c r="Q902" s="14">
        <f>IF($C902="","",$K902-$O902)</f>
        <v/>
      </c>
    </row>
    <row r="903">
      <c r="A903" s="13" t="n"/>
      <c r="B903" s="4" t="n"/>
      <c r="C903" s="4" t="n"/>
      <c r="D903" s="4" t="n"/>
      <c r="E903" s="6">
        <f>IF($D903="","",IFERROR(INDEX('Settings'!$L$17:$L$56,MATCH($D903,'Settings'!$K$17:$K$56,0)),""))</f>
        <v/>
      </c>
      <c r="F903" s="8" t="n"/>
      <c r="G903" s="8" t="n"/>
      <c r="H903" s="4" t="n"/>
      <c r="I903" s="8" t="n"/>
      <c r="J903" s="8" t="n"/>
      <c r="K903" s="14">
        <f>IF($C903="","",$F903-$G903-$I903-$J903)</f>
        <v/>
      </c>
      <c r="L903" s="14">
        <f>IF($C903="","",$G903*IF($H903="Doctor",1,IF($H903="Shared",0.5,0)))</f>
        <v/>
      </c>
      <c r="M903" s="14">
        <f>IF($C903="","",IF(IFERROR(INDEX('Settings'!$C$17:$C$36,MATCH($C903,'Settings'!$A$17:$A$36,0)),"")="% of gross",$F903,$F903-$L903-IF('Settings'!$B$5="Yes",$I903,0)-IF('Settings'!$B$6="Yes",$J903,0)))</f>
        <v/>
      </c>
      <c r="N903" s="15">
        <f>IF($C903="","",IFERROR(IF(INDEX('Settings'!$E$17:$H$36,MATCH($C903,'Settings'!$A$17:$A$36,0),MATCH($E903,Groups,0))="",INDEX('Settings'!$D$17:$D$36,MATCH($C903,'Settings'!$A$17:$A$36,0)),INDEX('Settings'!$E$17:$H$36,MATCH($C903,'Settings'!$A$17:$A$36,0),MATCH($E903,Groups,0))),0))</f>
        <v/>
      </c>
      <c r="O903" s="14">
        <f>IF($C903="","",ROUND($M903*$N903,2))</f>
        <v/>
      </c>
      <c r="P903" s="16">
        <f>IF($A903="","",DATE(YEAR($A903),MONTH($A903),1))</f>
        <v/>
      </c>
      <c r="Q903" s="14">
        <f>IF($C903="","",$K903-$O903)</f>
        <v/>
      </c>
    </row>
    <row r="904">
      <c r="A904" s="13" t="n"/>
      <c r="B904" s="4" t="n"/>
      <c r="C904" s="4" t="n"/>
      <c r="D904" s="4" t="n"/>
      <c r="E904" s="6">
        <f>IF($D904="","",IFERROR(INDEX('Settings'!$L$17:$L$56,MATCH($D904,'Settings'!$K$17:$K$56,0)),""))</f>
        <v/>
      </c>
      <c r="F904" s="8" t="n"/>
      <c r="G904" s="8" t="n"/>
      <c r="H904" s="4" t="n"/>
      <c r="I904" s="8" t="n"/>
      <c r="J904" s="8" t="n"/>
      <c r="K904" s="14">
        <f>IF($C904="","",$F904-$G904-$I904-$J904)</f>
        <v/>
      </c>
      <c r="L904" s="14">
        <f>IF($C904="","",$G904*IF($H904="Doctor",1,IF($H904="Shared",0.5,0)))</f>
        <v/>
      </c>
      <c r="M904" s="14">
        <f>IF($C904="","",IF(IFERROR(INDEX('Settings'!$C$17:$C$36,MATCH($C904,'Settings'!$A$17:$A$36,0)),"")="% of gross",$F904,$F904-$L904-IF('Settings'!$B$5="Yes",$I904,0)-IF('Settings'!$B$6="Yes",$J904,0)))</f>
        <v/>
      </c>
      <c r="N904" s="15">
        <f>IF($C904="","",IFERROR(IF(INDEX('Settings'!$E$17:$H$36,MATCH($C904,'Settings'!$A$17:$A$36,0),MATCH($E904,Groups,0))="",INDEX('Settings'!$D$17:$D$36,MATCH($C904,'Settings'!$A$17:$A$36,0)),INDEX('Settings'!$E$17:$H$36,MATCH($C904,'Settings'!$A$17:$A$36,0),MATCH($E904,Groups,0))),0))</f>
        <v/>
      </c>
      <c r="O904" s="14">
        <f>IF($C904="","",ROUND($M904*$N904,2))</f>
        <v/>
      </c>
      <c r="P904" s="16">
        <f>IF($A904="","",DATE(YEAR($A904),MONTH($A904),1))</f>
        <v/>
      </c>
      <c r="Q904" s="14">
        <f>IF($C904="","",$K904-$O904)</f>
        <v/>
      </c>
    </row>
    <row r="905">
      <c r="A905" s="13" t="n"/>
      <c r="B905" s="4" t="n"/>
      <c r="C905" s="4" t="n"/>
      <c r="D905" s="4" t="n"/>
      <c r="E905" s="6">
        <f>IF($D905="","",IFERROR(INDEX('Settings'!$L$17:$L$56,MATCH($D905,'Settings'!$K$17:$K$56,0)),""))</f>
        <v/>
      </c>
      <c r="F905" s="8" t="n"/>
      <c r="G905" s="8" t="n"/>
      <c r="H905" s="4" t="n"/>
      <c r="I905" s="8" t="n"/>
      <c r="J905" s="8" t="n"/>
      <c r="K905" s="14">
        <f>IF($C905="","",$F905-$G905-$I905-$J905)</f>
        <v/>
      </c>
      <c r="L905" s="14">
        <f>IF($C905="","",$G905*IF($H905="Doctor",1,IF($H905="Shared",0.5,0)))</f>
        <v/>
      </c>
      <c r="M905" s="14">
        <f>IF($C905="","",IF(IFERROR(INDEX('Settings'!$C$17:$C$36,MATCH($C905,'Settings'!$A$17:$A$36,0)),"")="% of gross",$F905,$F905-$L905-IF('Settings'!$B$5="Yes",$I905,0)-IF('Settings'!$B$6="Yes",$J905,0)))</f>
        <v/>
      </c>
      <c r="N905" s="15">
        <f>IF($C905="","",IFERROR(IF(INDEX('Settings'!$E$17:$H$36,MATCH($C905,'Settings'!$A$17:$A$36,0),MATCH($E905,Groups,0))="",INDEX('Settings'!$D$17:$D$36,MATCH($C905,'Settings'!$A$17:$A$36,0)),INDEX('Settings'!$E$17:$H$36,MATCH($C905,'Settings'!$A$17:$A$36,0),MATCH($E905,Groups,0))),0))</f>
        <v/>
      </c>
      <c r="O905" s="14">
        <f>IF($C905="","",ROUND($M905*$N905,2))</f>
        <v/>
      </c>
      <c r="P905" s="16">
        <f>IF($A905="","",DATE(YEAR($A905),MONTH($A905),1))</f>
        <v/>
      </c>
      <c r="Q905" s="14">
        <f>IF($C905="","",$K905-$O905)</f>
        <v/>
      </c>
    </row>
    <row r="906">
      <c r="A906" s="13" t="n"/>
      <c r="B906" s="4" t="n"/>
      <c r="C906" s="4" t="n"/>
      <c r="D906" s="4" t="n"/>
      <c r="E906" s="6">
        <f>IF($D906="","",IFERROR(INDEX('Settings'!$L$17:$L$56,MATCH($D906,'Settings'!$K$17:$K$56,0)),""))</f>
        <v/>
      </c>
      <c r="F906" s="8" t="n"/>
      <c r="G906" s="8" t="n"/>
      <c r="H906" s="4" t="n"/>
      <c r="I906" s="8" t="n"/>
      <c r="J906" s="8" t="n"/>
      <c r="K906" s="14">
        <f>IF($C906="","",$F906-$G906-$I906-$J906)</f>
        <v/>
      </c>
      <c r="L906" s="14">
        <f>IF($C906="","",$G906*IF($H906="Doctor",1,IF($H906="Shared",0.5,0)))</f>
        <v/>
      </c>
      <c r="M906" s="14">
        <f>IF($C906="","",IF(IFERROR(INDEX('Settings'!$C$17:$C$36,MATCH($C906,'Settings'!$A$17:$A$36,0)),"")="% of gross",$F906,$F906-$L906-IF('Settings'!$B$5="Yes",$I906,0)-IF('Settings'!$B$6="Yes",$J906,0)))</f>
        <v/>
      </c>
      <c r="N906" s="15">
        <f>IF($C906="","",IFERROR(IF(INDEX('Settings'!$E$17:$H$36,MATCH($C906,'Settings'!$A$17:$A$36,0),MATCH($E906,Groups,0))="",INDEX('Settings'!$D$17:$D$36,MATCH($C906,'Settings'!$A$17:$A$36,0)),INDEX('Settings'!$E$17:$H$36,MATCH($C906,'Settings'!$A$17:$A$36,0),MATCH($E906,Groups,0))),0))</f>
        <v/>
      </c>
      <c r="O906" s="14">
        <f>IF($C906="","",ROUND($M906*$N906,2))</f>
        <v/>
      </c>
      <c r="P906" s="16">
        <f>IF($A906="","",DATE(YEAR($A906),MONTH($A906),1))</f>
        <v/>
      </c>
      <c r="Q906" s="14">
        <f>IF($C906="","",$K906-$O906)</f>
        <v/>
      </c>
    </row>
    <row r="907">
      <c r="A907" s="13" t="n"/>
      <c r="B907" s="4" t="n"/>
      <c r="C907" s="4" t="n"/>
      <c r="D907" s="4" t="n"/>
      <c r="E907" s="6">
        <f>IF($D907="","",IFERROR(INDEX('Settings'!$L$17:$L$56,MATCH($D907,'Settings'!$K$17:$K$56,0)),""))</f>
        <v/>
      </c>
      <c r="F907" s="8" t="n"/>
      <c r="G907" s="8" t="n"/>
      <c r="H907" s="4" t="n"/>
      <c r="I907" s="8" t="n"/>
      <c r="J907" s="8" t="n"/>
      <c r="K907" s="14">
        <f>IF($C907="","",$F907-$G907-$I907-$J907)</f>
        <v/>
      </c>
      <c r="L907" s="14">
        <f>IF($C907="","",$G907*IF($H907="Doctor",1,IF($H907="Shared",0.5,0)))</f>
        <v/>
      </c>
      <c r="M907" s="14">
        <f>IF($C907="","",IF(IFERROR(INDEX('Settings'!$C$17:$C$36,MATCH($C907,'Settings'!$A$17:$A$36,0)),"")="% of gross",$F907,$F907-$L907-IF('Settings'!$B$5="Yes",$I907,0)-IF('Settings'!$B$6="Yes",$J907,0)))</f>
        <v/>
      </c>
      <c r="N907" s="15">
        <f>IF($C907="","",IFERROR(IF(INDEX('Settings'!$E$17:$H$36,MATCH($C907,'Settings'!$A$17:$A$36,0),MATCH($E907,Groups,0))="",INDEX('Settings'!$D$17:$D$36,MATCH($C907,'Settings'!$A$17:$A$36,0)),INDEX('Settings'!$E$17:$H$36,MATCH($C907,'Settings'!$A$17:$A$36,0),MATCH($E907,Groups,0))),0))</f>
        <v/>
      </c>
      <c r="O907" s="14">
        <f>IF($C907="","",ROUND($M907*$N907,2))</f>
        <v/>
      </c>
      <c r="P907" s="16">
        <f>IF($A907="","",DATE(YEAR($A907),MONTH($A907),1))</f>
        <v/>
      </c>
      <c r="Q907" s="14">
        <f>IF($C907="","",$K907-$O907)</f>
        <v/>
      </c>
    </row>
    <row r="908">
      <c r="A908" s="13" t="n"/>
      <c r="B908" s="4" t="n"/>
      <c r="C908" s="4" t="n"/>
      <c r="D908" s="4" t="n"/>
      <c r="E908" s="6">
        <f>IF($D908="","",IFERROR(INDEX('Settings'!$L$17:$L$56,MATCH($D908,'Settings'!$K$17:$K$56,0)),""))</f>
        <v/>
      </c>
      <c r="F908" s="8" t="n"/>
      <c r="G908" s="8" t="n"/>
      <c r="H908" s="4" t="n"/>
      <c r="I908" s="8" t="n"/>
      <c r="J908" s="8" t="n"/>
      <c r="K908" s="14">
        <f>IF($C908="","",$F908-$G908-$I908-$J908)</f>
        <v/>
      </c>
      <c r="L908" s="14">
        <f>IF($C908="","",$G908*IF($H908="Doctor",1,IF($H908="Shared",0.5,0)))</f>
        <v/>
      </c>
      <c r="M908" s="14">
        <f>IF($C908="","",IF(IFERROR(INDEX('Settings'!$C$17:$C$36,MATCH($C908,'Settings'!$A$17:$A$36,0)),"")="% of gross",$F908,$F908-$L908-IF('Settings'!$B$5="Yes",$I908,0)-IF('Settings'!$B$6="Yes",$J908,0)))</f>
        <v/>
      </c>
      <c r="N908" s="15">
        <f>IF($C908="","",IFERROR(IF(INDEX('Settings'!$E$17:$H$36,MATCH($C908,'Settings'!$A$17:$A$36,0),MATCH($E908,Groups,0))="",INDEX('Settings'!$D$17:$D$36,MATCH($C908,'Settings'!$A$17:$A$36,0)),INDEX('Settings'!$E$17:$H$36,MATCH($C908,'Settings'!$A$17:$A$36,0),MATCH($E908,Groups,0))),0))</f>
        <v/>
      </c>
      <c r="O908" s="14">
        <f>IF($C908="","",ROUND($M908*$N908,2))</f>
        <v/>
      </c>
      <c r="P908" s="16">
        <f>IF($A908="","",DATE(YEAR($A908),MONTH($A908),1))</f>
        <v/>
      </c>
      <c r="Q908" s="14">
        <f>IF($C908="","",$K908-$O908)</f>
        <v/>
      </c>
    </row>
    <row r="909">
      <c r="A909" s="13" t="n"/>
      <c r="B909" s="4" t="n"/>
      <c r="C909" s="4" t="n"/>
      <c r="D909" s="4" t="n"/>
      <c r="E909" s="6">
        <f>IF($D909="","",IFERROR(INDEX('Settings'!$L$17:$L$56,MATCH($D909,'Settings'!$K$17:$K$56,0)),""))</f>
        <v/>
      </c>
      <c r="F909" s="8" t="n"/>
      <c r="G909" s="8" t="n"/>
      <c r="H909" s="4" t="n"/>
      <c r="I909" s="8" t="n"/>
      <c r="J909" s="8" t="n"/>
      <c r="K909" s="14">
        <f>IF($C909="","",$F909-$G909-$I909-$J909)</f>
        <v/>
      </c>
      <c r="L909" s="14">
        <f>IF($C909="","",$G909*IF($H909="Doctor",1,IF($H909="Shared",0.5,0)))</f>
        <v/>
      </c>
      <c r="M909" s="14">
        <f>IF($C909="","",IF(IFERROR(INDEX('Settings'!$C$17:$C$36,MATCH($C909,'Settings'!$A$17:$A$36,0)),"")="% of gross",$F909,$F909-$L909-IF('Settings'!$B$5="Yes",$I909,0)-IF('Settings'!$B$6="Yes",$J909,0)))</f>
        <v/>
      </c>
      <c r="N909" s="15">
        <f>IF($C909="","",IFERROR(IF(INDEX('Settings'!$E$17:$H$36,MATCH($C909,'Settings'!$A$17:$A$36,0),MATCH($E909,Groups,0))="",INDEX('Settings'!$D$17:$D$36,MATCH($C909,'Settings'!$A$17:$A$36,0)),INDEX('Settings'!$E$17:$H$36,MATCH($C909,'Settings'!$A$17:$A$36,0),MATCH($E909,Groups,0))),0))</f>
        <v/>
      </c>
      <c r="O909" s="14">
        <f>IF($C909="","",ROUND($M909*$N909,2))</f>
        <v/>
      </c>
      <c r="P909" s="16">
        <f>IF($A909="","",DATE(YEAR($A909),MONTH($A909),1))</f>
        <v/>
      </c>
      <c r="Q909" s="14">
        <f>IF($C909="","",$K909-$O909)</f>
        <v/>
      </c>
    </row>
    <row r="910">
      <c r="A910" s="13" t="n"/>
      <c r="B910" s="4" t="n"/>
      <c r="C910" s="4" t="n"/>
      <c r="D910" s="4" t="n"/>
      <c r="E910" s="6">
        <f>IF($D910="","",IFERROR(INDEX('Settings'!$L$17:$L$56,MATCH($D910,'Settings'!$K$17:$K$56,0)),""))</f>
        <v/>
      </c>
      <c r="F910" s="8" t="n"/>
      <c r="G910" s="8" t="n"/>
      <c r="H910" s="4" t="n"/>
      <c r="I910" s="8" t="n"/>
      <c r="J910" s="8" t="n"/>
      <c r="K910" s="14">
        <f>IF($C910="","",$F910-$G910-$I910-$J910)</f>
        <v/>
      </c>
      <c r="L910" s="14">
        <f>IF($C910="","",$G910*IF($H910="Doctor",1,IF($H910="Shared",0.5,0)))</f>
        <v/>
      </c>
      <c r="M910" s="14">
        <f>IF($C910="","",IF(IFERROR(INDEX('Settings'!$C$17:$C$36,MATCH($C910,'Settings'!$A$17:$A$36,0)),"")="% of gross",$F910,$F910-$L910-IF('Settings'!$B$5="Yes",$I910,0)-IF('Settings'!$B$6="Yes",$J910,0)))</f>
        <v/>
      </c>
      <c r="N910" s="15">
        <f>IF($C910="","",IFERROR(IF(INDEX('Settings'!$E$17:$H$36,MATCH($C910,'Settings'!$A$17:$A$36,0),MATCH($E910,Groups,0))="",INDEX('Settings'!$D$17:$D$36,MATCH($C910,'Settings'!$A$17:$A$36,0)),INDEX('Settings'!$E$17:$H$36,MATCH($C910,'Settings'!$A$17:$A$36,0),MATCH($E910,Groups,0))),0))</f>
        <v/>
      </c>
      <c r="O910" s="14">
        <f>IF($C910="","",ROUND($M910*$N910,2))</f>
        <v/>
      </c>
      <c r="P910" s="16">
        <f>IF($A910="","",DATE(YEAR($A910),MONTH($A910),1))</f>
        <v/>
      </c>
      <c r="Q910" s="14">
        <f>IF($C910="","",$K910-$O910)</f>
        <v/>
      </c>
    </row>
    <row r="911">
      <c r="A911" s="13" t="n"/>
      <c r="B911" s="4" t="n"/>
      <c r="C911" s="4" t="n"/>
      <c r="D911" s="4" t="n"/>
      <c r="E911" s="6">
        <f>IF($D911="","",IFERROR(INDEX('Settings'!$L$17:$L$56,MATCH($D911,'Settings'!$K$17:$K$56,0)),""))</f>
        <v/>
      </c>
      <c r="F911" s="8" t="n"/>
      <c r="G911" s="8" t="n"/>
      <c r="H911" s="4" t="n"/>
      <c r="I911" s="8" t="n"/>
      <c r="J911" s="8" t="n"/>
      <c r="K911" s="14">
        <f>IF($C911="","",$F911-$G911-$I911-$J911)</f>
        <v/>
      </c>
      <c r="L911" s="14">
        <f>IF($C911="","",$G911*IF($H911="Doctor",1,IF($H911="Shared",0.5,0)))</f>
        <v/>
      </c>
      <c r="M911" s="14">
        <f>IF($C911="","",IF(IFERROR(INDEX('Settings'!$C$17:$C$36,MATCH($C911,'Settings'!$A$17:$A$36,0)),"")="% of gross",$F911,$F911-$L911-IF('Settings'!$B$5="Yes",$I911,0)-IF('Settings'!$B$6="Yes",$J911,0)))</f>
        <v/>
      </c>
      <c r="N911" s="15">
        <f>IF($C911="","",IFERROR(IF(INDEX('Settings'!$E$17:$H$36,MATCH($C911,'Settings'!$A$17:$A$36,0),MATCH($E911,Groups,0))="",INDEX('Settings'!$D$17:$D$36,MATCH($C911,'Settings'!$A$17:$A$36,0)),INDEX('Settings'!$E$17:$H$36,MATCH($C911,'Settings'!$A$17:$A$36,0),MATCH($E911,Groups,0))),0))</f>
        <v/>
      </c>
      <c r="O911" s="14">
        <f>IF($C911="","",ROUND($M911*$N911,2))</f>
        <v/>
      </c>
      <c r="P911" s="16">
        <f>IF($A911="","",DATE(YEAR($A911),MONTH($A911),1))</f>
        <v/>
      </c>
      <c r="Q911" s="14">
        <f>IF($C911="","",$K911-$O911)</f>
        <v/>
      </c>
    </row>
    <row r="912">
      <c r="A912" s="13" t="n"/>
      <c r="B912" s="4" t="n"/>
      <c r="C912" s="4" t="n"/>
      <c r="D912" s="4" t="n"/>
      <c r="E912" s="6">
        <f>IF($D912="","",IFERROR(INDEX('Settings'!$L$17:$L$56,MATCH($D912,'Settings'!$K$17:$K$56,0)),""))</f>
        <v/>
      </c>
      <c r="F912" s="8" t="n"/>
      <c r="G912" s="8" t="n"/>
      <c r="H912" s="4" t="n"/>
      <c r="I912" s="8" t="n"/>
      <c r="J912" s="8" t="n"/>
      <c r="K912" s="14">
        <f>IF($C912="","",$F912-$G912-$I912-$J912)</f>
        <v/>
      </c>
      <c r="L912" s="14">
        <f>IF($C912="","",$G912*IF($H912="Doctor",1,IF($H912="Shared",0.5,0)))</f>
        <v/>
      </c>
      <c r="M912" s="14">
        <f>IF($C912="","",IF(IFERROR(INDEX('Settings'!$C$17:$C$36,MATCH($C912,'Settings'!$A$17:$A$36,0)),"")="% of gross",$F912,$F912-$L912-IF('Settings'!$B$5="Yes",$I912,0)-IF('Settings'!$B$6="Yes",$J912,0)))</f>
        <v/>
      </c>
      <c r="N912" s="15">
        <f>IF($C912="","",IFERROR(IF(INDEX('Settings'!$E$17:$H$36,MATCH($C912,'Settings'!$A$17:$A$36,0),MATCH($E912,Groups,0))="",INDEX('Settings'!$D$17:$D$36,MATCH($C912,'Settings'!$A$17:$A$36,0)),INDEX('Settings'!$E$17:$H$36,MATCH($C912,'Settings'!$A$17:$A$36,0),MATCH($E912,Groups,0))),0))</f>
        <v/>
      </c>
      <c r="O912" s="14">
        <f>IF($C912="","",ROUND($M912*$N912,2))</f>
        <v/>
      </c>
      <c r="P912" s="16">
        <f>IF($A912="","",DATE(YEAR($A912),MONTH($A912),1))</f>
        <v/>
      </c>
      <c r="Q912" s="14">
        <f>IF($C912="","",$K912-$O912)</f>
        <v/>
      </c>
    </row>
    <row r="913">
      <c r="A913" s="13" t="n"/>
      <c r="B913" s="4" t="n"/>
      <c r="C913" s="4" t="n"/>
      <c r="D913" s="4" t="n"/>
      <c r="E913" s="6">
        <f>IF($D913="","",IFERROR(INDEX('Settings'!$L$17:$L$56,MATCH($D913,'Settings'!$K$17:$K$56,0)),""))</f>
        <v/>
      </c>
      <c r="F913" s="8" t="n"/>
      <c r="G913" s="8" t="n"/>
      <c r="H913" s="4" t="n"/>
      <c r="I913" s="8" t="n"/>
      <c r="J913" s="8" t="n"/>
      <c r="K913" s="14">
        <f>IF($C913="","",$F913-$G913-$I913-$J913)</f>
        <v/>
      </c>
      <c r="L913" s="14">
        <f>IF($C913="","",$G913*IF($H913="Doctor",1,IF($H913="Shared",0.5,0)))</f>
        <v/>
      </c>
      <c r="M913" s="14">
        <f>IF($C913="","",IF(IFERROR(INDEX('Settings'!$C$17:$C$36,MATCH($C913,'Settings'!$A$17:$A$36,0)),"")="% of gross",$F913,$F913-$L913-IF('Settings'!$B$5="Yes",$I913,0)-IF('Settings'!$B$6="Yes",$J913,0)))</f>
        <v/>
      </c>
      <c r="N913" s="15">
        <f>IF($C913="","",IFERROR(IF(INDEX('Settings'!$E$17:$H$36,MATCH($C913,'Settings'!$A$17:$A$36,0),MATCH($E913,Groups,0))="",INDEX('Settings'!$D$17:$D$36,MATCH($C913,'Settings'!$A$17:$A$36,0)),INDEX('Settings'!$E$17:$H$36,MATCH($C913,'Settings'!$A$17:$A$36,0),MATCH($E913,Groups,0))),0))</f>
        <v/>
      </c>
      <c r="O913" s="14">
        <f>IF($C913="","",ROUND($M913*$N913,2))</f>
        <v/>
      </c>
      <c r="P913" s="16">
        <f>IF($A913="","",DATE(YEAR($A913),MONTH($A913),1))</f>
        <v/>
      </c>
      <c r="Q913" s="14">
        <f>IF($C913="","",$K913-$O913)</f>
        <v/>
      </c>
    </row>
    <row r="914">
      <c r="A914" s="13" t="n"/>
      <c r="B914" s="4" t="n"/>
      <c r="C914" s="4" t="n"/>
      <c r="D914" s="4" t="n"/>
      <c r="E914" s="6">
        <f>IF($D914="","",IFERROR(INDEX('Settings'!$L$17:$L$56,MATCH($D914,'Settings'!$K$17:$K$56,0)),""))</f>
        <v/>
      </c>
      <c r="F914" s="8" t="n"/>
      <c r="G914" s="8" t="n"/>
      <c r="H914" s="4" t="n"/>
      <c r="I914" s="8" t="n"/>
      <c r="J914" s="8" t="n"/>
      <c r="K914" s="14">
        <f>IF($C914="","",$F914-$G914-$I914-$J914)</f>
        <v/>
      </c>
      <c r="L914" s="14">
        <f>IF($C914="","",$G914*IF($H914="Doctor",1,IF($H914="Shared",0.5,0)))</f>
        <v/>
      </c>
      <c r="M914" s="14">
        <f>IF($C914="","",IF(IFERROR(INDEX('Settings'!$C$17:$C$36,MATCH($C914,'Settings'!$A$17:$A$36,0)),"")="% of gross",$F914,$F914-$L914-IF('Settings'!$B$5="Yes",$I914,0)-IF('Settings'!$B$6="Yes",$J914,0)))</f>
        <v/>
      </c>
      <c r="N914" s="15">
        <f>IF($C914="","",IFERROR(IF(INDEX('Settings'!$E$17:$H$36,MATCH($C914,'Settings'!$A$17:$A$36,0),MATCH($E914,Groups,0))="",INDEX('Settings'!$D$17:$D$36,MATCH($C914,'Settings'!$A$17:$A$36,0)),INDEX('Settings'!$E$17:$H$36,MATCH($C914,'Settings'!$A$17:$A$36,0),MATCH($E914,Groups,0))),0))</f>
        <v/>
      </c>
      <c r="O914" s="14">
        <f>IF($C914="","",ROUND($M914*$N914,2))</f>
        <v/>
      </c>
      <c r="P914" s="16">
        <f>IF($A914="","",DATE(YEAR($A914),MONTH($A914),1))</f>
        <v/>
      </c>
      <c r="Q914" s="14">
        <f>IF($C914="","",$K914-$O914)</f>
        <v/>
      </c>
    </row>
    <row r="915">
      <c r="A915" s="13" t="n"/>
      <c r="B915" s="4" t="n"/>
      <c r="C915" s="4" t="n"/>
      <c r="D915" s="4" t="n"/>
      <c r="E915" s="6">
        <f>IF($D915="","",IFERROR(INDEX('Settings'!$L$17:$L$56,MATCH($D915,'Settings'!$K$17:$K$56,0)),""))</f>
        <v/>
      </c>
      <c r="F915" s="8" t="n"/>
      <c r="G915" s="8" t="n"/>
      <c r="H915" s="4" t="n"/>
      <c r="I915" s="8" t="n"/>
      <c r="J915" s="8" t="n"/>
      <c r="K915" s="14">
        <f>IF($C915="","",$F915-$G915-$I915-$J915)</f>
        <v/>
      </c>
      <c r="L915" s="14">
        <f>IF($C915="","",$G915*IF($H915="Doctor",1,IF($H915="Shared",0.5,0)))</f>
        <v/>
      </c>
      <c r="M915" s="14">
        <f>IF($C915="","",IF(IFERROR(INDEX('Settings'!$C$17:$C$36,MATCH($C915,'Settings'!$A$17:$A$36,0)),"")="% of gross",$F915,$F915-$L915-IF('Settings'!$B$5="Yes",$I915,0)-IF('Settings'!$B$6="Yes",$J915,0)))</f>
        <v/>
      </c>
      <c r="N915" s="15">
        <f>IF($C915="","",IFERROR(IF(INDEX('Settings'!$E$17:$H$36,MATCH($C915,'Settings'!$A$17:$A$36,0),MATCH($E915,Groups,0))="",INDEX('Settings'!$D$17:$D$36,MATCH($C915,'Settings'!$A$17:$A$36,0)),INDEX('Settings'!$E$17:$H$36,MATCH($C915,'Settings'!$A$17:$A$36,0),MATCH($E915,Groups,0))),0))</f>
        <v/>
      </c>
      <c r="O915" s="14">
        <f>IF($C915="","",ROUND($M915*$N915,2))</f>
        <v/>
      </c>
      <c r="P915" s="16">
        <f>IF($A915="","",DATE(YEAR($A915),MONTH($A915),1))</f>
        <v/>
      </c>
      <c r="Q915" s="14">
        <f>IF($C915="","",$K915-$O915)</f>
        <v/>
      </c>
    </row>
    <row r="916">
      <c r="A916" s="13" t="n"/>
      <c r="B916" s="4" t="n"/>
      <c r="C916" s="4" t="n"/>
      <c r="D916" s="4" t="n"/>
      <c r="E916" s="6">
        <f>IF($D916="","",IFERROR(INDEX('Settings'!$L$17:$L$56,MATCH($D916,'Settings'!$K$17:$K$56,0)),""))</f>
        <v/>
      </c>
      <c r="F916" s="8" t="n"/>
      <c r="G916" s="8" t="n"/>
      <c r="H916" s="4" t="n"/>
      <c r="I916" s="8" t="n"/>
      <c r="J916" s="8" t="n"/>
      <c r="K916" s="14">
        <f>IF($C916="","",$F916-$G916-$I916-$J916)</f>
        <v/>
      </c>
      <c r="L916" s="14">
        <f>IF($C916="","",$G916*IF($H916="Doctor",1,IF($H916="Shared",0.5,0)))</f>
        <v/>
      </c>
      <c r="M916" s="14">
        <f>IF($C916="","",IF(IFERROR(INDEX('Settings'!$C$17:$C$36,MATCH($C916,'Settings'!$A$17:$A$36,0)),"")="% of gross",$F916,$F916-$L916-IF('Settings'!$B$5="Yes",$I916,0)-IF('Settings'!$B$6="Yes",$J916,0)))</f>
        <v/>
      </c>
      <c r="N916" s="15">
        <f>IF($C916="","",IFERROR(IF(INDEX('Settings'!$E$17:$H$36,MATCH($C916,'Settings'!$A$17:$A$36,0),MATCH($E916,Groups,0))="",INDEX('Settings'!$D$17:$D$36,MATCH($C916,'Settings'!$A$17:$A$36,0)),INDEX('Settings'!$E$17:$H$36,MATCH($C916,'Settings'!$A$17:$A$36,0),MATCH($E916,Groups,0))),0))</f>
        <v/>
      </c>
      <c r="O916" s="14">
        <f>IF($C916="","",ROUND($M916*$N916,2))</f>
        <v/>
      </c>
      <c r="P916" s="16">
        <f>IF($A916="","",DATE(YEAR($A916),MONTH($A916),1))</f>
        <v/>
      </c>
      <c r="Q916" s="14">
        <f>IF($C916="","",$K916-$O916)</f>
        <v/>
      </c>
    </row>
    <row r="917">
      <c r="A917" s="13" t="n"/>
      <c r="B917" s="4" t="n"/>
      <c r="C917" s="4" t="n"/>
      <c r="D917" s="4" t="n"/>
      <c r="E917" s="6">
        <f>IF($D917="","",IFERROR(INDEX('Settings'!$L$17:$L$56,MATCH($D917,'Settings'!$K$17:$K$56,0)),""))</f>
        <v/>
      </c>
      <c r="F917" s="8" t="n"/>
      <c r="G917" s="8" t="n"/>
      <c r="H917" s="4" t="n"/>
      <c r="I917" s="8" t="n"/>
      <c r="J917" s="8" t="n"/>
      <c r="K917" s="14">
        <f>IF($C917="","",$F917-$G917-$I917-$J917)</f>
        <v/>
      </c>
      <c r="L917" s="14">
        <f>IF($C917="","",$G917*IF($H917="Doctor",1,IF($H917="Shared",0.5,0)))</f>
        <v/>
      </c>
      <c r="M917" s="14">
        <f>IF($C917="","",IF(IFERROR(INDEX('Settings'!$C$17:$C$36,MATCH($C917,'Settings'!$A$17:$A$36,0)),"")="% of gross",$F917,$F917-$L917-IF('Settings'!$B$5="Yes",$I917,0)-IF('Settings'!$B$6="Yes",$J917,0)))</f>
        <v/>
      </c>
      <c r="N917" s="15">
        <f>IF($C917="","",IFERROR(IF(INDEX('Settings'!$E$17:$H$36,MATCH($C917,'Settings'!$A$17:$A$36,0),MATCH($E917,Groups,0))="",INDEX('Settings'!$D$17:$D$36,MATCH($C917,'Settings'!$A$17:$A$36,0)),INDEX('Settings'!$E$17:$H$36,MATCH($C917,'Settings'!$A$17:$A$36,0),MATCH($E917,Groups,0))),0))</f>
        <v/>
      </c>
      <c r="O917" s="14">
        <f>IF($C917="","",ROUND($M917*$N917,2))</f>
        <v/>
      </c>
      <c r="P917" s="16">
        <f>IF($A917="","",DATE(YEAR($A917),MONTH($A917),1))</f>
        <v/>
      </c>
      <c r="Q917" s="14">
        <f>IF($C917="","",$K917-$O917)</f>
        <v/>
      </c>
    </row>
    <row r="918">
      <c r="A918" s="13" t="n"/>
      <c r="B918" s="4" t="n"/>
      <c r="C918" s="4" t="n"/>
      <c r="D918" s="4" t="n"/>
      <c r="E918" s="6">
        <f>IF($D918="","",IFERROR(INDEX('Settings'!$L$17:$L$56,MATCH($D918,'Settings'!$K$17:$K$56,0)),""))</f>
        <v/>
      </c>
      <c r="F918" s="8" t="n"/>
      <c r="G918" s="8" t="n"/>
      <c r="H918" s="4" t="n"/>
      <c r="I918" s="8" t="n"/>
      <c r="J918" s="8" t="n"/>
      <c r="K918" s="14">
        <f>IF($C918="","",$F918-$G918-$I918-$J918)</f>
        <v/>
      </c>
      <c r="L918" s="14">
        <f>IF($C918="","",$G918*IF($H918="Doctor",1,IF($H918="Shared",0.5,0)))</f>
        <v/>
      </c>
      <c r="M918" s="14">
        <f>IF($C918="","",IF(IFERROR(INDEX('Settings'!$C$17:$C$36,MATCH($C918,'Settings'!$A$17:$A$36,0)),"")="% of gross",$F918,$F918-$L918-IF('Settings'!$B$5="Yes",$I918,0)-IF('Settings'!$B$6="Yes",$J918,0)))</f>
        <v/>
      </c>
      <c r="N918" s="15">
        <f>IF($C918="","",IFERROR(IF(INDEX('Settings'!$E$17:$H$36,MATCH($C918,'Settings'!$A$17:$A$36,0),MATCH($E918,Groups,0))="",INDEX('Settings'!$D$17:$D$36,MATCH($C918,'Settings'!$A$17:$A$36,0)),INDEX('Settings'!$E$17:$H$36,MATCH($C918,'Settings'!$A$17:$A$36,0),MATCH($E918,Groups,0))),0))</f>
        <v/>
      </c>
      <c r="O918" s="14">
        <f>IF($C918="","",ROUND($M918*$N918,2))</f>
        <v/>
      </c>
      <c r="P918" s="16">
        <f>IF($A918="","",DATE(YEAR($A918),MONTH($A918),1))</f>
        <v/>
      </c>
      <c r="Q918" s="14">
        <f>IF($C918="","",$K918-$O918)</f>
        <v/>
      </c>
    </row>
    <row r="919">
      <c r="A919" s="13" t="n"/>
      <c r="B919" s="4" t="n"/>
      <c r="C919" s="4" t="n"/>
      <c r="D919" s="4" t="n"/>
      <c r="E919" s="6">
        <f>IF($D919="","",IFERROR(INDEX('Settings'!$L$17:$L$56,MATCH($D919,'Settings'!$K$17:$K$56,0)),""))</f>
        <v/>
      </c>
      <c r="F919" s="8" t="n"/>
      <c r="G919" s="8" t="n"/>
      <c r="H919" s="4" t="n"/>
      <c r="I919" s="8" t="n"/>
      <c r="J919" s="8" t="n"/>
      <c r="K919" s="14">
        <f>IF($C919="","",$F919-$G919-$I919-$J919)</f>
        <v/>
      </c>
      <c r="L919" s="14">
        <f>IF($C919="","",$G919*IF($H919="Doctor",1,IF($H919="Shared",0.5,0)))</f>
        <v/>
      </c>
      <c r="M919" s="14">
        <f>IF($C919="","",IF(IFERROR(INDEX('Settings'!$C$17:$C$36,MATCH($C919,'Settings'!$A$17:$A$36,0)),"")="% of gross",$F919,$F919-$L919-IF('Settings'!$B$5="Yes",$I919,0)-IF('Settings'!$B$6="Yes",$J919,0)))</f>
        <v/>
      </c>
      <c r="N919" s="15">
        <f>IF($C919="","",IFERROR(IF(INDEX('Settings'!$E$17:$H$36,MATCH($C919,'Settings'!$A$17:$A$36,0),MATCH($E919,Groups,0))="",INDEX('Settings'!$D$17:$D$36,MATCH($C919,'Settings'!$A$17:$A$36,0)),INDEX('Settings'!$E$17:$H$36,MATCH($C919,'Settings'!$A$17:$A$36,0),MATCH($E919,Groups,0))),0))</f>
        <v/>
      </c>
      <c r="O919" s="14">
        <f>IF($C919="","",ROUND($M919*$N919,2))</f>
        <v/>
      </c>
      <c r="P919" s="16">
        <f>IF($A919="","",DATE(YEAR($A919),MONTH($A919),1))</f>
        <v/>
      </c>
      <c r="Q919" s="14">
        <f>IF($C919="","",$K919-$O919)</f>
        <v/>
      </c>
    </row>
    <row r="920">
      <c r="A920" s="13" t="n"/>
      <c r="B920" s="4" t="n"/>
      <c r="C920" s="4" t="n"/>
      <c r="D920" s="4" t="n"/>
      <c r="E920" s="6">
        <f>IF($D920="","",IFERROR(INDEX('Settings'!$L$17:$L$56,MATCH($D920,'Settings'!$K$17:$K$56,0)),""))</f>
        <v/>
      </c>
      <c r="F920" s="8" t="n"/>
      <c r="G920" s="8" t="n"/>
      <c r="H920" s="4" t="n"/>
      <c r="I920" s="8" t="n"/>
      <c r="J920" s="8" t="n"/>
      <c r="K920" s="14">
        <f>IF($C920="","",$F920-$G920-$I920-$J920)</f>
        <v/>
      </c>
      <c r="L920" s="14">
        <f>IF($C920="","",$G920*IF($H920="Doctor",1,IF($H920="Shared",0.5,0)))</f>
        <v/>
      </c>
      <c r="M920" s="14">
        <f>IF($C920="","",IF(IFERROR(INDEX('Settings'!$C$17:$C$36,MATCH($C920,'Settings'!$A$17:$A$36,0)),"")="% of gross",$F920,$F920-$L920-IF('Settings'!$B$5="Yes",$I920,0)-IF('Settings'!$B$6="Yes",$J920,0)))</f>
        <v/>
      </c>
      <c r="N920" s="15">
        <f>IF($C920="","",IFERROR(IF(INDEX('Settings'!$E$17:$H$36,MATCH($C920,'Settings'!$A$17:$A$36,0),MATCH($E920,Groups,0))="",INDEX('Settings'!$D$17:$D$36,MATCH($C920,'Settings'!$A$17:$A$36,0)),INDEX('Settings'!$E$17:$H$36,MATCH($C920,'Settings'!$A$17:$A$36,0),MATCH($E920,Groups,0))),0))</f>
        <v/>
      </c>
      <c r="O920" s="14">
        <f>IF($C920="","",ROUND($M920*$N920,2))</f>
        <v/>
      </c>
      <c r="P920" s="16">
        <f>IF($A920="","",DATE(YEAR($A920),MONTH($A920),1))</f>
        <v/>
      </c>
      <c r="Q920" s="14">
        <f>IF($C920="","",$K920-$O920)</f>
        <v/>
      </c>
    </row>
    <row r="921">
      <c r="A921" s="13" t="n"/>
      <c r="B921" s="4" t="n"/>
      <c r="C921" s="4" t="n"/>
      <c r="D921" s="4" t="n"/>
      <c r="E921" s="6">
        <f>IF($D921="","",IFERROR(INDEX('Settings'!$L$17:$L$56,MATCH($D921,'Settings'!$K$17:$K$56,0)),""))</f>
        <v/>
      </c>
      <c r="F921" s="8" t="n"/>
      <c r="G921" s="8" t="n"/>
      <c r="H921" s="4" t="n"/>
      <c r="I921" s="8" t="n"/>
      <c r="J921" s="8" t="n"/>
      <c r="K921" s="14">
        <f>IF($C921="","",$F921-$G921-$I921-$J921)</f>
        <v/>
      </c>
      <c r="L921" s="14">
        <f>IF($C921="","",$G921*IF($H921="Doctor",1,IF($H921="Shared",0.5,0)))</f>
        <v/>
      </c>
      <c r="M921" s="14">
        <f>IF($C921="","",IF(IFERROR(INDEX('Settings'!$C$17:$C$36,MATCH($C921,'Settings'!$A$17:$A$36,0)),"")="% of gross",$F921,$F921-$L921-IF('Settings'!$B$5="Yes",$I921,0)-IF('Settings'!$B$6="Yes",$J921,0)))</f>
        <v/>
      </c>
      <c r="N921" s="15">
        <f>IF($C921="","",IFERROR(IF(INDEX('Settings'!$E$17:$H$36,MATCH($C921,'Settings'!$A$17:$A$36,0),MATCH($E921,Groups,0))="",INDEX('Settings'!$D$17:$D$36,MATCH($C921,'Settings'!$A$17:$A$36,0)),INDEX('Settings'!$E$17:$H$36,MATCH($C921,'Settings'!$A$17:$A$36,0),MATCH($E921,Groups,0))),0))</f>
        <v/>
      </c>
      <c r="O921" s="14">
        <f>IF($C921="","",ROUND($M921*$N921,2))</f>
        <v/>
      </c>
      <c r="P921" s="16">
        <f>IF($A921="","",DATE(YEAR($A921),MONTH($A921),1))</f>
        <v/>
      </c>
      <c r="Q921" s="14">
        <f>IF($C921="","",$K921-$O921)</f>
        <v/>
      </c>
    </row>
    <row r="922">
      <c r="A922" s="13" t="n"/>
      <c r="B922" s="4" t="n"/>
      <c r="C922" s="4" t="n"/>
      <c r="D922" s="4" t="n"/>
      <c r="E922" s="6">
        <f>IF($D922="","",IFERROR(INDEX('Settings'!$L$17:$L$56,MATCH($D922,'Settings'!$K$17:$K$56,0)),""))</f>
        <v/>
      </c>
      <c r="F922" s="8" t="n"/>
      <c r="G922" s="8" t="n"/>
      <c r="H922" s="4" t="n"/>
      <c r="I922" s="8" t="n"/>
      <c r="J922" s="8" t="n"/>
      <c r="K922" s="14">
        <f>IF($C922="","",$F922-$G922-$I922-$J922)</f>
        <v/>
      </c>
      <c r="L922" s="14">
        <f>IF($C922="","",$G922*IF($H922="Doctor",1,IF($H922="Shared",0.5,0)))</f>
        <v/>
      </c>
      <c r="M922" s="14">
        <f>IF($C922="","",IF(IFERROR(INDEX('Settings'!$C$17:$C$36,MATCH($C922,'Settings'!$A$17:$A$36,0)),"")="% of gross",$F922,$F922-$L922-IF('Settings'!$B$5="Yes",$I922,0)-IF('Settings'!$B$6="Yes",$J922,0)))</f>
        <v/>
      </c>
      <c r="N922" s="15">
        <f>IF($C922="","",IFERROR(IF(INDEX('Settings'!$E$17:$H$36,MATCH($C922,'Settings'!$A$17:$A$36,0),MATCH($E922,Groups,0))="",INDEX('Settings'!$D$17:$D$36,MATCH($C922,'Settings'!$A$17:$A$36,0)),INDEX('Settings'!$E$17:$H$36,MATCH($C922,'Settings'!$A$17:$A$36,0),MATCH($E922,Groups,0))),0))</f>
        <v/>
      </c>
      <c r="O922" s="14">
        <f>IF($C922="","",ROUND($M922*$N922,2))</f>
        <v/>
      </c>
      <c r="P922" s="16">
        <f>IF($A922="","",DATE(YEAR($A922),MONTH($A922),1))</f>
        <v/>
      </c>
      <c r="Q922" s="14">
        <f>IF($C922="","",$K922-$O922)</f>
        <v/>
      </c>
    </row>
    <row r="923">
      <c r="A923" s="13" t="n"/>
      <c r="B923" s="4" t="n"/>
      <c r="C923" s="4" t="n"/>
      <c r="D923" s="4" t="n"/>
      <c r="E923" s="6">
        <f>IF($D923="","",IFERROR(INDEX('Settings'!$L$17:$L$56,MATCH($D923,'Settings'!$K$17:$K$56,0)),""))</f>
        <v/>
      </c>
      <c r="F923" s="8" t="n"/>
      <c r="G923" s="8" t="n"/>
      <c r="H923" s="4" t="n"/>
      <c r="I923" s="8" t="n"/>
      <c r="J923" s="8" t="n"/>
      <c r="K923" s="14">
        <f>IF($C923="","",$F923-$G923-$I923-$J923)</f>
        <v/>
      </c>
      <c r="L923" s="14">
        <f>IF($C923="","",$G923*IF($H923="Doctor",1,IF($H923="Shared",0.5,0)))</f>
        <v/>
      </c>
      <c r="M923" s="14">
        <f>IF($C923="","",IF(IFERROR(INDEX('Settings'!$C$17:$C$36,MATCH($C923,'Settings'!$A$17:$A$36,0)),"")="% of gross",$F923,$F923-$L923-IF('Settings'!$B$5="Yes",$I923,0)-IF('Settings'!$B$6="Yes",$J923,0)))</f>
        <v/>
      </c>
      <c r="N923" s="15">
        <f>IF($C923="","",IFERROR(IF(INDEX('Settings'!$E$17:$H$36,MATCH($C923,'Settings'!$A$17:$A$36,0),MATCH($E923,Groups,0))="",INDEX('Settings'!$D$17:$D$36,MATCH($C923,'Settings'!$A$17:$A$36,0)),INDEX('Settings'!$E$17:$H$36,MATCH($C923,'Settings'!$A$17:$A$36,0),MATCH($E923,Groups,0))),0))</f>
        <v/>
      </c>
      <c r="O923" s="14">
        <f>IF($C923="","",ROUND($M923*$N923,2))</f>
        <v/>
      </c>
      <c r="P923" s="16">
        <f>IF($A923="","",DATE(YEAR($A923),MONTH($A923),1))</f>
        <v/>
      </c>
      <c r="Q923" s="14">
        <f>IF($C923="","",$K923-$O923)</f>
        <v/>
      </c>
    </row>
    <row r="924">
      <c r="A924" s="13" t="n"/>
      <c r="B924" s="4" t="n"/>
      <c r="C924" s="4" t="n"/>
      <c r="D924" s="4" t="n"/>
      <c r="E924" s="6">
        <f>IF($D924="","",IFERROR(INDEX('Settings'!$L$17:$L$56,MATCH($D924,'Settings'!$K$17:$K$56,0)),""))</f>
        <v/>
      </c>
      <c r="F924" s="8" t="n"/>
      <c r="G924" s="8" t="n"/>
      <c r="H924" s="4" t="n"/>
      <c r="I924" s="8" t="n"/>
      <c r="J924" s="8" t="n"/>
      <c r="K924" s="14">
        <f>IF($C924="","",$F924-$G924-$I924-$J924)</f>
        <v/>
      </c>
      <c r="L924" s="14">
        <f>IF($C924="","",$G924*IF($H924="Doctor",1,IF($H924="Shared",0.5,0)))</f>
        <v/>
      </c>
      <c r="M924" s="14">
        <f>IF($C924="","",IF(IFERROR(INDEX('Settings'!$C$17:$C$36,MATCH($C924,'Settings'!$A$17:$A$36,0)),"")="% of gross",$F924,$F924-$L924-IF('Settings'!$B$5="Yes",$I924,0)-IF('Settings'!$B$6="Yes",$J924,0)))</f>
        <v/>
      </c>
      <c r="N924" s="15">
        <f>IF($C924="","",IFERROR(IF(INDEX('Settings'!$E$17:$H$36,MATCH($C924,'Settings'!$A$17:$A$36,0),MATCH($E924,Groups,0))="",INDEX('Settings'!$D$17:$D$36,MATCH($C924,'Settings'!$A$17:$A$36,0)),INDEX('Settings'!$E$17:$H$36,MATCH($C924,'Settings'!$A$17:$A$36,0),MATCH($E924,Groups,0))),0))</f>
        <v/>
      </c>
      <c r="O924" s="14">
        <f>IF($C924="","",ROUND($M924*$N924,2))</f>
        <v/>
      </c>
      <c r="P924" s="16">
        <f>IF($A924="","",DATE(YEAR($A924),MONTH($A924),1))</f>
        <v/>
      </c>
      <c r="Q924" s="14">
        <f>IF($C924="","",$K924-$O924)</f>
        <v/>
      </c>
    </row>
    <row r="925">
      <c r="A925" s="13" t="n"/>
      <c r="B925" s="4" t="n"/>
      <c r="C925" s="4" t="n"/>
      <c r="D925" s="4" t="n"/>
      <c r="E925" s="6">
        <f>IF($D925="","",IFERROR(INDEX('Settings'!$L$17:$L$56,MATCH($D925,'Settings'!$K$17:$K$56,0)),""))</f>
        <v/>
      </c>
      <c r="F925" s="8" t="n"/>
      <c r="G925" s="8" t="n"/>
      <c r="H925" s="4" t="n"/>
      <c r="I925" s="8" t="n"/>
      <c r="J925" s="8" t="n"/>
      <c r="K925" s="14">
        <f>IF($C925="","",$F925-$G925-$I925-$J925)</f>
        <v/>
      </c>
      <c r="L925" s="14">
        <f>IF($C925="","",$G925*IF($H925="Doctor",1,IF($H925="Shared",0.5,0)))</f>
        <v/>
      </c>
      <c r="M925" s="14">
        <f>IF($C925="","",IF(IFERROR(INDEX('Settings'!$C$17:$C$36,MATCH($C925,'Settings'!$A$17:$A$36,0)),"")="% of gross",$F925,$F925-$L925-IF('Settings'!$B$5="Yes",$I925,0)-IF('Settings'!$B$6="Yes",$J925,0)))</f>
        <v/>
      </c>
      <c r="N925" s="15">
        <f>IF($C925="","",IFERROR(IF(INDEX('Settings'!$E$17:$H$36,MATCH($C925,'Settings'!$A$17:$A$36,0),MATCH($E925,Groups,0))="",INDEX('Settings'!$D$17:$D$36,MATCH($C925,'Settings'!$A$17:$A$36,0)),INDEX('Settings'!$E$17:$H$36,MATCH($C925,'Settings'!$A$17:$A$36,0),MATCH($E925,Groups,0))),0))</f>
        <v/>
      </c>
      <c r="O925" s="14">
        <f>IF($C925="","",ROUND($M925*$N925,2))</f>
        <v/>
      </c>
      <c r="P925" s="16">
        <f>IF($A925="","",DATE(YEAR($A925),MONTH($A925),1))</f>
        <v/>
      </c>
      <c r="Q925" s="14">
        <f>IF($C925="","",$K925-$O925)</f>
        <v/>
      </c>
    </row>
    <row r="926">
      <c r="A926" s="13" t="n"/>
      <c r="B926" s="4" t="n"/>
      <c r="C926" s="4" t="n"/>
      <c r="D926" s="4" t="n"/>
      <c r="E926" s="6">
        <f>IF($D926="","",IFERROR(INDEX('Settings'!$L$17:$L$56,MATCH($D926,'Settings'!$K$17:$K$56,0)),""))</f>
        <v/>
      </c>
      <c r="F926" s="8" t="n"/>
      <c r="G926" s="8" t="n"/>
      <c r="H926" s="4" t="n"/>
      <c r="I926" s="8" t="n"/>
      <c r="J926" s="8" t="n"/>
      <c r="K926" s="14">
        <f>IF($C926="","",$F926-$G926-$I926-$J926)</f>
        <v/>
      </c>
      <c r="L926" s="14">
        <f>IF($C926="","",$G926*IF($H926="Doctor",1,IF($H926="Shared",0.5,0)))</f>
        <v/>
      </c>
      <c r="M926" s="14">
        <f>IF($C926="","",IF(IFERROR(INDEX('Settings'!$C$17:$C$36,MATCH($C926,'Settings'!$A$17:$A$36,0)),"")="% of gross",$F926,$F926-$L926-IF('Settings'!$B$5="Yes",$I926,0)-IF('Settings'!$B$6="Yes",$J926,0)))</f>
        <v/>
      </c>
      <c r="N926" s="15">
        <f>IF($C926="","",IFERROR(IF(INDEX('Settings'!$E$17:$H$36,MATCH($C926,'Settings'!$A$17:$A$36,0),MATCH($E926,Groups,0))="",INDEX('Settings'!$D$17:$D$36,MATCH($C926,'Settings'!$A$17:$A$36,0)),INDEX('Settings'!$E$17:$H$36,MATCH($C926,'Settings'!$A$17:$A$36,0),MATCH($E926,Groups,0))),0))</f>
        <v/>
      </c>
      <c r="O926" s="14">
        <f>IF($C926="","",ROUND($M926*$N926,2))</f>
        <v/>
      </c>
      <c r="P926" s="16">
        <f>IF($A926="","",DATE(YEAR($A926),MONTH($A926),1))</f>
        <v/>
      </c>
      <c r="Q926" s="14">
        <f>IF($C926="","",$K926-$O926)</f>
        <v/>
      </c>
    </row>
    <row r="927">
      <c r="A927" s="13" t="n"/>
      <c r="B927" s="4" t="n"/>
      <c r="C927" s="4" t="n"/>
      <c r="D927" s="4" t="n"/>
      <c r="E927" s="6">
        <f>IF($D927="","",IFERROR(INDEX('Settings'!$L$17:$L$56,MATCH($D927,'Settings'!$K$17:$K$56,0)),""))</f>
        <v/>
      </c>
      <c r="F927" s="8" t="n"/>
      <c r="G927" s="8" t="n"/>
      <c r="H927" s="4" t="n"/>
      <c r="I927" s="8" t="n"/>
      <c r="J927" s="8" t="n"/>
      <c r="K927" s="14">
        <f>IF($C927="","",$F927-$G927-$I927-$J927)</f>
        <v/>
      </c>
      <c r="L927" s="14">
        <f>IF($C927="","",$G927*IF($H927="Doctor",1,IF($H927="Shared",0.5,0)))</f>
        <v/>
      </c>
      <c r="M927" s="14">
        <f>IF($C927="","",IF(IFERROR(INDEX('Settings'!$C$17:$C$36,MATCH($C927,'Settings'!$A$17:$A$36,0)),"")="% of gross",$F927,$F927-$L927-IF('Settings'!$B$5="Yes",$I927,0)-IF('Settings'!$B$6="Yes",$J927,0)))</f>
        <v/>
      </c>
      <c r="N927" s="15">
        <f>IF($C927="","",IFERROR(IF(INDEX('Settings'!$E$17:$H$36,MATCH($C927,'Settings'!$A$17:$A$36,0),MATCH($E927,Groups,0))="",INDEX('Settings'!$D$17:$D$36,MATCH($C927,'Settings'!$A$17:$A$36,0)),INDEX('Settings'!$E$17:$H$36,MATCH($C927,'Settings'!$A$17:$A$36,0),MATCH($E927,Groups,0))),0))</f>
        <v/>
      </c>
      <c r="O927" s="14">
        <f>IF($C927="","",ROUND($M927*$N927,2))</f>
        <v/>
      </c>
      <c r="P927" s="16">
        <f>IF($A927="","",DATE(YEAR($A927),MONTH($A927),1))</f>
        <v/>
      </c>
      <c r="Q927" s="14">
        <f>IF($C927="","",$K927-$O927)</f>
        <v/>
      </c>
    </row>
    <row r="928">
      <c r="A928" s="13" t="n"/>
      <c r="B928" s="4" t="n"/>
      <c r="C928" s="4" t="n"/>
      <c r="D928" s="4" t="n"/>
      <c r="E928" s="6">
        <f>IF($D928="","",IFERROR(INDEX('Settings'!$L$17:$L$56,MATCH($D928,'Settings'!$K$17:$K$56,0)),""))</f>
        <v/>
      </c>
      <c r="F928" s="8" t="n"/>
      <c r="G928" s="8" t="n"/>
      <c r="H928" s="4" t="n"/>
      <c r="I928" s="8" t="n"/>
      <c r="J928" s="8" t="n"/>
      <c r="K928" s="14">
        <f>IF($C928="","",$F928-$G928-$I928-$J928)</f>
        <v/>
      </c>
      <c r="L928" s="14">
        <f>IF($C928="","",$G928*IF($H928="Doctor",1,IF($H928="Shared",0.5,0)))</f>
        <v/>
      </c>
      <c r="M928" s="14">
        <f>IF($C928="","",IF(IFERROR(INDEX('Settings'!$C$17:$C$36,MATCH($C928,'Settings'!$A$17:$A$36,0)),"")="% of gross",$F928,$F928-$L928-IF('Settings'!$B$5="Yes",$I928,0)-IF('Settings'!$B$6="Yes",$J928,0)))</f>
        <v/>
      </c>
      <c r="N928" s="15">
        <f>IF($C928="","",IFERROR(IF(INDEX('Settings'!$E$17:$H$36,MATCH($C928,'Settings'!$A$17:$A$36,0),MATCH($E928,Groups,0))="",INDEX('Settings'!$D$17:$D$36,MATCH($C928,'Settings'!$A$17:$A$36,0)),INDEX('Settings'!$E$17:$H$36,MATCH($C928,'Settings'!$A$17:$A$36,0),MATCH($E928,Groups,0))),0))</f>
        <v/>
      </c>
      <c r="O928" s="14">
        <f>IF($C928="","",ROUND($M928*$N928,2))</f>
        <v/>
      </c>
      <c r="P928" s="16">
        <f>IF($A928="","",DATE(YEAR($A928),MONTH($A928),1))</f>
        <v/>
      </c>
      <c r="Q928" s="14">
        <f>IF($C928="","",$K928-$O928)</f>
        <v/>
      </c>
    </row>
    <row r="929">
      <c r="A929" s="13" t="n"/>
      <c r="B929" s="4" t="n"/>
      <c r="C929" s="4" t="n"/>
      <c r="D929" s="4" t="n"/>
      <c r="E929" s="6">
        <f>IF($D929="","",IFERROR(INDEX('Settings'!$L$17:$L$56,MATCH($D929,'Settings'!$K$17:$K$56,0)),""))</f>
        <v/>
      </c>
      <c r="F929" s="8" t="n"/>
      <c r="G929" s="8" t="n"/>
      <c r="H929" s="4" t="n"/>
      <c r="I929" s="8" t="n"/>
      <c r="J929" s="8" t="n"/>
      <c r="K929" s="14">
        <f>IF($C929="","",$F929-$G929-$I929-$J929)</f>
        <v/>
      </c>
      <c r="L929" s="14">
        <f>IF($C929="","",$G929*IF($H929="Doctor",1,IF($H929="Shared",0.5,0)))</f>
        <v/>
      </c>
      <c r="M929" s="14">
        <f>IF($C929="","",IF(IFERROR(INDEX('Settings'!$C$17:$C$36,MATCH($C929,'Settings'!$A$17:$A$36,0)),"")="% of gross",$F929,$F929-$L929-IF('Settings'!$B$5="Yes",$I929,0)-IF('Settings'!$B$6="Yes",$J929,0)))</f>
        <v/>
      </c>
      <c r="N929" s="15">
        <f>IF($C929="","",IFERROR(IF(INDEX('Settings'!$E$17:$H$36,MATCH($C929,'Settings'!$A$17:$A$36,0),MATCH($E929,Groups,0))="",INDEX('Settings'!$D$17:$D$36,MATCH($C929,'Settings'!$A$17:$A$36,0)),INDEX('Settings'!$E$17:$H$36,MATCH($C929,'Settings'!$A$17:$A$36,0),MATCH($E929,Groups,0))),0))</f>
        <v/>
      </c>
      <c r="O929" s="14">
        <f>IF($C929="","",ROUND($M929*$N929,2))</f>
        <v/>
      </c>
      <c r="P929" s="16">
        <f>IF($A929="","",DATE(YEAR($A929),MONTH($A929),1))</f>
        <v/>
      </c>
      <c r="Q929" s="14">
        <f>IF($C929="","",$K929-$O929)</f>
        <v/>
      </c>
    </row>
    <row r="930">
      <c r="A930" s="13" t="n"/>
      <c r="B930" s="4" t="n"/>
      <c r="C930" s="4" t="n"/>
      <c r="D930" s="4" t="n"/>
      <c r="E930" s="6">
        <f>IF($D930="","",IFERROR(INDEX('Settings'!$L$17:$L$56,MATCH($D930,'Settings'!$K$17:$K$56,0)),""))</f>
        <v/>
      </c>
      <c r="F930" s="8" t="n"/>
      <c r="G930" s="8" t="n"/>
      <c r="H930" s="4" t="n"/>
      <c r="I930" s="8" t="n"/>
      <c r="J930" s="8" t="n"/>
      <c r="K930" s="14">
        <f>IF($C930="","",$F930-$G930-$I930-$J930)</f>
        <v/>
      </c>
      <c r="L930" s="14">
        <f>IF($C930="","",$G930*IF($H930="Doctor",1,IF($H930="Shared",0.5,0)))</f>
        <v/>
      </c>
      <c r="M930" s="14">
        <f>IF($C930="","",IF(IFERROR(INDEX('Settings'!$C$17:$C$36,MATCH($C930,'Settings'!$A$17:$A$36,0)),"")="% of gross",$F930,$F930-$L930-IF('Settings'!$B$5="Yes",$I930,0)-IF('Settings'!$B$6="Yes",$J930,0)))</f>
        <v/>
      </c>
      <c r="N930" s="15">
        <f>IF($C930="","",IFERROR(IF(INDEX('Settings'!$E$17:$H$36,MATCH($C930,'Settings'!$A$17:$A$36,0),MATCH($E930,Groups,0))="",INDEX('Settings'!$D$17:$D$36,MATCH($C930,'Settings'!$A$17:$A$36,0)),INDEX('Settings'!$E$17:$H$36,MATCH($C930,'Settings'!$A$17:$A$36,0),MATCH($E930,Groups,0))),0))</f>
        <v/>
      </c>
      <c r="O930" s="14">
        <f>IF($C930="","",ROUND($M930*$N930,2))</f>
        <v/>
      </c>
      <c r="P930" s="16">
        <f>IF($A930="","",DATE(YEAR($A930),MONTH($A930),1))</f>
        <v/>
      </c>
      <c r="Q930" s="14">
        <f>IF($C930="","",$K930-$O930)</f>
        <v/>
      </c>
    </row>
    <row r="931">
      <c r="A931" s="13" t="n"/>
      <c r="B931" s="4" t="n"/>
      <c r="C931" s="4" t="n"/>
      <c r="D931" s="4" t="n"/>
      <c r="E931" s="6">
        <f>IF($D931="","",IFERROR(INDEX('Settings'!$L$17:$L$56,MATCH($D931,'Settings'!$K$17:$K$56,0)),""))</f>
        <v/>
      </c>
      <c r="F931" s="8" t="n"/>
      <c r="G931" s="8" t="n"/>
      <c r="H931" s="4" t="n"/>
      <c r="I931" s="8" t="n"/>
      <c r="J931" s="8" t="n"/>
      <c r="K931" s="14">
        <f>IF($C931="","",$F931-$G931-$I931-$J931)</f>
        <v/>
      </c>
      <c r="L931" s="14">
        <f>IF($C931="","",$G931*IF($H931="Doctor",1,IF($H931="Shared",0.5,0)))</f>
        <v/>
      </c>
      <c r="M931" s="14">
        <f>IF($C931="","",IF(IFERROR(INDEX('Settings'!$C$17:$C$36,MATCH($C931,'Settings'!$A$17:$A$36,0)),"")="% of gross",$F931,$F931-$L931-IF('Settings'!$B$5="Yes",$I931,0)-IF('Settings'!$B$6="Yes",$J931,0)))</f>
        <v/>
      </c>
      <c r="N931" s="15">
        <f>IF($C931="","",IFERROR(IF(INDEX('Settings'!$E$17:$H$36,MATCH($C931,'Settings'!$A$17:$A$36,0),MATCH($E931,Groups,0))="",INDEX('Settings'!$D$17:$D$36,MATCH($C931,'Settings'!$A$17:$A$36,0)),INDEX('Settings'!$E$17:$H$36,MATCH($C931,'Settings'!$A$17:$A$36,0),MATCH($E931,Groups,0))),0))</f>
        <v/>
      </c>
      <c r="O931" s="14">
        <f>IF($C931="","",ROUND($M931*$N931,2))</f>
        <v/>
      </c>
      <c r="P931" s="16">
        <f>IF($A931="","",DATE(YEAR($A931),MONTH($A931),1))</f>
        <v/>
      </c>
      <c r="Q931" s="14">
        <f>IF($C931="","",$K931-$O931)</f>
        <v/>
      </c>
    </row>
    <row r="932">
      <c r="A932" s="13" t="n"/>
      <c r="B932" s="4" t="n"/>
      <c r="C932" s="4" t="n"/>
      <c r="D932" s="4" t="n"/>
      <c r="E932" s="6">
        <f>IF($D932="","",IFERROR(INDEX('Settings'!$L$17:$L$56,MATCH($D932,'Settings'!$K$17:$K$56,0)),""))</f>
        <v/>
      </c>
      <c r="F932" s="8" t="n"/>
      <c r="G932" s="8" t="n"/>
      <c r="H932" s="4" t="n"/>
      <c r="I932" s="8" t="n"/>
      <c r="J932" s="8" t="n"/>
      <c r="K932" s="14">
        <f>IF($C932="","",$F932-$G932-$I932-$J932)</f>
        <v/>
      </c>
      <c r="L932" s="14">
        <f>IF($C932="","",$G932*IF($H932="Doctor",1,IF($H932="Shared",0.5,0)))</f>
        <v/>
      </c>
      <c r="M932" s="14">
        <f>IF($C932="","",IF(IFERROR(INDEX('Settings'!$C$17:$C$36,MATCH($C932,'Settings'!$A$17:$A$36,0)),"")="% of gross",$F932,$F932-$L932-IF('Settings'!$B$5="Yes",$I932,0)-IF('Settings'!$B$6="Yes",$J932,0)))</f>
        <v/>
      </c>
      <c r="N932" s="15">
        <f>IF($C932="","",IFERROR(IF(INDEX('Settings'!$E$17:$H$36,MATCH($C932,'Settings'!$A$17:$A$36,0),MATCH($E932,Groups,0))="",INDEX('Settings'!$D$17:$D$36,MATCH($C932,'Settings'!$A$17:$A$36,0)),INDEX('Settings'!$E$17:$H$36,MATCH($C932,'Settings'!$A$17:$A$36,0),MATCH($E932,Groups,0))),0))</f>
        <v/>
      </c>
      <c r="O932" s="14">
        <f>IF($C932="","",ROUND($M932*$N932,2))</f>
        <v/>
      </c>
      <c r="P932" s="16">
        <f>IF($A932="","",DATE(YEAR($A932),MONTH($A932),1))</f>
        <v/>
      </c>
      <c r="Q932" s="14">
        <f>IF($C932="","",$K932-$O932)</f>
        <v/>
      </c>
    </row>
    <row r="933">
      <c r="A933" s="13" t="n"/>
      <c r="B933" s="4" t="n"/>
      <c r="C933" s="4" t="n"/>
      <c r="D933" s="4" t="n"/>
      <c r="E933" s="6">
        <f>IF($D933="","",IFERROR(INDEX('Settings'!$L$17:$L$56,MATCH($D933,'Settings'!$K$17:$K$56,0)),""))</f>
        <v/>
      </c>
      <c r="F933" s="8" t="n"/>
      <c r="G933" s="8" t="n"/>
      <c r="H933" s="4" t="n"/>
      <c r="I933" s="8" t="n"/>
      <c r="J933" s="8" t="n"/>
      <c r="K933" s="14">
        <f>IF($C933="","",$F933-$G933-$I933-$J933)</f>
        <v/>
      </c>
      <c r="L933" s="14">
        <f>IF($C933="","",$G933*IF($H933="Doctor",1,IF($H933="Shared",0.5,0)))</f>
        <v/>
      </c>
      <c r="M933" s="14">
        <f>IF($C933="","",IF(IFERROR(INDEX('Settings'!$C$17:$C$36,MATCH($C933,'Settings'!$A$17:$A$36,0)),"")="% of gross",$F933,$F933-$L933-IF('Settings'!$B$5="Yes",$I933,0)-IF('Settings'!$B$6="Yes",$J933,0)))</f>
        <v/>
      </c>
      <c r="N933" s="15">
        <f>IF($C933="","",IFERROR(IF(INDEX('Settings'!$E$17:$H$36,MATCH($C933,'Settings'!$A$17:$A$36,0),MATCH($E933,Groups,0))="",INDEX('Settings'!$D$17:$D$36,MATCH($C933,'Settings'!$A$17:$A$36,0)),INDEX('Settings'!$E$17:$H$36,MATCH($C933,'Settings'!$A$17:$A$36,0),MATCH($E933,Groups,0))),0))</f>
        <v/>
      </c>
      <c r="O933" s="14">
        <f>IF($C933="","",ROUND($M933*$N933,2))</f>
        <v/>
      </c>
      <c r="P933" s="16">
        <f>IF($A933="","",DATE(YEAR($A933),MONTH($A933),1))</f>
        <v/>
      </c>
      <c r="Q933" s="14">
        <f>IF($C933="","",$K933-$O933)</f>
        <v/>
      </c>
    </row>
    <row r="934">
      <c r="A934" s="13" t="n"/>
      <c r="B934" s="4" t="n"/>
      <c r="C934" s="4" t="n"/>
      <c r="D934" s="4" t="n"/>
      <c r="E934" s="6">
        <f>IF($D934="","",IFERROR(INDEX('Settings'!$L$17:$L$56,MATCH($D934,'Settings'!$K$17:$K$56,0)),""))</f>
        <v/>
      </c>
      <c r="F934" s="8" t="n"/>
      <c r="G934" s="8" t="n"/>
      <c r="H934" s="4" t="n"/>
      <c r="I934" s="8" t="n"/>
      <c r="J934" s="8" t="n"/>
      <c r="K934" s="14">
        <f>IF($C934="","",$F934-$G934-$I934-$J934)</f>
        <v/>
      </c>
      <c r="L934" s="14">
        <f>IF($C934="","",$G934*IF($H934="Doctor",1,IF($H934="Shared",0.5,0)))</f>
        <v/>
      </c>
      <c r="M934" s="14">
        <f>IF($C934="","",IF(IFERROR(INDEX('Settings'!$C$17:$C$36,MATCH($C934,'Settings'!$A$17:$A$36,0)),"")="% of gross",$F934,$F934-$L934-IF('Settings'!$B$5="Yes",$I934,0)-IF('Settings'!$B$6="Yes",$J934,0)))</f>
        <v/>
      </c>
      <c r="N934" s="15">
        <f>IF($C934="","",IFERROR(IF(INDEX('Settings'!$E$17:$H$36,MATCH($C934,'Settings'!$A$17:$A$36,0),MATCH($E934,Groups,0))="",INDEX('Settings'!$D$17:$D$36,MATCH($C934,'Settings'!$A$17:$A$36,0)),INDEX('Settings'!$E$17:$H$36,MATCH($C934,'Settings'!$A$17:$A$36,0),MATCH($E934,Groups,0))),0))</f>
        <v/>
      </c>
      <c r="O934" s="14">
        <f>IF($C934="","",ROUND($M934*$N934,2))</f>
        <v/>
      </c>
      <c r="P934" s="16">
        <f>IF($A934="","",DATE(YEAR($A934),MONTH($A934),1))</f>
        <v/>
      </c>
      <c r="Q934" s="14">
        <f>IF($C934="","",$K934-$O934)</f>
        <v/>
      </c>
    </row>
    <row r="935">
      <c r="A935" s="13" t="n"/>
      <c r="B935" s="4" t="n"/>
      <c r="C935" s="4" t="n"/>
      <c r="D935" s="4" t="n"/>
      <c r="E935" s="6">
        <f>IF($D935="","",IFERROR(INDEX('Settings'!$L$17:$L$56,MATCH($D935,'Settings'!$K$17:$K$56,0)),""))</f>
        <v/>
      </c>
      <c r="F935" s="8" t="n"/>
      <c r="G935" s="8" t="n"/>
      <c r="H935" s="4" t="n"/>
      <c r="I935" s="8" t="n"/>
      <c r="J935" s="8" t="n"/>
      <c r="K935" s="14">
        <f>IF($C935="","",$F935-$G935-$I935-$J935)</f>
        <v/>
      </c>
      <c r="L935" s="14">
        <f>IF($C935="","",$G935*IF($H935="Doctor",1,IF($H935="Shared",0.5,0)))</f>
        <v/>
      </c>
      <c r="M935" s="14">
        <f>IF($C935="","",IF(IFERROR(INDEX('Settings'!$C$17:$C$36,MATCH($C935,'Settings'!$A$17:$A$36,0)),"")="% of gross",$F935,$F935-$L935-IF('Settings'!$B$5="Yes",$I935,0)-IF('Settings'!$B$6="Yes",$J935,0)))</f>
        <v/>
      </c>
      <c r="N935" s="15">
        <f>IF($C935="","",IFERROR(IF(INDEX('Settings'!$E$17:$H$36,MATCH($C935,'Settings'!$A$17:$A$36,0),MATCH($E935,Groups,0))="",INDEX('Settings'!$D$17:$D$36,MATCH($C935,'Settings'!$A$17:$A$36,0)),INDEX('Settings'!$E$17:$H$36,MATCH($C935,'Settings'!$A$17:$A$36,0),MATCH($E935,Groups,0))),0))</f>
        <v/>
      </c>
      <c r="O935" s="14">
        <f>IF($C935="","",ROUND($M935*$N935,2))</f>
        <v/>
      </c>
      <c r="P935" s="16">
        <f>IF($A935="","",DATE(YEAR($A935),MONTH($A935),1))</f>
        <v/>
      </c>
      <c r="Q935" s="14">
        <f>IF($C935="","",$K935-$O935)</f>
        <v/>
      </c>
    </row>
    <row r="936">
      <c r="A936" s="13" t="n"/>
      <c r="B936" s="4" t="n"/>
      <c r="C936" s="4" t="n"/>
      <c r="D936" s="4" t="n"/>
      <c r="E936" s="6">
        <f>IF($D936="","",IFERROR(INDEX('Settings'!$L$17:$L$56,MATCH($D936,'Settings'!$K$17:$K$56,0)),""))</f>
        <v/>
      </c>
      <c r="F936" s="8" t="n"/>
      <c r="G936" s="8" t="n"/>
      <c r="H936" s="4" t="n"/>
      <c r="I936" s="8" t="n"/>
      <c r="J936" s="8" t="n"/>
      <c r="K936" s="14">
        <f>IF($C936="","",$F936-$G936-$I936-$J936)</f>
        <v/>
      </c>
      <c r="L936" s="14">
        <f>IF($C936="","",$G936*IF($H936="Doctor",1,IF($H936="Shared",0.5,0)))</f>
        <v/>
      </c>
      <c r="M936" s="14">
        <f>IF($C936="","",IF(IFERROR(INDEX('Settings'!$C$17:$C$36,MATCH($C936,'Settings'!$A$17:$A$36,0)),"")="% of gross",$F936,$F936-$L936-IF('Settings'!$B$5="Yes",$I936,0)-IF('Settings'!$B$6="Yes",$J936,0)))</f>
        <v/>
      </c>
      <c r="N936" s="15">
        <f>IF($C936="","",IFERROR(IF(INDEX('Settings'!$E$17:$H$36,MATCH($C936,'Settings'!$A$17:$A$36,0),MATCH($E936,Groups,0))="",INDEX('Settings'!$D$17:$D$36,MATCH($C936,'Settings'!$A$17:$A$36,0)),INDEX('Settings'!$E$17:$H$36,MATCH($C936,'Settings'!$A$17:$A$36,0),MATCH($E936,Groups,0))),0))</f>
        <v/>
      </c>
      <c r="O936" s="14">
        <f>IF($C936="","",ROUND($M936*$N936,2))</f>
        <v/>
      </c>
      <c r="P936" s="16">
        <f>IF($A936="","",DATE(YEAR($A936),MONTH($A936),1))</f>
        <v/>
      </c>
      <c r="Q936" s="14">
        <f>IF($C936="","",$K936-$O936)</f>
        <v/>
      </c>
    </row>
    <row r="937">
      <c r="A937" s="13" t="n"/>
      <c r="B937" s="4" t="n"/>
      <c r="C937" s="4" t="n"/>
      <c r="D937" s="4" t="n"/>
      <c r="E937" s="6">
        <f>IF($D937="","",IFERROR(INDEX('Settings'!$L$17:$L$56,MATCH($D937,'Settings'!$K$17:$K$56,0)),""))</f>
        <v/>
      </c>
      <c r="F937" s="8" t="n"/>
      <c r="G937" s="8" t="n"/>
      <c r="H937" s="4" t="n"/>
      <c r="I937" s="8" t="n"/>
      <c r="J937" s="8" t="n"/>
      <c r="K937" s="14">
        <f>IF($C937="","",$F937-$G937-$I937-$J937)</f>
        <v/>
      </c>
      <c r="L937" s="14">
        <f>IF($C937="","",$G937*IF($H937="Doctor",1,IF($H937="Shared",0.5,0)))</f>
        <v/>
      </c>
      <c r="M937" s="14">
        <f>IF($C937="","",IF(IFERROR(INDEX('Settings'!$C$17:$C$36,MATCH($C937,'Settings'!$A$17:$A$36,0)),"")="% of gross",$F937,$F937-$L937-IF('Settings'!$B$5="Yes",$I937,0)-IF('Settings'!$B$6="Yes",$J937,0)))</f>
        <v/>
      </c>
      <c r="N937" s="15">
        <f>IF($C937="","",IFERROR(IF(INDEX('Settings'!$E$17:$H$36,MATCH($C937,'Settings'!$A$17:$A$36,0),MATCH($E937,Groups,0))="",INDEX('Settings'!$D$17:$D$36,MATCH($C937,'Settings'!$A$17:$A$36,0)),INDEX('Settings'!$E$17:$H$36,MATCH($C937,'Settings'!$A$17:$A$36,0),MATCH($E937,Groups,0))),0))</f>
        <v/>
      </c>
      <c r="O937" s="14">
        <f>IF($C937="","",ROUND($M937*$N937,2))</f>
        <v/>
      </c>
      <c r="P937" s="16">
        <f>IF($A937="","",DATE(YEAR($A937),MONTH($A937),1))</f>
        <v/>
      </c>
      <c r="Q937" s="14">
        <f>IF($C937="","",$K937-$O937)</f>
        <v/>
      </c>
    </row>
    <row r="938">
      <c r="A938" s="13" t="n"/>
      <c r="B938" s="4" t="n"/>
      <c r="C938" s="4" t="n"/>
      <c r="D938" s="4" t="n"/>
      <c r="E938" s="6">
        <f>IF($D938="","",IFERROR(INDEX('Settings'!$L$17:$L$56,MATCH($D938,'Settings'!$K$17:$K$56,0)),""))</f>
        <v/>
      </c>
      <c r="F938" s="8" t="n"/>
      <c r="G938" s="8" t="n"/>
      <c r="H938" s="4" t="n"/>
      <c r="I938" s="8" t="n"/>
      <c r="J938" s="8" t="n"/>
      <c r="K938" s="14">
        <f>IF($C938="","",$F938-$G938-$I938-$J938)</f>
        <v/>
      </c>
      <c r="L938" s="14">
        <f>IF($C938="","",$G938*IF($H938="Doctor",1,IF($H938="Shared",0.5,0)))</f>
        <v/>
      </c>
      <c r="M938" s="14">
        <f>IF($C938="","",IF(IFERROR(INDEX('Settings'!$C$17:$C$36,MATCH($C938,'Settings'!$A$17:$A$36,0)),"")="% of gross",$F938,$F938-$L938-IF('Settings'!$B$5="Yes",$I938,0)-IF('Settings'!$B$6="Yes",$J938,0)))</f>
        <v/>
      </c>
      <c r="N938" s="15">
        <f>IF($C938="","",IFERROR(IF(INDEX('Settings'!$E$17:$H$36,MATCH($C938,'Settings'!$A$17:$A$36,0),MATCH($E938,Groups,0))="",INDEX('Settings'!$D$17:$D$36,MATCH($C938,'Settings'!$A$17:$A$36,0)),INDEX('Settings'!$E$17:$H$36,MATCH($C938,'Settings'!$A$17:$A$36,0),MATCH($E938,Groups,0))),0))</f>
        <v/>
      </c>
      <c r="O938" s="14">
        <f>IF($C938="","",ROUND($M938*$N938,2))</f>
        <v/>
      </c>
      <c r="P938" s="16">
        <f>IF($A938="","",DATE(YEAR($A938),MONTH($A938),1))</f>
        <v/>
      </c>
      <c r="Q938" s="14">
        <f>IF($C938="","",$K938-$O938)</f>
        <v/>
      </c>
    </row>
    <row r="939">
      <c r="A939" s="13" t="n"/>
      <c r="B939" s="4" t="n"/>
      <c r="C939" s="4" t="n"/>
      <c r="D939" s="4" t="n"/>
      <c r="E939" s="6">
        <f>IF($D939="","",IFERROR(INDEX('Settings'!$L$17:$L$56,MATCH($D939,'Settings'!$K$17:$K$56,0)),""))</f>
        <v/>
      </c>
      <c r="F939" s="8" t="n"/>
      <c r="G939" s="8" t="n"/>
      <c r="H939" s="4" t="n"/>
      <c r="I939" s="8" t="n"/>
      <c r="J939" s="8" t="n"/>
      <c r="K939" s="14">
        <f>IF($C939="","",$F939-$G939-$I939-$J939)</f>
        <v/>
      </c>
      <c r="L939" s="14">
        <f>IF($C939="","",$G939*IF($H939="Doctor",1,IF($H939="Shared",0.5,0)))</f>
        <v/>
      </c>
      <c r="M939" s="14">
        <f>IF($C939="","",IF(IFERROR(INDEX('Settings'!$C$17:$C$36,MATCH($C939,'Settings'!$A$17:$A$36,0)),"")="% of gross",$F939,$F939-$L939-IF('Settings'!$B$5="Yes",$I939,0)-IF('Settings'!$B$6="Yes",$J939,0)))</f>
        <v/>
      </c>
      <c r="N939" s="15">
        <f>IF($C939="","",IFERROR(IF(INDEX('Settings'!$E$17:$H$36,MATCH($C939,'Settings'!$A$17:$A$36,0),MATCH($E939,Groups,0))="",INDEX('Settings'!$D$17:$D$36,MATCH($C939,'Settings'!$A$17:$A$36,0)),INDEX('Settings'!$E$17:$H$36,MATCH($C939,'Settings'!$A$17:$A$36,0),MATCH($E939,Groups,0))),0))</f>
        <v/>
      </c>
      <c r="O939" s="14">
        <f>IF($C939="","",ROUND($M939*$N939,2))</f>
        <v/>
      </c>
      <c r="P939" s="16">
        <f>IF($A939="","",DATE(YEAR($A939),MONTH($A939),1))</f>
        <v/>
      </c>
      <c r="Q939" s="14">
        <f>IF($C939="","",$K939-$O939)</f>
        <v/>
      </c>
    </row>
    <row r="940">
      <c r="A940" s="13" t="n"/>
      <c r="B940" s="4" t="n"/>
      <c r="C940" s="4" t="n"/>
      <c r="D940" s="4" t="n"/>
      <c r="E940" s="6">
        <f>IF($D940="","",IFERROR(INDEX('Settings'!$L$17:$L$56,MATCH($D940,'Settings'!$K$17:$K$56,0)),""))</f>
        <v/>
      </c>
      <c r="F940" s="8" t="n"/>
      <c r="G940" s="8" t="n"/>
      <c r="H940" s="4" t="n"/>
      <c r="I940" s="8" t="n"/>
      <c r="J940" s="8" t="n"/>
      <c r="K940" s="14">
        <f>IF($C940="","",$F940-$G940-$I940-$J940)</f>
        <v/>
      </c>
      <c r="L940" s="14">
        <f>IF($C940="","",$G940*IF($H940="Doctor",1,IF($H940="Shared",0.5,0)))</f>
        <v/>
      </c>
      <c r="M940" s="14">
        <f>IF($C940="","",IF(IFERROR(INDEX('Settings'!$C$17:$C$36,MATCH($C940,'Settings'!$A$17:$A$36,0)),"")="% of gross",$F940,$F940-$L940-IF('Settings'!$B$5="Yes",$I940,0)-IF('Settings'!$B$6="Yes",$J940,0)))</f>
        <v/>
      </c>
      <c r="N940" s="15">
        <f>IF($C940="","",IFERROR(IF(INDEX('Settings'!$E$17:$H$36,MATCH($C940,'Settings'!$A$17:$A$36,0),MATCH($E940,Groups,0))="",INDEX('Settings'!$D$17:$D$36,MATCH($C940,'Settings'!$A$17:$A$36,0)),INDEX('Settings'!$E$17:$H$36,MATCH($C940,'Settings'!$A$17:$A$36,0),MATCH($E940,Groups,0))),0))</f>
        <v/>
      </c>
      <c r="O940" s="14">
        <f>IF($C940="","",ROUND($M940*$N940,2))</f>
        <v/>
      </c>
      <c r="P940" s="16">
        <f>IF($A940="","",DATE(YEAR($A940),MONTH($A940),1))</f>
        <v/>
      </c>
      <c r="Q940" s="14">
        <f>IF($C940="","",$K940-$O940)</f>
        <v/>
      </c>
    </row>
    <row r="941">
      <c r="A941" s="13" t="n"/>
      <c r="B941" s="4" t="n"/>
      <c r="C941" s="4" t="n"/>
      <c r="D941" s="4" t="n"/>
      <c r="E941" s="6">
        <f>IF($D941="","",IFERROR(INDEX('Settings'!$L$17:$L$56,MATCH($D941,'Settings'!$K$17:$K$56,0)),""))</f>
        <v/>
      </c>
      <c r="F941" s="8" t="n"/>
      <c r="G941" s="8" t="n"/>
      <c r="H941" s="4" t="n"/>
      <c r="I941" s="8" t="n"/>
      <c r="J941" s="8" t="n"/>
      <c r="K941" s="14">
        <f>IF($C941="","",$F941-$G941-$I941-$J941)</f>
        <v/>
      </c>
      <c r="L941" s="14">
        <f>IF($C941="","",$G941*IF($H941="Doctor",1,IF($H941="Shared",0.5,0)))</f>
        <v/>
      </c>
      <c r="M941" s="14">
        <f>IF($C941="","",IF(IFERROR(INDEX('Settings'!$C$17:$C$36,MATCH($C941,'Settings'!$A$17:$A$36,0)),"")="% of gross",$F941,$F941-$L941-IF('Settings'!$B$5="Yes",$I941,0)-IF('Settings'!$B$6="Yes",$J941,0)))</f>
        <v/>
      </c>
      <c r="N941" s="15">
        <f>IF($C941="","",IFERROR(IF(INDEX('Settings'!$E$17:$H$36,MATCH($C941,'Settings'!$A$17:$A$36,0),MATCH($E941,Groups,0))="",INDEX('Settings'!$D$17:$D$36,MATCH($C941,'Settings'!$A$17:$A$36,0)),INDEX('Settings'!$E$17:$H$36,MATCH($C941,'Settings'!$A$17:$A$36,0),MATCH($E941,Groups,0))),0))</f>
        <v/>
      </c>
      <c r="O941" s="14">
        <f>IF($C941="","",ROUND($M941*$N941,2))</f>
        <v/>
      </c>
      <c r="P941" s="16">
        <f>IF($A941="","",DATE(YEAR($A941),MONTH($A941),1))</f>
        <v/>
      </c>
      <c r="Q941" s="14">
        <f>IF($C941="","",$K941-$O941)</f>
        <v/>
      </c>
    </row>
    <row r="942">
      <c r="A942" s="13" t="n"/>
      <c r="B942" s="4" t="n"/>
      <c r="C942" s="4" t="n"/>
      <c r="D942" s="4" t="n"/>
      <c r="E942" s="6">
        <f>IF($D942="","",IFERROR(INDEX('Settings'!$L$17:$L$56,MATCH($D942,'Settings'!$K$17:$K$56,0)),""))</f>
        <v/>
      </c>
      <c r="F942" s="8" t="n"/>
      <c r="G942" s="8" t="n"/>
      <c r="H942" s="4" t="n"/>
      <c r="I942" s="8" t="n"/>
      <c r="J942" s="8" t="n"/>
      <c r="K942" s="14">
        <f>IF($C942="","",$F942-$G942-$I942-$J942)</f>
        <v/>
      </c>
      <c r="L942" s="14">
        <f>IF($C942="","",$G942*IF($H942="Doctor",1,IF($H942="Shared",0.5,0)))</f>
        <v/>
      </c>
      <c r="M942" s="14">
        <f>IF($C942="","",IF(IFERROR(INDEX('Settings'!$C$17:$C$36,MATCH($C942,'Settings'!$A$17:$A$36,0)),"")="% of gross",$F942,$F942-$L942-IF('Settings'!$B$5="Yes",$I942,0)-IF('Settings'!$B$6="Yes",$J942,0)))</f>
        <v/>
      </c>
      <c r="N942" s="15">
        <f>IF($C942="","",IFERROR(IF(INDEX('Settings'!$E$17:$H$36,MATCH($C942,'Settings'!$A$17:$A$36,0),MATCH($E942,Groups,0))="",INDEX('Settings'!$D$17:$D$36,MATCH($C942,'Settings'!$A$17:$A$36,0)),INDEX('Settings'!$E$17:$H$36,MATCH($C942,'Settings'!$A$17:$A$36,0),MATCH($E942,Groups,0))),0))</f>
        <v/>
      </c>
      <c r="O942" s="14">
        <f>IF($C942="","",ROUND($M942*$N942,2))</f>
        <v/>
      </c>
      <c r="P942" s="16">
        <f>IF($A942="","",DATE(YEAR($A942),MONTH($A942),1))</f>
        <v/>
      </c>
      <c r="Q942" s="14">
        <f>IF($C942="","",$K942-$O942)</f>
        <v/>
      </c>
    </row>
    <row r="943">
      <c r="A943" s="13" t="n"/>
      <c r="B943" s="4" t="n"/>
      <c r="C943" s="4" t="n"/>
      <c r="D943" s="4" t="n"/>
      <c r="E943" s="6">
        <f>IF($D943="","",IFERROR(INDEX('Settings'!$L$17:$L$56,MATCH($D943,'Settings'!$K$17:$K$56,0)),""))</f>
        <v/>
      </c>
      <c r="F943" s="8" t="n"/>
      <c r="G943" s="8" t="n"/>
      <c r="H943" s="4" t="n"/>
      <c r="I943" s="8" t="n"/>
      <c r="J943" s="8" t="n"/>
      <c r="K943" s="14">
        <f>IF($C943="","",$F943-$G943-$I943-$J943)</f>
        <v/>
      </c>
      <c r="L943" s="14">
        <f>IF($C943="","",$G943*IF($H943="Doctor",1,IF($H943="Shared",0.5,0)))</f>
        <v/>
      </c>
      <c r="M943" s="14">
        <f>IF($C943="","",IF(IFERROR(INDEX('Settings'!$C$17:$C$36,MATCH($C943,'Settings'!$A$17:$A$36,0)),"")="% of gross",$F943,$F943-$L943-IF('Settings'!$B$5="Yes",$I943,0)-IF('Settings'!$B$6="Yes",$J943,0)))</f>
        <v/>
      </c>
      <c r="N943" s="15">
        <f>IF($C943="","",IFERROR(IF(INDEX('Settings'!$E$17:$H$36,MATCH($C943,'Settings'!$A$17:$A$36,0),MATCH($E943,Groups,0))="",INDEX('Settings'!$D$17:$D$36,MATCH($C943,'Settings'!$A$17:$A$36,0)),INDEX('Settings'!$E$17:$H$36,MATCH($C943,'Settings'!$A$17:$A$36,0),MATCH($E943,Groups,0))),0))</f>
        <v/>
      </c>
      <c r="O943" s="14">
        <f>IF($C943="","",ROUND($M943*$N943,2))</f>
        <v/>
      </c>
      <c r="P943" s="16">
        <f>IF($A943="","",DATE(YEAR($A943),MONTH($A943),1))</f>
        <v/>
      </c>
      <c r="Q943" s="14">
        <f>IF($C943="","",$K943-$O943)</f>
        <v/>
      </c>
    </row>
    <row r="944">
      <c r="A944" s="13" t="n"/>
      <c r="B944" s="4" t="n"/>
      <c r="C944" s="4" t="n"/>
      <c r="D944" s="4" t="n"/>
      <c r="E944" s="6">
        <f>IF($D944="","",IFERROR(INDEX('Settings'!$L$17:$L$56,MATCH($D944,'Settings'!$K$17:$K$56,0)),""))</f>
        <v/>
      </c>
      <c r="F944" s="8" t="n"/>
      <c r="G944" s="8" t="n"/>
      <c r="H944" s="4" t="n"/>
      <c r="I944" s="8" t="n"/>
      <c r="J944" s="8" t="n"/>
      <c r="K944" s="14">
        <f>IF($C944="","",$F944-$G944-$I944-$J944)</f>
        <v/>
      </c>
      <c r="L944" s="14">
        <f>IF($C944="","",$G944*IF($H944="Doctor",1,IF($H944="Shared",0.5,0)))</f>
        <v/>
      </c>
      <c r="M944" s="14">
        <f>IF($C944="","",IF(IFERROR(INDEX('Settings'!$C$17:$C$36,MATCH($C944,'Settings'!$A$17:$A$36,0)),"")="% of gross",$F944,$F944-$L944-IF('Settings'!$B$5="Yes",$I944,0)-IF('Settings'!$B$6="Yes",$J944,0)))</f>
        <v/>
      </c>
      <c r="N944" s="15">
        <f>IF($C944="","",IFERROR(IF(INDEX('Settings'!$E$17:$H$36,MATCH($C944,'Settings'!$A$17:$A$36,0),MATCH($E944,Groups,0))="",INDEX('Settings'!$D$17:$D$36,MATCH($C944,'Settings'!$A$17:$A$36,0)),INDEX('Settings'!$E$17:$H$36,MATCH($C944,'Settings'!$A$17:$A$36,0),MATCH($E944,Groups,0))),0))</f>
        <v/>
      </c>
      <c r="O944" s="14">
        <f>IF($C944="","",ROUND($M944*$N944,2))</f>
        <v/>
      </c>
      <c r="P944" s="16">
        <f>IF($A944="","",DATE(YEAR($A944),MONTH($A944),1))</f>
        <v/>
      </c>
      <c r="Q944" s="14">
        <f>IF($C944="","",$K944-$O944)</f>
        <v/>
      </c>
    </row>
    <row r="945">
      <c r="A945" s="13" t="n"/>
      <c r="B945" s="4" t="n"/>
      <c r="C945" s="4" t="n"/>
      <c r="D945" s="4" t="n"/>
      <c r="E945" s="6">
        <f>IF($D945="","",IFERROR(INDEX('Settings'!$L$17:$L$56,MATCH($D945,'Settings'!$K$17:$K$56,0)),""))</f>
        <v/>
      </c>
      <c r="F945" s="8" t="n"/>
      <c r="G945" s="8" t="n"/>
      <c r="H945" s="4" t="n"/>
      <c r="I945" s="8" t="n"/>
      <c r="J945" s="8" t="n"/>
      <c r="K945" s="14">
        <f>IF($C945="","",$F945-$G945-$I945-$J945)</f>
        <v/>
      </c>
      <c r="L945" s="14">
        <f>IF($C945="","",$G945*IF($H945="Doctor",1,IF($H945="Shared",0.5,0)))</f>
        <v/>
      </c>
      <c r="M945" s="14">
        <f>IF($C945="","",IF(IFERROR(INDEX('Settings'!$C$17:$C$36,MATCH($C945,'Settings'!$A$17:$A$36,0)),"")="% of gross",$F945,$F945-$L945-IF('Settings'!$B$5="Yes",$I945,0)-IF('Settings'!$B$6="Yes",$J945,0)))</f>
        <v/>
      </c>
      <c r="N945" s="15">
        <f>IF($C945="","",IFERROR(IF(INDEX('Settings'!$E$17:$H$36,MATCH($C945,'Settings'!$A$17:$A$36,0),MATCH($E945,Groups,0))="",INDEX('Settings'!$D$17:$D$36,MATCH($C945,'Settings'!$A$17:$A$36,0)),INDEX('Settings'!$E$17:$H$36,MATCH($C945,'Settings'!$A$17:$A$36,0),MATCH($E945,Groups,0))),0))</f>
        <v/>
      </c>
      <c r="O945" s="14">
        <f>IF($C945="","",ROUND($M945*$N945,2))</f>
        <v/>
      </c>
      <c r="P945" s="16">
        <f>IF($A945="","",DATE(YEAR($A945),MONTH($A945),1))</f>
        <v/>
      </c>
      <c r="Q945" s="14">
        <f>IF($C945="","",$K945-$O945)</f>
        <v/>
      </c>
    </row>
    <row r="946">
      <c r="A946" s="13" t="n"/>
      <c r="B946" s="4" t="n"/>
      <c r="C946" s="4" t="n"/>
      <c r="D946" s="4" t="n"/>
      <c r="E946" s="6">
        <f>IF($D946="","",IFERROR(INDEX('Settings'!$L$17:$L$56,MATCH($D946,'Settings'!$K$17:$K$56,0)),""))</f>
        <v/>
      </c>
      <c r="F946" s="8" t="n"/>
      <c r="G946" s="8" t="n"/>
      <c r="H946" s="4" t="n"/>
      <c r="I946" s="8" t="n"/>
      <c r="J946" s="8" t="n"/>
      <c r="K946" s="14">
        <f>IF($C946="","",$F946-$G946-$I946-$J946)</f>
        <v/>
      </c>
      <c r="L946" s="14">
        <f>IF($C946="","",$G946*IF($H946="Doctor",1,IF($H946="Shared",0.5,0)))</f>
        <v/>
      </c>
      <c r="M946" s="14">
        <f>IF($C946="","",IF(IFERROR(INDEX('Settings'!$C$17:$C$36,MATCH($C946,'Settings'!$A$17:$A$36,0)),"")="% of gross",$F946,$F946-$L946-IF('Settings'!$B$5="Yes",$I946,0)-IF('Settings'!$B$6="Yes",$J946,0)))</f>
        <v/>
      </c>
      <c r="N946" s="15">
        <f>IF($C946="","",IFERROR(IF(INDEX('Settings'!$E$17:$H$36,MATCH($C946,'Settings'!$A$17:$A$36,0),MATCH($E946,Groups,0))="",INDEX('Settings'!$D$17:$D$36,MATCH($C946,'Settings'!$A$17:$A$36,0)),INDEX('Settings'!$E$17:$H$36,MATCH($C946,'Settings'!$A$17:$A$36,0),MATCH($E946,Groups,0))),0))</f>
        <v/>
      </c>
      <c r="O946" s="14">
        <f>IF($C946="","",ROUND($M946*$N946,2))</f>
        <v/>
      </c>
      <c r="P946" s="16">
        <f>IF($A946="","",DATE(YEAR($A946),MONTH($A946),1))</f>
        <v/>
      </c>
      <c r="Q946" s="14">
        <f>IF($C946="","",$K946-$O946)</f>
        <v/>
      </c>
    </row>
    <row r="947">
      <c r="A947" s="13" t="n"/>
      <c r="B947" s="4" t="n"/>
      <c r="C947" s="4" t="n"/>
      <c r="D947" s="4" t="n"/>
      <c r="E947" s="6">
        <f>IF($D947="","",IFERROR(INDEX('Settings'!$L$17:$L$56,MATCH($D947,'Settings'!$K$17:$K$56,0)),""))</f>
        <v/>
      </c>
      <c r="F947" s="8" t="n"/>
      <c r="G947" s="8" t="n"/>
      <c r="H947" s="4" t="n"/>
      <c r="I947" s="8" t="n"/>
      <c r="J947" s="8" t="n"/>
      <c r="K947" s="14">
        <f>IF($C947="","",$F947-$G947-$I947-$J947)</f>
        <v/>
      </c>
      <c r="L947" s="14">
        <f>IF($C947="","",$G947*IF($H947="Doctor",1,IF($H947="Shared",0.5,0)))</f>
        <v/>
      </c>
      <c r="M947" s="14">
        <f>IF($C947="","",IF(IFERROR(INDEX('Settings'!$C$17:$C$36,MATCH($C947,'Settings'!$A$17:$A$36,0)),"")="% of gross",$F947,$F947-$L947-IF('Settings'!$B$5="Yes",$I947,0)-IF('Settings'!$B$6="Yes",$J947,0)))</f>
        <v/>
      </c>
      <c r="N947" s="15">
        <f>IF($C947="","",IFERROR(IF(INDEX('Settings'!$E$17:$H$36,MATCH($C947,'Settings'!$A$17:$A$36,0),MATCH($E947,Groups,0))="",INDEX('Settings'!$D$17:$D$36,MATCH($C947,'Settings'!$A$17:$A$36,0)),INDEX('Settings'!$E$17:$H$36,MATCH($C947,'Settings'!$A$17:$A$36,0),MATCH($E947,Groups,0))),0))</f>
        <v/>
      </c>
      <c r="O947" s="14">
        <f>IF($C947="","",ROUND($M947*$N947,2))</f>
        <v/>
      </c>
      <c r="P947" s="16">
        <f>IF($A947="","",DATE(YEAR($A947),MONTH($A947),1))</f>
        <v/>
      </c>
      <c r="Q947" s="14">
        <f>IF($C947="","",$K947-$O947)</f>
        <v/>
      </c>
    </row>
    <row r="948">
      <c r="A948" s="13" t="n"/>
      <c r="B948" s="4" t="n"/>
      <c r="C948" s="4" t="n"/>
      <c r="D948" s="4" t="n"/>
      <c r="E948" s="6">
        <f>IF($D948="","",IFERROR(INDEX('Settings'!$L$17:$L$56,MATCH($D948,'Settings'!$K$17:$K$56,0)),""))</f>
        <v/>
      </c>
      <c r="F948" s="8" t="n"/>
      <c r="G948" s="8" t="n"/>
      <c r="H948" s="4" t="n"/>
      <c r="I948" s="8" t="n"/>
      <c r="J948" s="8" t="n"/>
      <c r="K948" s="14">
        <f>IF($C948="","",$F948-$G948-$I948-$J948)</f>
        <v/>
      </c>
      <c r="L948" s="14">
        <f>IF($C948="","",$G948*IF($H948="Doctor",1,IF($H948="Shared",0.5,0)))</f>
        <v/>
      </c>
      <c r="M948" s="14">
        <f>IF($C948="","",IF(IFERROR(INDEX('Settings'!$C$17:$C$36,MATCH($C948,'Settings'!$A$17:$A$36,0)),"")="% of gross",$F948,$F948-$L948-IF('Settings'!$B$5="Yes",$I948,0)-IF('Settings'!$B$6="Yes",$J948,0)))</f>
        <v/>
      </c>
      <c r="N948" s="15">
        <f>IF($C948="","",IFERROR(IF(INDEX('Settings'!$E$17:$H$36,MATCH($C948,'Settings'!$A$17:$A$36,0),MATCH($E948,Groups,0))="",INDEX('Settings'!$D$17:$D$36,MATCH($C948,'Settings'!$A$17:$A$36,0)),INDEX('Settings'!$E$17:$H$36,MATCH($C948,'Settings'!$A$17:$A$36,0),MATCH($E948,Groups,0))),0))</f>
        <v/>
      </c>
      <c r="O948" s="14">
        <f>IF($C948="","",ROUND($M948*$N948,2))</f>
        <v/>
      </c>
      <c r="P948" s="16">
        <f>IF($A948="","",DATE(YEAR($A948),MONTH($A948),1))</f>
        <v/>
      </c>
      <c r="Q948" s="14">
        <f>IF($C948="","",$K948-$O948)</f>
        <v/>
      </c>
    </row>
    <row r="949">
      <c r="A949" s="13" t="n"/>
      <c r="B949" s="4" t="n"/>
      <c r="C949" s="4" t="n"/>
      <c r="D949" s="4" t="n"/>
      <c r="E949" s="6">
        <f>IF($D949="","",IFERROR(INDEX('Settings'!$L$17:$L$56,MATCH($D949,'Settings'!$K$17:$K$56,0)),""))</f>
        <v/>
      </c>
      <c r="F949" s="8" t="n"/>
      <c r="G949" s="8" t="n"/>
      <c r="H949" s="4" t="n"/>
      <c r="I949" s="8" t="n"/>
      <c r="J949" s="8" t="n"/>
      <c r="K949" s="14">
        <f>IF($C949="","",$F949-$G949-$I949-$J949)</f>
        <v/>
      </c>
      <c r="L949" s="14">
        <f>IF($C949="","",$G949*IF($H949="Doctor",1,IF($H949="Shared",0.5,0)))</f>
        <v/>
      </c>
      <c r="M949" s="14">
        <f>IF($C949="","",IF(IFERROR(INDEX('Settings'!$C$17:$C$36,MATCH($C949,'Settings'!$A$17:$A$36,0)),"")="% of gross",$F949,$F949-$L949-IF('Settings'!$B$5="Yes",$I949,0)-IF('Settings'!$B$6="Yes",$J949,0)))</f>
        <v/>
      </c>
      <c r="N949" s="15">
        <f>IF($C949="","",IFERROR(IF(INDEX('Settings'!$E$17:$H$36,MATCH($C949,'Settings'!$A$17:$A$36,0),MATCH($E949,Groups,0))="",INDEX('Settings'!$D$17:$D$36,MATCH($C949,'Settings'!$A$17:$A$36,0)),INDEX('Settings'!$E$17:$H$36,MATCH($C949,'Settings'!$A$17:$A$36,0),MATCH($E949,Groups,0))),0))</f>
        <v/>
      </c>
      <c r="O949" s="14">
        <f>IF($C949="","",ROUND($M949*$N949,2))</f>
        <v/>
      </c>
      <c r="P949" s="16">
        <f>IF($A949="","",DATE(YEAR($A949),MONTH($A949),1))</f>
        <v/>
      </c>
      <c r="Q949" s="14">
        <f>IF($C949="","",$K949-$O949)</f>
        <v/>
      </c>
    </row>
    <row r="950">
      <c r="A950" s="13" t="n"/>
      <c r="B950" s="4" t="n"/>
      <c r="C950" s="4" t="n"/>
      <c r="D950" s="4" t="n"/>
      <c r="E950" s="6">
        <f>IF($D950="","",IFERROR(INDEX('Settings'!$L$17:$L$56,MATCH($D950,'Settings'!$K$17:$K$56,0)),""))</f>
        <v/>
      </c>
      <c r="F950" s="8" t="n"/>
      <c r="G950" s="8" t="n"/>
      <c r="H950" s="4" t="n"/>
      <c r="I950" s="8" t="n"/>
      <c r="J950" s="8" t="n"/>
      <c r="K950" s="14">
        <f>IF($C950="","",$F950-$G950-$I950-$J950)</f>
        <v/>
      </c>
      <c r="L950" s="14">
        <f>IF($C950="","",$G950*IF($H950="Doctor",1,IF($H950="Shared",0.5,0)))</f>
        <v/>
      </c>
      <c r="M950" s="14">
        <f>IF($C950="","",IF(IFERROR(INDEX('Settings'!$C$17:$C$36,MATCH($C950,'Settings'!$A$17:$A$36,0)),"")="% of gross",$F950,$F950-$L950-IF('Settings'!$B$5="Yes",$I950,0)-IF('Settings'!$B$6="Yes",$J950,0)))</f>
        <v/>
      </c>
      <c r="N950" s="15">
        <f>IF($C950="","",IFERROR(IF(INDEX('Settings'!$E$17:$H$36,MATCH($C950,'Settings'!$A$17:$A$36,0),MATCH($E950,Groups,0))="",INDEX('Settings'!$D$17:$D$36,MATCH($C950,'Settings'!$A$17:$A$36,0)),INDEX('Settings'!$E$17:$H$36,MATCH($C950,'Settings'!$A$17:$A$36,0),MATCH($E950,Groups,0))),0))</f>
        <v/>
      </c>
      <c r="O950" s="14">
        <f>IF($C950="","",ROUND($M950*$N950,2))</f>
        <v/>
      </c>
      <c r="P950" s="16">
        <f>IF($A950="","",DATE(YEAR($A950),MONTH($A950),1))</f>
        <v/>
      </c>
      <c r="Q950" s="14">
        <f>IF($C950="","",$K950-$O950)</f>
        <v/>
      </c>
    </row>
    <row r="951">
      <c r="A951" s="13" t="n"/>
      <c r="B951" s="4" t="n"/>
      <c r="C951" s="4" t="n"/>
      <c r="D951" s="4" t="n"/>
      <c r="E951" s="6">
        <f>IF($D951="","",IFERROR(INDEX('Settings'!$L$17:$L$56,MATCH($D951,'Settings'!$K$17:$K$56,0)),""))</f>
        <v/>
      </c>
      <c r="F951" s="8" t="n"/>
      <c r="G951" s="8" t="n"/>
      <c r="H951" s="4" t="n"/>
      <c r="I951" s="8" t="n"/>
      <c r="J951" s="8" t="n"/>
      <c r="K951" s="14">
        <f>IF($C951="","",$F951-$G951-$I951-$J951)</f>
        <v/>
      </c>
      <c r="L951" s="14">
        <f>IF($C951="","",$G951*IF($H951="Doctor",1,IF($H951="Shared",0.5,0)))</f>
        <v/>
      </c>
      <c r="M951" s="14">
        <f>IF($C951="","",IF(IFERROR(INDEX('Settings'!$C$17:$C$36,MATCH($C951,'Settings'!$A$17:$A$36,0)),"")="% of gross",$F951,$F951-$L951-IF('Settings'!$B$5="Yes",$I951,0)-IF('Settings'!$B$6="Yes",$J951,0)))</f>
        <v/>
      </c>
      <c r="N951" s="15">
        <f>IF($C951="","",IFERROR(IF(INDEX('Settings'!$E$17:$H$36,MATCH($C951,'Settings'!$A$17:$A$36,0),MATCH($E951,Groups,0))="",INDEX('Settings'!$D$17:$D$36,MATCH($C951,'Settings'!$A$17:$A$36,0)),INDEX('Settings'!$E$17:$H$36,MATCH($C951,'Settings'!$A$17:$A$36,0),MATCH($E951,Groups,0))),0))</f>
        <v/>
      </c>
      <c r="O951" s="14">
        <f>IF($C951="","",ROUND($M951*$N951,2))</f>
        <v/>
      </c>
      <c r="P951" s="16">
        <f>IF($A951="","",DATE(YEAR($A951),MONTH($A951),1))</f>
        <v/>
      </c>
      <c r="Q951" s="14">
        <f>IF($C951="","",$K951-$O951)</f>
        <v/>
      </c>
    </row>
    <row r="952">
      <c r="A952" s="13" t="n"/>
      <c r="B952" s="4" t="n"/>
      <c r="C952" s="4" t="n"/>
      <c r="D952" s="4" t="n"/>
      <c r="E952" s="6">
        <f>IF($D952="","",IFERROR(INDEX('Settings'!$L$17:$L$56,MATCH($D952,'Settings'!$K$17:$K$56,0)),""))</f>
        <v/>
      </c>
      <c r="F952" s="8" t="n"/>
      <c r="G952" s="8" t="n"/>
      <c r="H952" s="4" t="n"/>
      <c r="I952" s="8" t="n"/>
      <c r="J952" s="8" t="n"/>
      <c r="K952" s="14">
        <f>IF($C952="","",$F952-$G952-$I952-$J952)</f>
        <v/>
      </c>
      <c r="L952" s="14">
        <f>IF($C952="","",$G952*IF($H952="Doctor",1,IF($H952="Shared",0.5,0)))</f>
        <v/>
      </c>
      <c r="M952" s="14">
        <f>IF($C952="","",IF(IFERROR(INDEX('Settings'!$C$17:$C$36,MATCH($C952,'Settings'!$A$17:$A$36,0)),"")="% of gross",$F952,$F952-$L952-IF('Settings'!$B$5="Yes",$I952,0)-IF('Settings'!$B$6="Yes",$J952,0)))</f>
        <v/>
      </c>
      <c r="N952" s="15">
        <f>IF($C952="","",IFERROR(IF(INDEX('Settings'!$E$17:$H$36,MATCH($C952,'Settings'!$A$17:$A$36,0),MATCH($E952,Groups,0))="",INDEX('Settings'!$D$17:$D$36,MATCH($C952,'Settings'!$A$17:$A$36,0)),INDEX('Settings'!$E$17:$H$36,MATCH($C952,'Settings'!$A$17:$A$36,0),MATCH($E952,Groups,0))),0))</f>
        <v/>
      </c>
      <c r="O952" s="14">
        <f>IF($C952="","",ROUND($M952*$N952,2))</f>
        <v/>
      </c>
      <c r="P952" s="16">
        <f>IF($A952="","",DATE(YEAR($A952),MONTH($A952),1))</f>
        <v/>
      </c>
      <c r="Q952" s="14">
        <f>IF($C952="","",$K952-$O952)</f>
        <v/>
      </c>
    </row>
    <row r="953">
      <c r="A953" s="13" t="n"/>
      <c r="B953" s="4" t="n"/>
      <c r="C953" s="4" t="n"/>
      <c r="D953" s="4" t="n"/>
      <c r="E953" s="6">
        <f>IF($D953="","",IFERROR(INDEX('Settings'!$L$17:$L$56,MATCH($D953,'Settings'!$K$17:$K$56,0)),""))</f>
        <v/>
      </c>
      <c r="F953" s="8" t="n"/>
      <c r="G953" s="8" t="n"/>
      <c r="H953" s="4" t="n"/>
      <c r="I953" s="8" t="n"/>
      <c r="J953" s="8" t="n"/>
      <c r="K953" s="14">
        <f>IF($C953="","",$F953-$G953-$I953-$J953)</f>
        <v/>
      </c>
      <c r="L953" s="14">
        <f>IF($C953="","",$G953*IF($H953="Doctor",1,IF($H953="Shared",0.5,0)))</f>
        <v/>
      </c>
      <c r="M953" s="14">
        <f>IF($C953="","",IF(IFERROR(INDEX('Settings'!$C$17:$C$36,MATCH($C953,'Settings'!$A$17:$A$36,0)),"")="% of gross",$F953,$F953-$L953-IF('Settings'!$B$5="Yes",$I953,0)-IF('Settings'!$B$6="Yes",$J953,0)))</f>
        <v/>
      </c>
      <c r="N953" s="15">
        <f>IF($C953="","",IFERROR(IF(INDEX('Settings'!$E$17:$H$36,MATCH($C953,'Settings'!$A$17:$A$36,0),MATCH($E953,Groups,0))="",INDEX('Settings'!$D$17:$D$36,MATCH($C953,'Settings'!$A$17:$A$36,0)),INDEX('Settings'!$E$17:$H$36,MATCH($C953,'Settings'!$A$17:$A$36,0),MATCH($E953,Groups,0))),0))</f>
        <v/>
      </c>
      <c r="O953" s="14">
        <f>IF($C953="","",ROUND($M953*$N953,2))</f>
        <v/>
      </c>
      <c r="P953" s="16">
        <f>IF($A953="","",DATE(YEAR($A953),MONTH($A953),1))</f>
        <v/>
      </c>
      <c r="Q953" s="14">
        <f>IF($C953="","",$K953-$O953)</f>
        <v/>
      </c>
    </row>
    <row r="954">
      <c r="A954" s="13" t="n"/>
      <c r="B954" s="4" t="n"/>
      <c r="C954" s="4" t="n"/>
      <c r="D954" s="4" t="n"/>
      <c r="E954" s="6">
        <f>IF($D954="","",IFERROR(INDEX('Settings'!$L$17:$L$56,MATCH($D954,'Settings'!$K$17:$K$56,0)),""))</f>
        <v/>
      </c>
      <c r="F954" s="8" t="n"/>
      <c r="G954" s="8" t="n"/>
      <c r="H954" s="4" t="n"/>
      <c r="I954" s="8" t="n"/>
      <c r="J954" s="8" t="n"/>
      <c r="K954" s="14">
        <f>IF($C954="","",$F954-$G954-$I954-$J954)</f>
        <v/>
      </c>
      <c r="L954" s="14">
        <f>IF($C954="","",$G954*IF($H954="Doctor",1,IF($H954="Shared",0.5,0)))</f>
        <v/>
      </c>
      <c r="M954" s="14">
        <f>IF($C954="","",IF(IFERROR(INDEX('Settings'!$C$17:$C$36,MATCH($C954,'Settings'!$A$17:$A$36,0)),"")="% of gross",$F954,$F954-$L954-IF('Settings'!$B$5="Yes",$I954,0)-IF('Settings'!$B$6="Yes",$J954,0)))</f>
        <v/>
      </c>
      <c r="N954" s="15">
        <f>IF($C954="","",IFERROR(IF(INDEX('Settings'!$E$17:$H$36,MATCH($C954,'Settings'!$A$17:$A$36,0),MATCH($E954,Groups,0))="",INDEX('Settings'!$D$17:$D$36,MATCH($C954,'Settings'!$A$17:$A$36,0)),INDEX('Settings'!$E$17:$H$36,MATCH($C954,'Settings'!$A$17:$A$36,0),MATCH($E954,Groups,0))),0))</f>
        <v/>
      </c>
      <c r="O954" s="14">
        <f>IF($C954="","",ROUND($M954*$N954,2))</f>
        <v/>
      </c>
      <c r="P954" s="16">
        <f>IF($A954="","",DATE(YEAR($A954),MONTH($A954),1))</f>
        <v/>
      </c>
      <c r="Q954" s="14">
        <f>IF($C954="","",$K954-$O954)</f>
        <v/>
      </c>
    </row>
    <row r="955">
      <c r="A955" s="13" t="n"/>
      <c r="B955" s="4" t="n"/>
      <c r="C955" s="4" t="n"/>
      <c r="D955" s="4" t="n"/>
      <c r="E955" s="6">
        <f>IF($D955="","",IFERROR(INDEX('Settings'!$L$17:$L$56,MATCH($D955,'Settings'!$K$17:$K$56,0)),""))</f>
        <v/>
      </c>
      <c r="F955" s="8" t="n"/>
      <c r="G955" s="8" t="n"/>
      <c r="H955" s="4" t="n"/>
      <c r="I955" s="8" t="n"/>
      <c r="J955" s="8" t="n"/>
      <c r="K955" s="14">
        <f>IF($C955="","",$F955-$G955-$I955-$J955)</f>
        <v/>
      </c>
      <c r="L955" s="14">
        <f>IF($C955="","",$G955*IF($H955="Doctor",1,IF($H955="Shared",0.5,0)))</f>
        <v/>
      </c>
      <c r="M955" s="14">
        <f>IF($C955="","",IF(IFERROR(INDEX('Settings'!$C$17:$C$36,MATCH($C955,'Settings'!$A$17:$A$36,0)),"")="% of gross",$F955,$F955-$L955-IF('Settings'!$B$5="Yes",$I955,0)-IF('Settings'!$B$6="Yes",$J955,0)))</f>
        <v/>
      </c>
      <c r="N955" s="15">
        <f>IF($C955="","",IFERROR(IF(INDEX('Settings'!$E$17:$H$36,MATCH($C955,'Settings'!$A$17:$A$36,0),MATCH($E955,Groups,0))="",INDEX('Settings'!$D$17:$D$36,MATCH($C955,'Settings'!$A$17:$A$36,0)),INDEX('Settings'!$E$17:$H$36,MATCH($C955,'Settings'!$A$17:$A$36,0),MATCH($E955,Groups,0))),0))</f>
        <v/>
      </c>
      <c r="O955" s="14">
        <f>IF($C955="","",ROUND($M955*$N955,2))</f>
        <v/>
      </c>
      <c r="P955" s="16">
        <f>IF($A955="","",DATE(YEAR($A955),MONTH($A955),1))</f>
        <v/>
      </c>
      <c r="Q955" s="14">
        <f>IF($C955="","",$K955-$O955)</f>
        <v/>
      </c>
    </row>
    <row r="956">
      <c r="A956" s="13" t="n"/>
      <c r="B956" s="4" t="n"/>
      <c r="C956" s="4" t="n"/>
      <c r="D956" s="4" t="n"/>
      <c r="E956" s="6">
        <f>IF($D956="","",IFERROR(INDEX('Settings'!$L$17:$L$56,MATCH($D956,'Settings'!$K$17:$K$56,0)),""))</f>
        <v/>
      </c>
      <c r="F956" s="8" t="n"/>
      <c r="G956" s="8" t="n"/>
      <c r="H956" s="4" t="n"/>
      <c r="I956" s="8" t="n"/>
      <c r="J956" s="8" t="n"/>
      <c r="K956" s="14">
        <f>IF($C956="","",$F956-$G956-$I956-$J956)</f>
        <v/>
      </c>
      <c r="L956" s="14">
        <f>IF($C956="","",$G956*IF($H956="Doctor",1,IF($H956="Shared",0.5,0)))</f>
        <v/>
      </c>
      <c r="M956" s="14">
        <f>IF($C956="","",IF(IFERROR(INDEX('Settings'!$C$17:$C$36,MATCH($C956,'Settings'!$A$17:$A$36,0)),"")="% of gross",$F956,$F956-$L956-IF('Settings'!$B$5="Yes",$I956,0)-IF('Settings'!$B$6="Yes",$J956,0)))</f>
        <v/>
      </c>
      <c r="N956" s="15">
        <f>IF($C956="","",IFERROR(IF(INDEX('Settings'!$E$17:$H$36,MATCH($C956,'Settings'!$A$17:$A$36,0),MATCH($E956,Groups,0))="",INDEX('Settings'!$D$17:$D$36,MATCH($C956,'Settings'!$A$17:$A$36,0)),INDEX('Settings'!$E$17:$H$36,MATCH($C956,'Settings'!$A$17:$A$36,0),MATCH($E956,Groups,0))),0))</f>
        <v/>
      </c>
      <c r="O956" s="14">
        <f>IF($C956="","",ROUND($M956*$N956,2))</f>
        <v/>
      </c>
      <c r="P956" s="16">
        <f>IF($A956="","",DATE(YEAR($A956),MONTH($A956),1))</f>
        <v/>
      </c>
      <c r="Q956" s="14">
        <f>IF($C956="","",$K956-$O956)</f>
        <v/>
      </c>
    </row>
    <row r="957">
      <c r="A957" s="13" t="n"/>
      <c r="B957" s="4" t="n"/>
      <c r="C957" s="4" t="n"/>
      <c r="D957" s="4" t="n"/>
      <c r="E957" s="6">
        <f>IF($D957="","",IFERROR(INDEX('Settings'!$L$17:$L$56,MATCH($D957,'Settings'!$K$17:$K$56,0)),""))</f>
        <v/>
      </c>
      <c r="F957" s="8" t="n"/>
      <c r="G957" s="8" t="n"/>
      <c r="H957" s="4" t="n"/>
      <c r="I957" s="8" t="n"/>
      <c r="J957" s="8" t="n"/>
      <c r="K957" s="14">
        <f>IF($C957="","",$F957-$G957-$I957-$J957)</f>
        <v/>
      </c>
      <c r="L957" s="14">
        <f>IF($C957="","",$G957*IF($H957="Doctor",1,IF($H957="Shared",0.5,0)))</f>
        <v/>
      </c>
      <c r="M957" s="14">
        <f>IF($C957="","",IF(IFERROR(INDEX('Settings'!$C$17:$C$36,MATCH($C957,'Settings'!$A$17:$A$36,0)),"")="% of gross",$F957,$F957-$L957-IF('Settings'!$B$5="Yes",$I957,0)-IF('Settings'!$B$6="Yes",$J957,0)))</f>
        <v/>
      </c>
      <c r="N957" s="15">
        <f>IF($C957="","",IFERROR(IF(INDEX('Settings'!$E$17:$H$36,MATCH($C957,'Settings'!$A$17:$A$36,0),MATCH($E957,Groups,0))="",INDEX('Settings'!$D$17:$D$36,MATCH($C957,'Settings'!$A$17:$A$36,0)),INDEX('Settings'!$E$17:$H$36,MATCH($C957,'Settings'!$A$17:$A$36,0),MATCH($E957,Groups,0))),0))</f>
        <v/>
      </c>
      <c r="O957" s="14">
        <f>IF($C957="","",ROUND($M957*$N957,2))</f>
        <v/>
      </c>
      <c r="P957" s="16">
        <f>IF($A957="","",DATE(YEAR($A957),MONTH($A957),1))</f>
        <v/>
      </c>
      <c r="Q957" s="14">
        <f>IF($C957="","",$K957-$O957)</f>
        <v/>
      </c>
    </row>
    <row r="958">
      <c r="A958" s="13" t="n"/>
      <c r="B958" s="4" t="n"/>
      <c r="C958" s="4" t="n"/>
      <c r="D958" s="4" t="n"/>
      <c r="E958" s="6">
        <f>IF($D958="","",IFERROR(INDEX('Settings'!$L$17:$L$56,MATCH($D958,'Settings'!$K$17:$K$56,0)),""))</f>
        <v/>
      </c>
      <c r="F958" s="8" t="n"/>
      <c r="G958" s="8" t="n"/>
      <c r="H958" s="4" t="n"/>
      <c r="I958" s="8" t="n"/>
      <c r="J958" s="8" t="n"/>
      <c r="K958" s="14">
        <f>IF($C958="","",$F958-$G958-$I958-$J958)</f>
        <v/>
      </c>
      <c r="L958" s="14">
        <f>IF($C958="","",$G958*IF($H958="Doctor",1,IF($H958="Shared",0.5,0)))</f>
        <v/>
      </c>
      <c r="M958" s="14">
        <f>IF($C958="","",IF(IFERROR(INDEX('Settings'!$C$17:$C$36,MATCH($C958,'Settings'!$A$17:$A$36,0)),"")="% of gross",$F958,$F958-$L958-IF('Settings'!$B$5="Yes",$I958,0)-IF('Settings'!$B$6="Yes",$J958,0)))</f>
        <v/>
      </c>
      <c r="N958" s="15">
        <f>IF($C958="","",IFERROR(IF(INDEX('Settings'!$E$17:$H$36,MATCH($C958,'Settings'!$A$17:$A$36,0),MATCH($E958,Groups,0))="",INDEX('Settings'!$D$17:$D$36,MATCH($C958,'Settings'!$A$17:$A$36,0)),INDEX('Settings'!$E$17:$H$36,MATCH($C958,'Settings'!$A$17:$A$36,0),MATCH($E958,Groups,0))),0))</f>
        <v/>
      </c>
      <c r="O958" s="14">
        <f>IF($C958="","",ROUND($M958*$N958,2))</f>
        <v/>
      </c>
      <c r="P958" s="16">
        <f>IF($A958="","",DATE(YEAR($A958),MONTH($A958),1))</f>
        <v/>
      </c>
      <c r="Q958" s="14">
        <f>IF($C958="","",$K958-$O958)</f>
        <v/>
      </c>
    </row>
    <row r="959">
      <c r="A959" s="13" t="n"/>
      <c r="B959" s="4" t="n"/>
      <c r="C959" s="4" t="n"/>
      <c r="D959" s="4" t="n"/>
      <c r="E959" s="6">
        <f>IF($D959="","",IFERROR(INDEX('Settings'!$L$17:$L$56,MATCH($D959,'Settings'!$K$17:$K$56,0)),""))</f>
        <v/>
      </c>
      <c r="F959" s="8" t="n"/>
      <c r="G959" s="8" t="n"/>
      <c r="H959" s="4" t="n"/>
      <c r="I959" s="8" t="n"/>
      <c r="J959" s="8" t="n"/>
      <c r="K959" s="14">
        <f>IF($C959="","",$F959-$G959-$I959-$J959)</f>
        <v/>
      </c>
      <c r="L959" s="14">
        <f>IF($C959="","",$G959*IF($H959="Doctor",1,IF($H959="Shared",0.5,0)))</f>
        <v/>
      </c>
      <c r="M959" s="14">
        <f>IF($C959="","",IF(IFERROR(INDEX('Settings'!$C$17:$C$36,MATCH($C959,'Settings'!$A$17:$A$36,0)),"")="% of gross",$F959,$F959-$L959-IF('Settings'!$B$5="Yes",$I959,0)-IF('Settings'!$B$6="Yes",$J959,0)))</f>
        <v/>
      </c>
      <c r="N959" s="15">
        <f>IF($C959="","",IFERROR(IF(INDEX('Settings'!$E$17:$H$36,MATCH($C959,'Settings'!$A$17:$A$36,0),MATCH($E959,Groups,0))="",INDEX('Settings'!$D$17:$D$36,MATCH($C959,'Settings'!$A$17:$A$36,0)),INDEX('Settings'!$E$17:$H$36,MATCH($C959,'Settings'!$A$17:$A$36,0),MATCH($E959,Groups,0))),0))</f>
        <v/>
      </c>
      <c r="O959" s="14">
        <f>IF($C959="","",ROUND($M959*$N959,2))</f>
        <v/>
      </c>
      <c r="P959" s="16">
        <f>IF($A959="","",DATE(YEAR($A959),MONTH($A959),1))</f>
        <v/>
      </c>
      <c r="Q959" s="14">
        <f>IF($C959="","",$K959-$O959)</f>
        <v/>
      </c>
    </row>
    <row r="960">
      <c r="A960" s="13" t="n"/>
      <c r="B960" s="4" t="n"/>
      <c r="C960" s="4" t="n"/>
      <c r="D960" s="4" t="n"/>
      <c r="E960" s="6">
        <f>IF($D960="","",IFERROR(INDEX('Settings'!$L$17:$L$56,MATCH($D960,'Settings'!$K$17:$K$56,0)),""))</f>
        <v/>
      </c>
      <c r="F960" s="8" t="n"/>
      <c r="G960" s="8" t="n"/>
      <c r="H960" s="4" t="n"/>
      <c r="I960" s="8" t="n"/>
      <c r="J960" s="8" t="n"/>
      <c r="K960" s="14">
        <f>IF($C960="","",$F960-$G960-$I960-$J960)</f>
        <v/>
      </c>
      <c r="L960" s="14">
        <f>IF($C960="","",$G960*IF($H960="Doctor",1,IF($H960="Shared",0.5,0)))</f>
        <v/>
      </c>
      <c r="M960" s="14">
        <f>IF($C960="","",IF(IFERROR(INDEX('Settings'!$C$17:$C$36,MATCH($C960,'Settings'!$A$17:$A$36,0)),"")="% of gross",$F960,$F960-$L960-IF('Settings'!$B$5="Yes",$I960,0)-IF('Settings'!$B$6="Yes",$J960,0)))</f>
        <v/>
      </c>
      <c r="N960" s="15">
        <f>IF($C960="","",IFERROR(IF(INDEX('Settings'!$E$17:$H$36,MATCH($C960,'Settings'!$A$17:$A$36,0),MATCH($E960,Groups,0))="",INDEX('Settings'!$D$17:$D$36,MATCH($C960,'Settings'!$A$17:$A$36,0)),INDEX('Settings'!$E$17:$H$36,MATCH($C960,'Settings'!$A$17:$A$36,0),MATCH($E960,Groups,0))),0))</f>
        <v/>
      </c>
      <c r="O960" s="14">
        <f>IF($C960="","",ROUND($M960*$N960,2))</f>
        <v/>
      </c>
      <c r="P960" s="16">
        <f>IF($A960="","",DATE(YEAR($A960),MONTH($A960),1))</f>
        <v/>
      </c>
      <c r="Q960" s="14">
        <f>IF($C960="","",$K960-$O960)</f>
        <v/>
      </c>
    </row>
    <row r="961">
      <c r="A961" s="13" t="n"/>
      <c r="B961" s="4" t="n"/>
      <c r="C961" s="4" t="n"/>
      <c r="D961" s="4" t="n"/>
      <c r="E961" s="6">
        <f>IF($D961="","",IFERROR(INDEX('Settings'!$L$17:$L$56,MATCH($D961,'Settings'!$K$17:$K$56,0)),""))</f>
        <v/>
      </c>
      <c r="F961" s="8" t="n"/>
      <c r="G961" s="8" t="n"/>
      <c r="H961" s="4" t="n"/>
      <c r="I961" s="8" t="n"/>
      <c r="J961" s="8" t="n"/>
      <c r="K961" s="14">
        <f>IF($C961="","",$F961-$G961-$I961-$J961)</f>
        <v/>
      </c>
      <c r="L961" s="14">
        <f>IF($C961="","",$G961*IF($H961="Doctor",1,IF($H961="Shared",0.5,0)))</f>
        <v/>
      </c>
      <c r="M961" s="14">
        <f>IF($C961="","",IF(IFERROR(INDEX('Settings'!$C$17:$C$36,MATCH($C961,'Settings'!$A$17:$A$36,0)),"")="% of gross",$F961,$F961-$L961-IF('Settings'!$B$5="Yes",$I961,0)-IF('Settings'!$B$6="Yes",$J961,0)))</f>
        <v/>
      </c>
      <c r="N961" s="15">
        <f>IF($C961="","",IFERROR(IF(INDEX('Settings'!$E$17:$H$36,MATCH($C961,'Settings'!$A$17:$A$36,0),MATCH($E961,Groups,0))="",INDEX('Settings'!$D$17:$D$36,MATCH($C961,'Settings'!$A$17:$A$36,0)),INDEX('Settings'!$E$17:$H$36,MATCH($C961,'Settings'!$A$17:$A$36,0),MATCH($E961,Groups,0))),0))</f>
        <v/>
      </c>
      <c r="O961" s="14">
        <f>IF($C961="","",ROUND($M961*$N961,2))</f>
        <v/>
      </c>
      <c r="P961" s="16">
        <f>IF($A961="","",DATE(YEAR($A961),MONTH($A961),1))</f>
        <v/>
      </c>
      <c r="Q961" s="14">
        <f>IF($C961="","",$K961-$O961)</f>
        <v/>
      </c>
    </row>
    <row r="962">
      <c r="A962" s="13" t="n"/>
      <c r="B962" s="4" t="n"/>
      <c r="C962" s="4" t="n"/>
      <c r="D962" s="4" t="n"/>
      <c r="E962" s="6">
        <f>IF($D962="","",IFERROR(INDEX('Settings'!$L$17:$L$56,MATCH($D962,'Settings'!$K$17:$K$56,0)),""))</f>
        <v/>
      </c>
      <c r="F962" s="8" t="n"/>
      <c r="G962" s="8" t="n"/>
      <c r="H962" s="4" t="n"/>
      <c r="I962" s="8" t="n"/>
      <c r="J962" s="8" t="n"/>
      <c r="K962" s="14">
        <f>IF($C962="","",$F962-$G962-$I962-$J962)</f>
        <v/>
      </c>
      <c r="L962" s="14">
        <f>IF($C962="","",$G962*IF($H962="Doctor",1,IF($H962="Shared",0.5,0)))</f>
        <v/>
      </c>
      <c r="M962" s="14">
        <f>IF($C962="","",IF(IFERROR(INDEX('Settings'!$C$17:$C$36,MATCH($C962,'Settings'!$A$17:$A$36,0)),"")="% of gross",$F962,$F962-$L962-IF('Settings'!$B$5="Yes",$I962,0)-IF('Settings'!$B$6="Yes",$J962,0)))</f>
        <v/>
      </c>
      <c r="N962" s="15">
        <f>IF($C962="","",IFERROR(IF(INDEX('Settings'!$E$17:$H$36,MATCH($C962,'Settings'!$A$17:$A$36,0),MATCH($E962,Groups,0))="",INDEX('Settings'!$D$17:$D$36,MATCH($C962,'Settings'!$A$17:$A$36,0)),INDEX('Settings'!$E$17:$H$36,MATCH($C962,'Settings'!$A$17:$A$36,0),MATCH($E962,Groups,0))),0))</f>
        <v/>
      </c>
      <c r="O962" s="14">
        <f>IF($C962="","",ROUND($M962*$N962,2))</f>
        <v/>
      </c>
      <c r="P962" s="16">
        <f>IF($A962="","",DATE(YEAR($A962),MONTH($A962),1))</f>
        <v/>
      </c>
      <c r="Q962" s="14">
        <f>IF($C962="","",$K962-$O962)</f>
        <v/>
      </c>
    </row>
    <row r="963">
      <c r="A963" s="13" t="n"/>
      <c r="B963" s="4" t="n"/>
      <c r="C963" s="4" t="n"/>
      <c r="D963" s="4" t="n"/>
      <c r="E963" s="6">
        <f>IF($D963="","",IFERROR(INDEX('Settings'!$L$17:$L$56,MATCH($D963,'Settings'!$K$17:$K$56,0)),""))</f>
        <v/>
      </c>
      <c r="F963" s="8" t="n"/>
      <c r="G963" s="8" t="n"/>
      <c r="H963" s="4" t="n"/>
      <c r="I963" s="8" t="n"/>
      <c r="J963" s="8" t="n"/>
      <c r="K963" s="14">
        <f>IF($C963="","",$F963-$G963-$I963-$J963)</f>
        <v/>
      </c>
      <c r="L963" s="14">
        <f>IF($C963="","",$G963*IF($H963="Doctor",1,IF($H963="Shared",0.5,0)))</f>
        <v/>
      </c>
      <c r="M963" s="14">
        <f>IF($C963="","",IF(IFERROR(INDEX('Settings'!$C$17:$C$36,MATCH($C963,'Settings'!$A$17:$A$36,0)),"")="% of gross",$F963,$F963-$L963-IF('Settings'!$B$5="Yes",$I963,0)-IF('Settings'!$B$6="Yes",$J963,0)))</f>
        <v/>
      </c>
      <c r="N963" s="15">
        <f>IF($C963="","",IFERROR(IF(INDEX('Settings'!$E$17:$H$36,MATCH($C963,'Settings'!$A$17:$A$36,0),MATCH($E963,Groups,0))="",INDEX('Settings'!$D$17:$D$36,MATCH($C963,'Settings'!$A$17:$A$36,0)),INDEX('Settings'!$E$17:$H$36,MATCH($C963,'Settings'!$A$17:$A$36,0),MATCH($E963,Groups,0))),0))</f>
        <v/>
      </c>
      <c r="O963" s="14">
        <f>IF($C963="","",ROUND($M963*$N963,2))</f>
        <v/>
      </c>
      <c r="P963" s="16">
        <f>IF($A963="","",DATE(YEAR($A963),MONTH($A963),1))</f>
        <v/>
      </c>
      <c r="Q963" s="14">
        <f>IF($C963="","",$K963-$O963)</f>
        <v/>
      </c>
    </row>
    <row r="964">
      <c r="A964" s="13" t="n"/>
      <c r="B964" s="4" t="n"/>
      <c r="C964" s="4" t="n"/>
      <c r="D964" s="4" t="n"/>
      <c r="E964" s="6">
        <f>IF($D964="","",IFERROR(INDEX('Settings'!$L$17:$L$56,MATCH($D964,'Settings'!$K$17:$K$56,0)),""))</f>
        <v/>
      </c>
      <c r="F964" s="8" t="n"/>
      <c r="G964" s="8" t="n"/>
      <c r="H964" s="4" t="n"/>
      <c r="I964" s="8" t="n"/>
      <c r="J964" s="8" t="n"/>
      <c r="K964" s="14">
        <f>IF($C964="","",$F964-$G964-$I964-$J964)</f>
        <v/>
      </c>
      <c r="L964" s="14">
        <f>IF($C964="","",$G964*IF($H964="Doctor",1,IF($H964="Shared",0.5,0)))</f>
        <v/>
      </c>
      <c r="M964" s="14">
        <f>IF($C964="","",IF(IFERROR(INDEX('Settings'!$C$17:$C$36,MATCH($C964,'Settings'!$A$17:$A$36,0)),"")="% of gross",$F964,$F964-$L964-IF('Settings'!$B$5="Yes",$I964,0)-IF('Settings'!$B$6="Yes",$J964,0)))</f>
        <v/>
      </c>
      <c r="N964" s="15">
        <f>IF($C964="","",IFERROR(IF(INDEX('Settings'!$E$17:$H$36,MATCH($C964,'Settings'!$A$17:$A$36,0),MATCH($E964,Groups,0))="",INDEX('Settings'!$D$17:$D$36,MATCH($C964,'Settings'!$A$17:$A$36,0)),INDEX('Settings'!$E$17:$H$36,MATCH($C964,'Settings'!$A$17:$A$36,0),MATCH($E964,Groups,0))),0))</f>
        <v/>
      </c>
      <c r="O964" s="14">
        <f>IF($C964="","",ROUND($M964*$N964,2))</f>
        <v/>
      </c>
      <c r="P964" s="16">
        <f>IF($A964="","",DATE(YEAR($A964),MONTH($A964),1))</f>
        <v/>
      </c>
      <c r="Q964" s="14">
        <f>IF($C964="","",$K964-$O964)</f>
        <v/>
      </c>
    </row>
    <row r="965">
      <c r="A965" s="13" t="n"/>
      <c r="B965" s="4" t="n"/>
      <c r="C965" s="4" t="n"/>
      <c r="D965" s="4" t="n"/>
      <c r="E965" s="6">
        <f>IF($D965="","",IFERROR(INDEX('Settings'!$L$17:$L$56,MATCH($D965,'Settings'!$K$17:$K$56,0)),""))</f>
        <v/>
      </c>
      <c r="F965" s="8" t="n"/>
      <c r="G965" s="8" t="n"/>
      <c r="H965" s="4" t="n"/>
      <c r="I965" s="8" t="n"/>
      <c r="J965" s="8" t="n"/>
      <c r="K965" s="14">
        <f>IF($C965="","",$F965-$G965-$I965-$J965)</f>
        <v/>
      </c>
      <c r="L965" s="14">
        <f>IF($C965="","",$G965*IF($H965="Doctor",1,IF($H965="Shared",0.5,0)))</f>
        <v/>
      </c>
      <c r="M965" s="14">
        <f>IF($C965="","",IF(IFERROR(INDEX('Settings'!$C$17:$C$36,MATCH($C965,'Settings'!$A$17:$A$36,0)),"")="% of gross",$F965,$F965-$L965-IF('Settings'!$B$5="Yes",$I965,0)-IF('Settings'!$B$6="Yes",$J965,0)))</f>
        <v/>
      </c>
      <c r="N965" s="15">
        <f>IF($C965="","",IFERROR(IF(INDEX('Settings'!$E$17:$H$36,MATCH($C965,'Settings'!$A$17:$A$36,0),MATCH($E965,Groups,0))="",INDEX('Settings'!$D$17:$D$36,MATCH($C965,'Settings'!$A$17:$A$36,0)),INDEX('Settings'!$E$17:$H$36,MATCH($C965,'Settings'!$A$17:$A$36,0),MATCH($E965,Groups,0))),0))</f>
        <v/>
      </c>
      <c r="O965" s="14">
        <f>IF($C965="","",ROUND($M965*$N965,2))</f>
        <v/>
      </c>
      <c r="P965" s="16">
        <f>IF($A965="","",DATE(YEAR($A965),MONTH($A965),1))</f>
        <v/>
      </c>
      <c r="Q965" s="14">
        <f>IF($C965="","",$K965-$O965)</f>
        <v/>
      </c>
    </row>
    <row r="966">
      <c r="A966" s="13" t="n"/>
      <c r="B966" s="4" t="n"/>
      <c r="C966" s="4" t="n"/>
      <c r="D966" s="4" t="n"/>
      <c r="E966" s="6">
        <f>IF($D966="","",IFERROR(INDEX('Settings'!$L$17:$L$56,MATCH($D966,'Settings'!$K$17:$K$56,0)),""))</f>
        <v/>
      </c>
      <c r="F966" s="8" t="n"/>
      <c r="G966" s="8" t="n"/>
      <c r="H966" s="4" t="n"/>
      <c r="I966" s="8" t="n"/>
      <c r="J966" s="8" t="n"/>
      <c r="K966" s="14">
        <f>IF($C966="","",$F966-$G966-$I966-$J966)</f>
        <v/>
      </c>
      <c r="L966" s="14">
        <f>IF($C966="","",$G966*IF($H966="Doctor",1,IF($H966="Shared",0.5,0)))</f>
        <v/>
      </c>
      <c r="M966" s="14">
        <f>IF($C966="","",IF(IFERROR(INDEX('Settings'!$C$17:$C$36,MATCH($C966,'Settings'!$A$17:$A$36,0)),"")="% of gross",$F966,$F966-$L966-IF('Settings'!$B$5="Yes",$I966,0)-IF('Settings'!$B$6="Yes",$J966,0)))</f>
        <v/>
      </c>
      <c r="N966" s="15">
        <f>IF($C966="","",IFERROR(IF(INDEX('Settings'!$E$17:$H$36,MATCH($C966,'Settings'!$A$17:$A$36,0),MATCH($E966,Groups,0))="",INDEX('Settings'!$D$17:$D$36,MATCH($C966,'Settings'!$A$17:$A$36,0)),INDEX('Settings'!$E$17:$H$36,MATCH($C966,'Settings'!$A$17:$A$36,0),MATCH($E966,Groups,0))),0))</f>
        <v/>
      </c>
      <c r="O966" s="14">
        <f>IF($C966="","",ROUND($M966*$N966,2))</f>
        <v/>
      </c>
      <c r="P966" s="16">
        <f>IF($A966="","",DATE(YEAR($A966),MONTH($A966),1))</f>
        <v/>
      </c>
      <c r="Q966" s="14">
        <f>IF($C966="","",$K966-$O966)</f>
        <v/>
      </c>
    </row>
    <row r="967">
      <c r="A967" s="13" t="n"/>
      <c r="B967" s="4" t="n"/>
      <c r="C967" s="4" t="n"/>
      <c r="D967" s="4" t="n"/>
      <c r="E967" s="6">
        <f>IF($D967="","",IFERROR(INDEX('Settings'!$L$17:$L$56,MATCH($D967,'Settings'!$K$17:$K$56,0)),""))</f>
        <v/>
      </c>
      <c r="F967" s="8" t="n"/>
      <c r="G967" s="8" t="n"/>
      <c r="H967" s="4" t="n"/>
      <c r="I967" s="8" t="n"/>
      <c r="J967" s="8" t="n"/>
      <c r="K967" s="14">
        <f>IF($C967="","",$F967-$G967-$I967-$J967)</f>
        <v/>
      </c>
      <c r="L967" s="14">
        <f>IF($C967="","",$G967*IF($H967="Doctor",1,IF($H967="Shared",0.5,0)))</f>
        <v/>
      </c>
      <c r="M967" s="14">
        <f>IF($C967="","",IF(IFERROR(INDEX('Settings'!$C$17:$C$36,MATCH($C967,'Settings'!$A$17:$A$36,0)),"")="% of gross",$F967,$F967-$L967-IF('Settings'!$B$5="Yes",$I967,0)-IF('Settings'!$B$6="Yes",$J967,0)))</f>
        <v/>
      </c>
      <c r="N967" s="15">
        <f>IF($C967="","",IFERROR(IF(INDEX('Settings'!$E$17:$H$36,MATCH($C967,'Settings'!$A$17:$A$36,0),MATCH($E967,Groups,0))="",INDEX('Settings'!$D$17:$D$36,MATCH($C967,'Settings'!$A$17:$A$36,0)),INDEX('Settings'!$E$17:$H$36,MATCH($C967,'Settings'!$A$17:$A$36,0),MATCH($E967,Groups,0))),0))</f>
        <v/>
      </c>
      <c r="O967" s="14">
        <f>IF($C967="","",ROUND($M967*$N967,2))</f>
        <v/>
      </c>
      <c r="P967" s="16">
        <f>IF($A967="","",DATE(YEAR($A967),MONTH($A967),1))</f>
        <v/>
      </c>
      <c r="Q967" s="14">
        <f>IF($C967="","",$K967-$O967)</f>
        <v/>
      </c>
    </row>
    <row r="968">
      <c r="A968" s="13" t="n"/>
      <c r="B968" s="4" t="n"/>
      <c r="C968" s="4" t="n"/>
      <c r="D968" s="4" t="n"/>
      <c r="E968" s="6">
        <f>IF($D968="","",IFERROR(INDEX('Settings'!$L$17:$L$56,MATCH($D968,'Settings'!$K$17:$K$56,0)),""))</f>
        <v/>
      </c>
      <c r="F968" s="8" t="n"/>
      <c r="G968" s="8" t="n"/>
      <c r="H968" s="4" t="n"/>
      <c r="I968" s="8" t="n"/>
      <c r="J968" s="8" t="n"/>
      <c r="K968" s="14">
        <f>IF($C968="","",$F968-$G968-$I968-$J968)</f>
        <v/>
      </c>
      <c r="L968" s="14">
        <f>IF($C968="","",$G968*IF($H968="Doctor",1,IF($H968="Shared",0.5,0)))</f>
        <v/>
      </c>
      <c r="M968" s="14">
        <f>IF($C968="","",IF(IFERROR(INDEX('Settings'!$C$17:$C$36,MATCH($C968,'Settings'!$A$17:$A$36,0)),"")="% of gross",$F968,$F968-$L968-IF('Settings'!$B$5="Yes",$I968,0)-IF('Settings'!$B$6="Yes",$J968,0)))</f>
        <v/>
      </c>
      <c r="N968" s="15">
        <f>IF($C968="","",IFERROR(IF(INDEX('Settings'!$E$17:$H$36,MATCH($C968,'Settings'!$A$17:$A$36,0),MATCH($E968,Groups,0))="",INDEX('Settings'!$D$17:$D$36,MATCH($C968,'Settings'!$A$17:$A$36,0)),INDEX('Settings'!$E$17:$H$36,MATCH($C968,'Settings'!$A$17:$A$36,0),MATCH($E968,Groups,0))),0))</f>
        <v/>
      </c>
      <c r="O968" s="14">
        <f>IF($C968="","",ROUND($M968*$N968,2))</f>
        <v/>
      </c>
      <c r="P968" s="16">
        <f>IF($A968="","",DATE(YEAR($A968),MONTH($A968),1))</f>
        <v/>
      </c>
      <c r="Q968" s="14">
        <f>IF($C968="","",$K968-$O968)</f>
        <v/>
      </c>
    </row>
    <row r="969">
      <c r="A969" s="13" t="n"/>
      <c r="B969" s="4" t="n"/>
      <c r="C969" s="4" t="n"/>
      <c r="D969" s="4" t="n"/>
      <c r="E969" s="6">
        <f>IF($D969="","",IFERROR(INDEX('Settings'!$L$17:$L$56,MATCH($D969,'Settings'!$K$17:$K$56,0)),""))</f>
        <v/>
      </c>
      <c r="F969" s="8" t="n"/>
      <c r="G969" s="8" t="n"/>
      <c r="H969" s="4" t="n"/>
      <c r="I969" s="8" t="n"/>
      <c r="J969" s="8" t="n"/>
      <c r="K969" s="14">
        <f>IF($C969="","",$F969-$G969-$I969-$J969)</f>
        <v/>
      </c>
      <c r="L969" s="14">
        <f>IF($C969="","",$G969*IF($H969="Doctor",1,IF($H969="Shared",0.5,0)))</f>
        <v/>
      </c>
      <c r="M969" s="14">
        <f>IF($C969="","",IF(IFERROR(INDEX('Settings'!$C$17:$C$36,MATCH($C969,'Settings'!$A$17:$A$36,0)),"")="% of gross",$F969,$F969-$L969-IF('Settings'!$B$5="Yes",$I969,0)-IF('Settings'!$B$6="Yes",$J969,0)))</f>
        <v/>
      </c>
      <c r="N969" s="15">
        <f>IF($C969="","",IFERROR(IF(INDEX('Settings'!$E$17:$H$36,MATCH($C969,'Settings'!$A$17:$A$36,0),MATCH($E969,Groups,0))="",INDEX('Settings'!$D$17:$D$36,MATCH($C969,'Settings'!$A$17:$A$36,0)),INDEX('Settings'!$E$17:$H$36,MATCH($C969,'Settings'!$A$17:$A$36,0),MATCH($E969,Groups,0))),0))</f>
        <v/>
      </c>
      <c r="O969" s="14">
        <f>IF($C969="","",ROUND($M969*$N969,2))</f>
        <v/>
      </c>
      <c r="P969" s="16">
        <f>IF($A969="","",DATE(YEAR($A969),MONTH($A969),1))</f>
        <v/>
      </c>
      <c r="Q969" s="14">
        <f>IF($C969="","",$K969-$O969)</f>
        <v/>
      </c>
    </row>
    <row r="970">
      <c r="A970" s="13" t="n"/>
      <c r="B970" s="4" t="n"/>
      <c r="C970" s="4" t="n"/>
      <c r="D970" s="4" t="n"/>
      <c r="E970" s="6">
        <f>IF($D970="","",IFERROR(INDEX('Settings'!$L$17:$L$56,MATCH($D970,'Settings'!$K$17:$K$56,0)),""))</f>
        <v/>
      </c>
      <c r="F970" s="8" t="n"/>
      <c r="G970" s="8" t="n"/>
      <c r="H970" s="4" t="n"/>
      <c r="I970" s="8" t="n"/>
      <c r="J970" s="8" t="n"/>
      <c r="K970" s="14">
        <f>IF($C970="","",$F970-$G970-$I970-$J970)</f>
        <v/>
      </c>
      <c r="L970" s="14">
        <f>IF($C970="","",$G970*IF($H970="Doctor",1,IF($H970="Shared",0.5,0)))</f>
        <v/>
      </c>
      <c r="M970" s="14">
        <f>IF($C970="","",IF(IFERROR(INDEX('Settings'!$C$17:$C$36,MATCH($C970,'Settings'!$A$17:$A$36,0)),"")="% of gross",$F970,$F970-$L970-IF('Settings'!$B$5="Yes",$I970,0)-IF('Settings'!$B$6="Yes",$J970,0)))</f>
        <v/>
      </c>
      <c r="N970" s="15">
        <f>IF($C970="","",IFERROR(IF(INDEX('Settings'!$E$17:$H$36,MATCH($C970,'Settings'!$A$17:$A$36,0),MATCH($E970,Groups,0))="",INDEX('Settings'!$D$17:$D$36,MATCH($C970,'Settings'!$A$17:$A$36,0)),INDEX('Settings'!$E$17:$H$36,MATCH($C970,'Settings'!$A$17:$A$36,0),MATCH($E970,Groups,0))),0))</f>
        <v/>
      </c>
      <c r="O970" s="14">
        <f>IF($C970="","",ROUND($M970*$N970,2))</f>
        <v/>
      </c>
      <c r="P970" s="16">
        <f>IF($A970="","",DATE(YEAR($A970),MONTH($A970),1))</f>
        <v/>
      </c>
      <c r="Q970" s="14">
        <f>IF($C970="","",$K970-$O970)</f>
        <v/>
      </c>
    </row>
    <row r="971">
      <c r="A971" s="13" t="n"/>
      <c r="B971" s="4" t="n"/>
      <c r="C971" s="4" t="n"/>
      <c r="D971" s="4" t="n"/>
      <c r="E971" s="6">
        <f>IF($D971="","",IFERROR(INDEX('Settings'!$L$17:$L$56,MATCH($D971,'Settings'!$K$17:$K$56,0)),""))</f>
        <v/>
      </c>
      <c r="F971" s="8" t="n"/>
      <c r="G971" s="8" t="n"/>
      <c r="H971" s="4" t="n"/>
      <c r="I971" s="8" t="n"/>
      <c r="J971" s="8" t="n"/>
      <c r="K971" s="14">
        <f>IF($C971="","",$F971-$G971-$I971-$J971)</f>
        <v/>
      </c>
      <c r="L971" s="14">
        <f>IF($C971="","",$G971*IF($H971="Doctor",1,IF($H971="Shared",0.5,0)))</f>
        <v/>
      </c>
      <c r="M971" s="14">
        <f>IF($C971="","",IF(IFERROR(INDEX('Settings'!$C$17:$C$36,MATCH($C971,'Settings'!$A$17:$A$36,0)),"")="% of gross",$F971,$F971-$L971-IF('Settings'!$B$5="Yes",$I971,0)-IF('Settings'!$B$6="Yes",$J971,0)))</f>
        <v/>
      </c>
      <c r="N971" s="15">
        <f>IF($C971="","",IFERROR(IF(INDEX('Settings'!$E$17:$H$36,MATCH($C971,'Settings'!$A$17:$A$36,0),MATCH($E971,Groups,0))="",INDEX('Settings'!$D$17:$D$36,MATCH($C971,'Settings'!$A$17:$A$36,0)),INDEX('Settings'!$E$17:$H$36,MATCH($C971,'Settings'!$A$17:$A$36,0),MATCH($E971,Groups,0))),0))</f>
        <v/>
      </c>
      <c r="O971" s="14">
        <f>IF($C971="","",ROUND($M971*$N971,2))</f>
        <v/>
      </c>
      <c r="P971" s="16">
        <f>IF($A971="","",DATE(YEAR($A971),MONTH($A971),1))</f>
        <v/>
      </c>
      <c r="Q971" s="14">
        <f>IF($C971="","",$K971-$O971)</f>
        <v/>
      </c>
    </row>
    <row r="972">
      <c r="A972" s="13" t="n"/>
      <c r="B972" s="4" t="n"/>
      <c r="C972" s="4" t="n"/>
      <c r="D972" s="4" t="n"/>
      <c r="E972" s="6">
        <f>IF($D972="","",IFERROR(INDEX('Settings'!$L$17:$L$56,MATCH($D972,'Settings'!$K$17:$K$56,0)),""))</f>
        <v/>
      </c>
      <c r="F972" s="8" t="n"/>
      <c r="G972" s="8" t="n"/>
      <c r="H972" s="4" t="n"/>
      <c r="I972" s="8" t="n"/>
      <c r="J972" s="8" t="n"/>
      <c r="K972" s="14">
        <f>IF($C972="","",$F972-$G972-$I972-$J972)</f>
        <v/>
      </c>
      <c r="L972" s="14">
        <f>IF($C972="","",$G972*IF($H972="Doctor",1,IF($H972="Shared",0.5,0)))</f>
        <v/>
      </c>
      <c r="M972" s="14">
        <f>IF($C972="","",IF(IFERROR(INDEX('Settings'!$C$17:$C$36,MATCH($C972,'Settings'!$A$17:$A$36,0)),"")="% of gross",$F972,$F972-$L972-IF('Settings'!$B$5="Yes",$I972,0)-IF('Settings'!$B$6="Yes",$J972,0)))</f>
        <v/>
      </c>
      <c r="N972" s="15">
        <f>IF($C972="","",IFERROR(IF(INDEX('Settings'!$E$17:$H$36,MATCH($C972,'Settings'!$A$17:$A$36,0),MATCH($E972,Groups,0))="",INDEX('Settings'!$D$17:$D$36,MATCH($C972,'Settings'!$A$17:$A$36,0)),INDEX('Settings'!$E$17:$H$36,MATCH($C972,'Settings'!$A$17:$A$36,0),MATCH($E972,Groups,0))),0))</f>
        <v/>
      </c>
      <c r="O972" s="14">
        <f>IF($C972="","",ROUND($M972*$N972,2))</f>
        <v/>
      </c>
      <c r="P972" s="16">
        <f>IF($A972="","",DATE(YEAR($A972),MONTH($A972),1))</f>
        <v/>
      </c>
      <c r="Q972" s="14">
        <f>IF($C972="","",$K972-$O972)</f>
        <v/>
      </c>
    </row>
    <row r="973">
      <c r="A973" s="13" t="n"/>
      <c r="B973" s="4" t="n"/>
      <c r="C973" s="4" t="n"/>
      <c r="D973" s="4" t="n"/>
      <c r="E973" s="6">
        <f>IF($D973="","",IFERROR(INDEX('Settings'!$L$17:$L$56,MATCH($D973,'Settings'!$K$17:$K$56,0)),""))</f>
        <v/>
      </c>
      <c r="F973" s="8" t="n"/>
      <c r="G973" s="8" t="n"/>
      <c r="H973" s="4" t="n"/>
      <c r="I973" s="8" t="n"/>
      <c r="J973" s="8" t="n"/>
      <c r="K973" s="14">
        <f>IF($C973="","",$F973-$G973-$I973-$J973)</f>
        <v/>
      </c>
      <c r="L973" s="14">
        <f>IF($C973="","",$G973*IF($H973="Doctor",1,IF($H973="Shared",0.5,0)))</f>
        <v/>
      </c>
      <c r="M973" s="14">
        <f>IF($C973="","",IF(IFERROR(INDEX('Settings'!$C$17:$C$36,MATCH($C973,'Settings'!$A$17:$A$36,0)),"")="% of gross",$F973,$F973-$L973-IF('Settings'!$B$5="Yes",$I973,0)-IF('Settings'!$B$6="Yes",$J973,0)))</f>
        <v/>
      </c>
      <c r="N973" s="15">
        <f>IF($C973="","",IFERROR(IF(INDEX('Settings'!$E$17:$H$36,MATCH($C973,'Settings'!$A$17:$A$36,0),MATCH($E973,Groups,0))="",INDEX('Settings'!$D$17:$D$36,MATCH($C973,'Settings'!$A$17:$A$36,0)),INDEX('Settings'!$E$17:$H$36,MATCH($C973,'Settings'!$A$17:$A$36,0),MATCH($E973,Groups,0))),0))</f>
        <v/>
      </c>
      <c r="O973" s="14">
        <f>IF($C973="","",ROUND($M973*$N973,2))</f>
        <v/>
      </c>
      <c r="P973" s="16">
        <f>IF($A973="","",DATE(YEAR($A973),MONTH($A973),1))</f>
        <v/>
      </c>
      <c r="Q973" s="14">
        <f>IF($C973="","",$K973-$O973)</f>
        <v/>
      </c>
    </row>
    <row r="974">
      <c r="A974" s="13" t="n"/>
      <c r="B974" s="4" t="n"/>
      <c r="C974" s="4" t="n"/>
      <c r="D974" s="4" t="n"/>
      <c r="E974" s="6">
        <f>IF($D974="","",IFERROR(INDEX('Settings'!$L$17:$L$56,MATCH($D974,'Settings'!$K$17:$K$56,0)),""))</f>
        <v/>
      </c>
      <c r="F974" s="8" t="n"/>
      <c r="G974" s="8" t="n"/>
      <c r="H974" s="4" t="n"/>
      <c r="I974" s="8" t="n"/>
      <c r="J974" s="8" t="n"/>
      <c r="K974" s="14">
        <f>IF($C974="","",$F974-$G974-$I974-$J974)</f>
        <v/>
      </c>
      <c r="L974" s="14">
        <f>IF($C974="","",$G974*IF($H974="Doctor",1,IF($H974="Shared",0.5,0)))</f>
        <v/>
      </c>
      <c r="M974" s="14">
        <f>IF($C974="","",IF(IFERROR(INDEX('Settings'!$C$17:$C$36,MATCH($C974,'Settings'!$A$17:$A$36,0)),"")="% of gross",$F974,$F974-$L974-IF('Settings'!$B$5="Yes",$I974,0)-IF('Settings'!$B$6="Yes",$J974,0)))</f>
        <v/>
      </c>
      <c r="N974" s="15">
        <f>IF($C974="","",IFERROR(IF(INDEX('Settings'!$E$17:$H$36,MATCH($C974,'Settings'!$A$17:$A$36,0),MATCH($E974,Groups,0))="",INDEX('Settings'!$D$17:$D$36,MATCH($C974,'Settings'!$A$17:$A$36,0)),INDEX('Settings'!$E$17:$H$36,MATCH($C974,'Settings'!$A$17:$A$36,0),MATCH($E974,Groups,0))),0))</f>
        <v/>
      </c>
      <c r="O974" s="14">
        <f>IF($C974="","",ROUND($M974*$N974,2))</f>
        <v/>
      </c>
      <c r="P974" s="16">
        <f>IF($A974="","",DATE(YEAR($A974),MONTH($A974),1))</f>
        <v/>
      </c>
      <c r="Q974" s="14">
        <f>IF($C974="","",$K974-$O974)</f>
        <v/>
      </c>
    </row>
    <row r="975">
      <c r="A975" s="13" t="n"/>
      <c r="B975" s="4" t="n"/>
      <c r="C975" s="4" t="n"/>
      <c r="D975" s="4" t="n"/>
      <c r="E975" s="6">
        <f>IF($D975="","",IFERROR(INDEX('Settings'!$L$17:$L$56,MATCH($D975,'Settings'!$K$17:$K$56,0)),""))</f>
        <v/>
      </c>
      <c r="F975" s="8" t="n"/>
      <c r="G975" s="8" t="n"/>
      <c r="H975" s="4" t="n"/>
      <c r="I975" s="8" t="n"/>
      <c r="J975" s="8" t="n"/>
      <c r="K975" s="14">
        <f>IF($C975="","",$F975-$G975-$I975-$J975)</f>
        <v/>
      </c>
      <c r="L975" s="14">
        <f>IF($C975="","",$G975*IF($H975="Doctor",1,IF($H975="Shared",0.5,0)))</f>
        <v/>
      </c>
      <c r="M975" s="14">
        <f>IF($C975="","",IF(IFERROR(INDEX('Settings'!$C$17:$C$36,MATCH($C975,'Settings'!$A$17:$A$36,0)),"")="% of gross",$F975,$F975-$L975-IF('Settings'!$B$5="Yes",$I975,0)-IF('Settings'!$B$6="Yes",$J975,0)))</f>
        <v/>
      </c>
      <c r="N975" s="15">
        <f>IF($C975="","",IFERROR(IF(INDEX('Settings'!$E$17:$H$36,MATCH($C975,'Settings'!$A$17:$A$36,0),MATCH($E975,Groups,0))="",INDEX('Settings'!$D$17:$D$36,MATCH($C975,'Settings'!$A$17:$A$36,0)),INDEX('Settings'!$E$17:$H$36,MATCH($C975,'Settings'!$A$17:$A$36,0),MATCH($E975,Groups,0))),0))</f>
        <v/>
      </c>
      <c r="O975" s="14">
        <f>IF($C975="","",ROUND($M975*$N975,2))</f>
        <v/>
      </c>
      <c r="P975" s="16">
        <f>IF($A975="","",DATE(YEAR($A975),MONTH($A975),1))</f>
        <v/>
      </c>
      <c r="Q975" s="14">
        <f>IF($C975="","",$K975-$O975)</f>
        <v/>
      </c>
    </row>
    <row r="976">
      <c r="A976" s="13" t="n"/>
      <c r="B976" s="4" t="n"/>
      <c r="C976" s="4" t="n"/>
      <c r="D976" s="4" t="n"/>
      <c r="E976" s="6">
        <f>IF($D976="","",IFERROR(INDEX('Settings'!$L$17:$L$56,MATCH($D976,'Settings'!$K$17:$K$56,0)),""))</f>
        <v/>
      </c>
      <c r="F976" s="8" t="n"/>
      <c r="G976" s="8" t="n"/>
      <c r="H976" s="4" t="n"/>
      <c r="I976" s="8" t="n"/>
      <c r="J976" s="8" t="n"/>
      <c r="K976" s="14">
        <f>IF($C976="","",$F976-$G976-$I976-$J976)</f>
        <v/>
      </c>
      <c r="L976" s="14">
        <f>IF($C976="","",$G976*IF($H976="Doctor",1,IF($H976="Shared",0.5,0)))</f>
        <v/>
      </c>
      <c r="M976" s="14">
        <f>IF($C976="","",IF(IFERROR(INDEX('Settings'!$C$17:$C$36,MATCH($C976,'Settings'!$A$17:$A$36,0)),"")="% of gross",$F976,$F976-$L976-IF('Settings'!$B$5="Yes",$I976,0)-IF('Settings'!$B$6="Yes",$J976,0)))</f>
        <v/>
      </c>
      <c r="N976" s="15">
        <f>IF($C976="","",IFERROR(IF(INDEX('Settings'!$E$17:$H$36,MATCH($C976,'Settings'!$A$17:$A$36,0),MATCH($E976,Groups,0))="",INDEX('Settings'!$D$17:$D$36,MATCH($C976,'Settings'!$A$17:$A$36,0)),INDEX('Settings'!$E$17:$H$36,MATCH($C976,'Settings'!$A$17:$A$36,0),MATCH($E976,Groups,0))),0))</f>
        <v/>
      </c>
      <c r="O976" s="14">
        <f>IF($C976="","",ROUND($M976*$N976,2))</f>
        <v/>
      </c>
      <c r="P976" s="16">
        <f>IF($A976="","",DATE(YEAR($A976),MONTH($A976),1))</f>
        <v/>
      </c>
      <c r="Q976" s="14">
        <f>IF($C976="","",$K976-$O976)</f>
        <v/>
      </c>
    </row>
    <row r="977">
      <c r="A977" s="13" t="n"/>
      <c r="B977" s="4" t="n"/>
      <c r="C977" s="4" t="n"/>
      <c r="D977" s="4" t="n"/>
      <c r="E977" s="6">
        <f>IF($D977="","",IFERROR(INDEX('Settings'!$L$17:$L$56,MATCH($D977,'Settings'!$K$17:$K$56,0)),""))</f>
        <v/>
      </c>
      <c r="F977" s="8" t="n"/>
      <c r="G977" s="8" t="n"/>
      <c r="H977" s="4" t="n"/>
      <c r="I977" s="8" t="n"/>
      <c r="J977" s="8" t="n"/>
      <c r="K977" s="14">
        <f>IF($C977="","",$F977-$G977-$I977-$J977)</f>
        <v/>
      </c>
      <c r="L977" s="14">
        <f>IF($C977="","",$G977*IF($H977="Doctor",1,IF($H977="Shared",0.5,0)))</f>
        <v/>
      </c>
      <c r="M977" s="14">
        <f>IF($C977="","",IF(IFERROR(INDEX('Settings'!$C$17:$C$36,MATCH($C977,'Settings'!$A$17:$A$36,0)),"")="% of gross",$F977,$F977-$L977-IF('Settings'!$B$5="Yes",$I977,0)-IF('Settings'!$B$6="Yes",$J977,0)))</f>
        <v/>
      </c>
      <c r="N977" s="15">
        <f>IF($C977="","",IFERROR(IF(INDEX('Settings'!$E$17:$H$36,MATCH($C977,'Settings'!$A$17:$A$36,0),MATCH($E977,Groups,0))="",INDEX('Settings'!$D$17:$D$36,MATCH($C977,'Settings'!$A$17:$A$36,0)),INDEX('Settings'!$E$17:$H$36,MATCH($C977,'Settings'!$A$17:$A$36,0),MATCH($E977,Groups,0))),0))</f>
        <v/>
      </c>
      <c r="O977" s="14">
        <f>IF($C977="","",ROUND($M977*$N977,2))</f>
        <v/>
      </c>
      <c r="P977" s="16">
        <f>IF($A977="","",DATE(YEAR($A977),MONTH($A977),1))</f>
        <v/>
      </c>
      <c r="Q977" s="14">
        <f>IF($C977="","",$K977-$O977)</f>
        <v/>
      </c>
    </row>
    <row r="978">
      <c r="A978" s="13" t="n"/>
      <c r="B978" s="4" t="n"/>
      <c r="C978" s="4" t="n"/>
      <c r="D978" s="4" t="n"/>
      <c r="E978" s="6">
        <f>IF($D978="","",IFERROR(INDEX('Settings'!$L$17:$L$56,MATCH($D978,'Settings'!$K$17:$K$56,0)),""))</f>
        <v/>
      </c>
      <c r="F978" s="8" t="n"/>
      <c r="G978" s="8" t="n"/>
      <c r="H978" s="4" t="n"/>
      <c r="I978" s="8" t="n"/>
      <c r="J978" s="8" t="n"/>
      <c r="K978" s="14">
        <f>IF($C978="","",$F978-$G978-$I978-$J978)</f>
        <v/>
      </c>
      <c r="L978" s="14">
        <f>IF($C978="","",$G978*IF($H978="Doctor",1,IF($H978="Shared",0.5,0)))</f>
        <v/>
      </c>
      <c r="M978" s="14">
        <f>IF($C978="","",IF(IFERROR(INDEX('Settings'!$C$17:$C$36,MATCH($C978,'Settings'!$A$17:$A$36,0)),"")="% of gross",$F978,$F978-$L978-IF('Settings'!$B$5="Yes",$I978,0)-IF('Settings'!$B$6="Yes",$J978,0)))</f>
        <v/>
      </c>
      <c r="N978" s="15">
        <f>IF($C978="","",IFERROR(IF(INDEX('Settings'!$E$17:$H$36,MATCH($C978,'Settings'!$A$17:$A$36,0),MATCH($E978,Groups,0))="",INDEX('Settings'!$D$17:$D$36,MATCH($C978,'Settings'!$A$17:$A$36,0)),INDEX('Settings'!$E$17:$H$36,MATCH($C978,'Settings'!$A$17:$A$36,0),MATCH($E978,Groups,0))),0))</f>
        <v/>
      </c>
      <c r="O978" s="14">
        <f>IF($C978="","",ROUND($M978*$N978,2))</f>
        <v/>
      </c>
      <c r="P978" s="16">
        <f>IF($A978="","",DATE(YEAR($A978),MONTH($A978),1))</f>
        <v/>
      </c>
      <c r="Q978" s="14">
        <f>IF($C978="","",$K978-$O978)</f>
        <v/>
      </c>
    </row>
    <row r="979">
      <c r="A979" s="13" t="n"/>
      <c r="B979" s="4" t="n"/>
      <c r="C979" s="4" t="n"/>
      <c r="D979" s="4" t="n"/>
      <c r="E979" s="6">
        <f>IF($D979="","",IFERROR(INDEX('Settings'!$L$17:$L$56,MATCH($D979,'Settings'!$K$17:$K$56,0)),""))</f>
        <v/>
      </c>
      <c r="F979" s="8" t="n"/>
      <c r="G979" s="8" t="n"/>
      <c r="H979" s="4" t="n"/>
      <c r="I979" s="8" t="n"/>
      <c r="J979" s="8" t="n"/>
      <c r="K979" s="14">
        <f>IF($C979="","",$F979-$G979-$I979-$J979)</f>
        <v/>
      </c>
      <c r="L979" s="14">
        <f>IF($C979="","",$G979*IF($H979="Doctor",1,IF($H979="Shared",0.5,0)))</f>
        <v/>
      </c>
      <c r="M979" s="14">
        <f>IF($C979="","",IF(IFERROR(INDEX('Settings'!$C$17:$C$36,MATCH($C979,'Settings'!$A$17:$A$36,0)),"")="% of gross",$F979,$F979-$L979-IF('Settings'!$B$5="Yes",$I979,0)-IF('Settings'!$B$6="Yes",$J979,0)))</f>
        <v/>
      </c>
      <c r="N979" s="15">
        <f>IF($C979="","",IFERROR(IF(INDEX('Settings'!$E$17:$H$36,MATCH($C979,'Settings'!$A$17:$A$36,0),MATCH($E979,Groups,0))="",INDEX('Settings'!$D$17:$D$36,MATCH($C979,'Settings'!$A$17:$A$36,0)),INDEX('Settings'!$E$17:$H$36,MATCH($C979,'Settings'!$A$17:$A$36,0),MATCH($E979,Groups,0))),0))</f>
        <v/>
      </c>
      <c r="O979" s="14">
        <f>IF($C979="","",ROUND($M979*$N979,2))</f>
        <v/>
      </c>
      <c r="P979" s="16">
        <f>IF($A979="","",DATE(YEAR($A979),MONTH($A979),1))</f>
        <v/>
      </c>
      <c r="Q979" s="14">
        <f>IF($C979="","",$K979-$O979)</f>
        <v/>
      </c>
    </row>
    <row r="980">
      <c r="A980" s="13" t="n"/>
      <c r="B980" s="4" t="n"/>
      <c r="C980" s="4" t="n"/>
      <c r="D980" s="4" t="n"/>
      <c r="E980" s="6">
        <f>IF($D980="","",IFERROR(INDEX('Settings'!$L$17:$L$56,MATCH($D980,'Settings'!$K$17:$K$56,0)),""))</f>
        <v/>
      </c>
      <c r="F980" s="8" t="n"/>
      <c r="G980" s="8" t="n"/>
      <c r="H980" s="4" t="n"/>
      <c r="I980" s="8" t="n"/>
      <c r="J980" s="8" t="n"/>
      <c r="K980" s="14">
        <f>IF($C980="","",$F980-$G980-$I980-$J980)</f>
        <v/>
      </c>
      <c r="L980" s="14">
        <f>IF($C980="","",$G980*IF($H980="Doctor",1,IF($H980="Shared",0.5,0)))</f>
        <v/>
      </c>
      <c r="M980" s="14">
        <f>IF($C980="","",IF(IFERROR(INDEX('Settings'!$C$17:$C$36,MATCH($C980,'Settings'!$A$17:$A$36,0)),"")="% of gross",$F980,$F980-$L980-IF('Settings'!$B$5="Yes",$I980,0)-IF('Settings'!$B$6="Yes",$J980,0)))</f>
        <v/>
      </c>
      <c r="N980" s="15">
        <f>IF($C980="","",IFERROR(IF(INDEX('Settings'!$E$17:$H$36,MATCH($C980,'Settings'!$A$17:$A$36,0),MATCH($E980,Groups,0))="",INDEX('Settings'!$D$17:$D$36,MATCH($C980,'Settings'!$A$17:$A$36,0)),INDEX('Settings'!$E$17:$H$36,MATCH($C980,'Settings'!$A$17:$A$36,0),MATCH($E980,Groups,0))),0))</f>
        <v/>
      </c>
      <c r="O980" s="14">
        <f>IF($C980="","",ROUND($M980*$N980,2))</f>
        <v/>
      </c>
      <c r="P980" s="16">
        <f>IF($A980="","",DATE(YEAR($A980),MONTH($A980),1))</f>
        <v/>
      </c>
      <c r="Q980" s="14">
        <f>IF($C980="","",$K980-$O980)</f>
        <v/>
      </c>
    </row>
    <row r="981">
      <c r="A981" s="13" t="n"/>
      <c r="B981" s="4" t="n"/>
      <c r="C981" s="4" t="n"/>
      <c r="D981" s="4" t="n"/>
      <c r="E981" s="6">
        <f>IF($D981="","",IFERROR(INDEX('Settings'!$L$17:$L$56,MATCH($D981,'Settings'!$K$17:$K$56,0)),""))</f>
        <v/>
      </c>
      <c r="F981" s="8" t="n"/>
      <c r="G981" s="8" t="n"/>
      <c r="H981" s="4" t="n"/>
      <c r="I981" s="8" t="n"/>
      <c r="J981" s="8" t="n"/>
      <c r="K981" s="14">
        <f>IF($C981="","",$F981-$G981-$I981-$J981)</f>
        <v/>
      </c>
      <c r="L981" s="14">
        <f>IF($C981="","",$G981*IF($H981="Doctor",1,IF($H981="Shared",0.5,0)))</f>
        <v/>
      </c>
      <c r="M981" s="14">
        <f>IF($C981="","",IF(IFERROR(INDEX('Settings'!$C$17:$C$36,MATCH($C981,'Settings'!$A$17:$A$36,0)),"")="% of gross",$F981,$F981-$L981-IF('Settings'!$B$5="Yes",$I981,0)-IF('Settings'!$B$6="Yes",$J981,0)))</f>
        <v/>
      </c>
      <c r="N981" s="15">
        <f>IF($C981="","",IFERROR(IF(INDEX('Settings'!$E$17:$H$36,MATCH($C981,'Settings'!$A$17:$A$36,0),MATCH($E981,Groups,0))="",INDEX('Settings'!$D$17:$D$36,MATCH($C981,'Settings'!$A$17:$A$36,0)),INDEX('Settings'!$E$17:$H$36,MATCH($C981,'Settings'!$A$17:$A$36,0),MATCH($E981,Groups,0))),0))</f>
        <v/>
      </c>
      <c r="O981" s="14">
        <f>IF($C981="","",ROUND($M981*$N981,2))</f>
        <v/>
      </c>
      <c r="P981" s="16">
        <f>IF($A981="","",DATE(YEAR($A981),MONTH($A981),1))</f>
        <v/>
      </c>
      <c r="Q981" s="14">
        <f>IF($C981="","",$K981-$O981)</f>
        <v/>
      </c>
    </row>
    <row r="982">
      <c r="A982" s="13" t="n"/>
      <c r="B982" s="4" t="n"/>
      <c r="C982" s="4" t="n"/>
      <c r="D982" s="4" t="n"/>
      <c r="E982" s="6">
        <f>IF($D982="","",IFERROR(INDEX('Settings'!$L$17:$L$56,MATCH($D982,'Settings'!$K$17:$K$56,0)),""))</f>
        <v/>
      </c>
      <c r="F982" s="8" t="n"/>
      <c r="G982" s="8" t="n"/>
      <c r="H982" s="4" t="n"/>
      <c r="I982" s="8" t="n"/>
      <c r="J982" s="8" t="n"/>
      <c r="K982" s="14">
        <f>IF($C982="","",$F982-$G982-$I982-$J982)</f>
        <v/>
      </c>
      <c r="L982" s="14">
        <f>IF($C982="","",$G982*IF($H982="Doctor",1,IF($H982="Shared",0.5,0)))</f>
        <v/>
      </c>
      <c r="M982" s="14">
        <f>IF($C982="","",IF(IFERROR(INDEX('Settings'!$C$17:$C$36,MATCH($C982,'Settings'!$A$17:$A$36,0)),"")="% of gross",$F982,$F982-$L982-IF('Settings'!$B$5="Yes",$I982,0)-IF('Settings'!$B$6="Yes",$J982,0)))</f>
        <v/>
      </c>
      <c r="N982" s="15">
        <f>IF($C982="","",IFERROR(IF(INDEX('Settings'!$E$17:$H$36,MATCH($C982,'Settings'!$A$17:$A$36,0),MATCH($E982,Groups,0))="",INDEX('Settings'!$D$17:$D$36,MATCH($C982,'Settings'!$A$17:$A$36,0)),INDEX('Settings'!$E$17:$H$36,MATCH($C982,'Settings'!$A$17:$A$36,0),MATCH($E982,Groups,0))),0))</f>
        <v/>
      </c>
      <c r="O982" s="14">
        <f>IF($C982="","",ROUND($M982*$N982,2))</f>
        <v/>
      </c>
      <c r="P982" s="16">
        <f>IF($A982="","",DATE(YEAR($A982),MONTH($A982),1))</f>
        <v/>
      </c>
      <c r="Q982" s="14">
        <f>IF($C982="","",$K982-$O982)</f>
        <v/>
      </c>
    </row>
    <row r="983">
      <c r="A983" s="13" t="n"/>
      <c r="B983" s="4" t="n"/>
      <c r="C983" s="4" t="n"/>
      <c r="D983" s="4" t="n"/>
      <c r="E983" s="6">
        <f>IF($D983="","",IFERROR(INDEX('Settings'!$L$17:$L$56,MATCH($D983,'Settings'!$K$17:$K$56,0)),""))</f>
        <v/>
      </c>
      <c r="F983" s="8" t="n"/>
      <c r="G983" s="8" t="n"/>
      <c r="H983" s="4" t="n"/>
      <c r="I983" s="8" t="n"/>
      <c r="J983" s="8" t="n"/>
      <c r="K983" s="14">
        <f>IF($C983="","",$F983-$G983-$I983-$J983)</f>
        <v/>
      </c>
      <c r="L983" s="14">
        <f>IF($C983="","",$G983*IF($H983="Doctor",1,IF($H983="Shared",0.5,0)))</f>
        <v/>
      </c>
      <c r="M983" s="14">
        <f>IF($C983="","",IF(IFERROR(INDEX('Settings'!$C$17:$C$36,MATCH($C983,'Settings'!$A$17:$A$36,0)),"")="% of gross",$F983,$F983-$L983-IF('Settings'!$B$5="Yes",$I983,0)-IF('Settings'!$B$6="Yes",$J983,0)))</f>
        <v/>
      </c>
      <c r="N983" s="15">
        <f>IF($C983="","",IFERROR(IF(INDEX('Settings'!$E$17:$H$36,MATCH($C983,'Settings'!$A$17:$A$36,0),MATCH($E983,Groups,0))="",INDEX('Settings'!$D$17:$D$36,MATCH($C983,'Settings'!$A$17:$A$36,0)),INDEX('Settings'!$E$17:$H$36,MATCH($C983,'Settings'!$A$17:$A$36,0),MATCH($E983,Groups,0))),0))</f>
        <v/>
      </c>
      <c r="O983" s="14">
        <f>IF($C983="","",ROUND($M983*$N983,2))</f>
        <v/>
      </c>
      <c r="P983" s="16">
        <f>IF($A983="","",DATE(YEAR($A983),MONTH($A983),1))</f>
        <v/>
      </c>
      <c r="Q983" s="14">
        <f>IF($C983="","",$K983-$O983)</f>
        <v/>
      </c>
    </row>
    <row r="984">
      <c r="A984" s="13" t="n"/>
      <c r="B984" s="4" t="n"/>
      <c r="C984" s="4" t="n"/>
      <c r="D984" s="4" t="n"/>
      <c r="E984" s="6">
        <f>IF($D984="","",IFERROR(INDEX('Settings'!$L$17:$L$56,MATCH($D984,'Settings'!$K$17:$K$56,0)),""))</f>
        <v/>
      </c>
      <c r="F984" s="8" t="n"/>
      <c r="G984" s="8" t="n"/>
      <c r="H984" s="4" t="n"/>
      <c r="I984" s="8" t="n"/>
      <c r="J984" s="8" t="n"/>
      <c r="K984" s="14">
        <f>IF($C984="","",$F984-$G984-$I984-$J984)</f>
        <v/>
      </c>
      <c r="L984" s="14">
        <f>IF($C984="","",$G984*IF($H984="Doctor",1,IF($H984="Shared",0.5,0)))</f>
        <v/>
      </c>
      <c r="M984" s="14">
        <f>IF($C984="","",IF(IFERROR(INDEX('Settings'!$C$17:$C$36,MATCH($C984,'Settings'!$A$17:$A$36,0)),"")="% of gross",$F984,$F984-$L984-IF('Settings'!$B$5="Yes",$I984,0)-IF('Settings'!$B$6="Yes",$J984,0)))</f>
        <v/>
      </c>
      <c r="N984" s="15">
        <f>IF($C984="","",IFERROR(IF(INDEX('Settings'!$E$17:$H$36,MATCH($C984,'Settings'!$A$17:$A$36,0),MATCH($E984,Groups,0))="",INDEX('Settings'!$D$17:$D$36,MATCH($C984,'Settings'!$A$17:$A$36,0)),INDEX('Settings'!$E$17:$H$36,MATCH($C984,'Settings'!$A$17:$A$36,0),MATCH($E984,Groups,0))),0))</f>
        <v/>
      </c>
      <c r="O984" s="14">
        <f>IF($C984="","",ROUND($M984*$N984,2))</f>
        <v/>
      </c>
      <c r="P984" s="16">
        <f>IF($A984="","",DATE(YEAR($A984),MONTH($A984),1))</f>
        <v/>
      </c>
      <c r="Q984" s="14">
        <f>IF($C984="","",$K984-$O984)</f>
        <v/>
      </c>
    </row>
    <row r="985">
      <c r="A985" s="13" t="n"/>
      <c r="B985" s="4" t="n"/>
      <c r="C985" s="4" t="n"/>
      <c r="D985" s="4" t="n"/>
      <c r="E985" s="6">
        <f>IF($D985="","",IFERROR(INDEX('Settings'!$L$17:$L$56,MATCH($D985,'Settings'!$K$17:$K$56,0)),""))</f>
        <v/>
      </c>
      <c r="F985" s="8" t="n"/>
      <c r="G985" s="8" t="n"/>
      <c r="H985" s="4" t="n"/>
      <c r="I985" s="8" t="n"/>
      <c r="J985" s="8" t="n"/>
      <c r="K985" s="14">
        <f>IF($C985="","",$F985-$G985-$I985-$J985)</f>
        <v/>
      </c>
      <c r="L985" s="14">
        <f>IF($C985="","",$G985*IF($H985="Doctor",1,IF($H985="Shared",0.5,0)))</f>
        <v/>
      </c>
      <c r="M985" s="14">
        <f>IF($C985="","",IF(IFERROR(INDEX('Settings'!$C$17:$C$36,MATCH($C985,'Settings'!$A$17:$A$36,0)),"")="% of gross",$F985,$F985-$L985-IF('Settings'!$B$5="Yes",$I985,0)-IF('Settings'!$B$6="Yes",$J985,0)))</f>
        <v/>
      </c>
      <c r="N985" s="15">
        <f>IF($C985="","",IFERROR(IF(INDEX('Settings'!$E$17:$H$36,MATCH($C985,'Settings'!$A$17:$A$36,0),MATCH($E985,Groups,0))="",INDEX('Settings'!$D$17:$D$36,MATCH($C985,'Settings'!$A$17:$A$36,0)),INDEX('Settings'!$E$17:$H$36,MATCH($C985,'Settings'!$A$17:$A$36,0),MATCH($E985,Groups,0))),0))</f>
        <v/>
      </c>
      <c r="O985" s="14">
        <f>IF($C985="","",ROUND($M985*$N985,2))</f>
        <v/>
      </c>
      <c r="P985" s="16">
        <f>IF($A985="","",DATE(YEAR($A985),MONTH($A985),1))</f>
        <v/>
      </c>
      <c r="Q985" s="14">
        <f>IF($C985="","",$K985-$O985)</f>
        <v/>
      </c>
    </row>
    <row r="986">
      <c r="A986" s="13" t="n"/>
      <c r="B986" s="4" t="n"/>
      <c r="C986" s="4" t="n"/>
      <c r="D986" s="4" t="n"/>
      <c r="E986" s="6">
        <f>IF($D986="","",IFERROR(INDEX('Settings'!$L$17:$L$56,MATCH($D986,'Settings'!$K$17:$K$56,0)),""))</f>
        <v/>
      </c>
      <c r="F986" s="8" t="n"/>
      <c r="G986" s="8" t="n"/>
      <c r="H986" s="4" t="n"/>
      <c r="I986" s="8" t="n"/>
      <c r="J986" s="8" t="n"/>
      <c r="K986" s="14">
        <f>IF($C986="","",$F986-$G986-$I986-$J986)</f>
        <v/>
      </c>
      <c r="L986" s="14">
        <f>IF($C986="","",$G986*IF($H986="Doctor",1,IF($H986="Shared",0.5,0)))</f>
        <v/>
      </c>
      <c r="M986" s="14">
        <f>IF($C986="","",IF(IFERROR(INDEX('Settings'!$C$17:$C$36,MATCH($C986,'Settings'!$A$17:$A$36,0)),"")="% of gross",$F986,$F986-$L986-IF('Settings'!$B$5="Yes",$I986,0)-IF('Settings'!$B$6="Yes",$J986,0)))</f>
        <v/>
      </c>
      <c r="N986" s="15">
        <f>IF($C986="","",IFERROR(IF(INDEX('Settings'!$E$17:$H$36,MATCH($C986,'Settings'!$A$17:$A$36,0),MATCH($E986,Groups,0))="",INDEX('Settings'!$D$17:$D$36,MATCH($C986,'Settings'!$A$17:$A$36,0)),INDEX('Settings'!$E$17:$H$36,MATCH($C986,'Settings'!$A$17:$A$36,0),MATCH($E986,Groups,0))),0))</f>
        <v/>
      </c>
      <c r="O986" s="14">
        <f>IF($C986="","",ROUND($M986*$N986,2))</f>
        <v/>
      </c>
      <c r="P986" s="16">
        <f>IF($A986="","",DATE(YEAR($A986),MONTH($A986),1))</f>
        <v/>
      </c>
      <c r="Q986" s="14">
        <f>IF($C986="","",$K986-$O986)</f>
        <v/>
      </c>
    </row>
    <row r="987">
      <c r="A987" s="13" t="n"/>
      <c r="B987" s="4" t="n"/>
      <c r="C987" s="4" t="n"/>
      <c r="D987" s="4" t="n"/>
      <c r="E987" s="6">
        <f>IF($D987="","",IFERROR(INDEX('Settings'!$L$17:$L$56,MATCH($D987,'Settings'!$K$17:$K$56,0)),""))</f>
        <v/>
      </c>
      <c r="F987" s="8" t="n"/>
      <c r="G987" s="8" t="n"/>
      <c r="H987" s="4" t="n"/>
      <c r="I987" s="8" t="n"/>
      <c r="J987" s="8" t="n"/>
      <c r="K987" s="14">
        <f>IF($C987="","",$F987-$G987-$I987-$J987)</f>
        <v/>
      </c>
      <c r="L987" s="14">
        <f>IF($C987="","",$G987*IF($H987="Doctor",1,IF($H987="Shared",0.5,0)))</f>
        <v/>
      </c>
      <c r="M987" s="14">
        <f>IF($C987="","",IF(IFERROR(INDEX('Settings'!$C$17:$C$36,MATCH($C987,'Settings'!$A$17:$A$36,0)),"")="% of gross",$F987,$F987-$L987-IF('Settings'!$B$5="Yes",$I987,0)-IF('Settings'!$B$6="Yes",$J987,0)))</f>
        <v/>
      </c>
      <c r="N987" s="15">
        <f>IF($C987="","",IFERROR(IF(INDEX('Settings'!$E$17:$H$36,MATCH($C987,'Settings'!$A$17:$A$36,0),MATCH($E987,Groups,0))="",INDEX('Settings'!$D$17:$D$36,MATCH($C987,'Settings'!$A$17:$A$36,0)),INDEX('Settings'!$E$17:$H$36,MATCH($C987,'Settings'!$A$17:$A$36,0),MATCH($E987,Groups,0))),0))</f>
        <v/>
      </c>
      <c r="O987" s="14">
        <f>IF($C987="","",ROUND($M987*$N987,2))</f>
        <v/>
      </c>
      <c r="P987" s="16">
        <f>IF($A987="","",DATE(YEAR($A987),MONTH($A987),1))</f>
        <v/>
      </c>
      <c r="Q987" s="14">
        <f>IF($C987="","",$K987-$O987)</f>
        <v/>
      </c>
    </row>
    <row r="988">
      <c r="A988" s="13" t="n"/>
      <c r="B988" s="4" t="n"/>
      <c r="C988" s="4" t="n"/>
      <c r="D988" s="4" t="n"/>
      <c r="E988" s="6">
        <f>IF($D988="","",IFERROR(INDEX('Settings'!$L$17:$L$56,MATCH($D988,'Settings'!$K$17:$K$56,0)),""))</f>
        <v/>
      </c>
      <c r="F988" s="8" t="n"/>
      <c r="G988" s="8" t="n"/>
      <c r="H988" s="4" t="n"/>
      <c r="I988" s="8" t="n"/>
      <c r="J988" s="8" t="n"/>
      <c r="K988" s="14">
        <f>IF($C988="","",$F988-$G988-$I988-$J988)</f>
        <v/>
      </c>
      <c r="L988" s="14">
        <f>IF($C988="","",$G988*IF($H988="Doctor",1,IF($H988="Shared",0.5,0)))</f>
        <v/>
      </c>
      <c r="M988" s="14">
        <f>IF($C988="","",IF(IFERROR(INDEX('Settings'!$C$17:$C$36,MATCH($C988,'Settings'!$A$17:$A$36,0)),"")="% of gross",$F988,$F988-$L988-IF('Settings'!$B$5="Yes",$I988,0)-IF('Settings'!$B$6="Yes",$J988,0)))</f>
        <v/>
      </c>
      <c r="N988" s="15">
        <f>IF($C988="","",IFERROR(IF(INDEX('Settings'!$E$17:$H$36,MATCH($C988,'Settings'!$A$17:$A$36,0),MATCH($E988,Groups,0))="",INDEX('Settings'!$D$17:$D$36,MATCH($C988,'Settings'!$A$17:$A$36,0)),INDEX('Settings'!$E$17:$H$36,MATCH($C988,'Settings'!$A$17:$A$36,0),MATCH($E988,Groups,0))),0))</f>
        <v/>
      </c>
      <c r="O988" s="14">
        <f>IF($C988="","",ROUND($M988*$N988,2))</f>
        <v/>
      </c>
      <c r="P988" s="16">
        <f>IF($A988="","",DATE(YEAR($A988),MONTH($A988),1))</f>
        <v/>
      </c>
      <c r="Q988" s="14">
        <f>IF($C988="","",$K988-$O988)</f>
        <v/>
      </c>
    </row>
    <row r="989">
      <c r="A989" s="13" t="n"/>
      <c r="B989" s="4" t="n"/>
      <c r="C989" s="4" t="n"/>
      <c r="D989" s="4" t="n"/>
      <c r="E989" s="6">
        <f>IF($D989="","",IFERROR(INDEX('Settings'!$L$17:$L$56,MATCH($D989,'Settings'!$K$17:$K$56,0)),""))</f>
        <v/>
      </c>
      <c r="F989" s="8" t="n"/>
      <c r="G989" s="8" t="n"/>
      <c r="H989" s="4" t="n"/>
      <c r="I989" s="8" t="n"/>
      <c r="J989" s="8" t="n"/>
      <c r="K989" s="14">
        <f>IF($C989="","",$F989-$G989-$I989-$J989)</f>
        <v/>
      </c>
      <c r="L989" s="14">
        <f>IF($C989="","",$G989*IF($H989="Doctor",1,IF($H989="Shared",0.5,0)))</f>
        <v/>
      </c>
      <c r="M989" s="14">
        <f>IF($C989="","",IF(IFERROR(INDEX('Settings'!$C$17:$C$36,MATCH($C989,'Settings'!$A$17:$A$36,0)),"")="% of gross",$F989,$F989-$L989-IF('Settings'!$B$5="Yes",$I989,0)-IF('Settings'!$B$6="Yes",$J989,0)))</f>
        <v/>
      </c>
      <c r="N989" s="15">
        <f>IF($C989="","",IFERROR(IF(INDEX('Settings'!$E$17:$H$36,MATCH($C989,'Settings'!$A$17:$A$36,0),MATCH($E989,Groups,0))="",INDEX('Settings'!$D$17:$D$36,MATCH($C989,'Settings'!$A$17:$A$36,0)),INDEX('Settings'!$E$17:$H$36,MATCH($C989,'Settings'!$A$17:$A$36,0),MATCH($E989,Groups,0))),0))</f>
        <v/>
      </c>
      <c r="O989" s="14">
        <f>IF($C989="","",ROUND($M989*$N989,2))</f>
        <v/>
      </c>
      <c r="P989" s="16">
        <f>IF($A989="","",DATE(YEAR($A989),MONTH($A989),1))</f>
        <v/>
      </c>
      <c r="Q989" s="14">
        <f>IF($C989="","",$K989-$O989)</f>
        <v/>
      </c>
    </row>
    <row r="990">
      <c r="A990" s="13" t="n"/>
      <c r="B990" s="4" t="n"/>
      <c r="C990" s="4" t="n"/>
      <c r="D990" s="4" t="n"/>
      <c r="E990" s="6">
        <f>IF($D990="","",IFERROR(INDEX('Settings'!$L$17:$L$56,MATCH($D990,'Settings'!$K$17:$K$56,0)),""))</f>
        <v/>
      </c>
      <c r="F990" s="8" t="n"/>
      <c r="G990" s="8" t="n"/>
      <c r="H990" s="4" t="n"/>
      <c r="I990" s="8" t="n"/>
      <c r="J990" s="8" t="n"/>
      <c r="K990" s="14">
        <f>IF($C990="","",$F990-$G990-$I990-$J990)</f>
        <v/>
      </c>
      <c r="L990" s="14">
        <f>IF($C990="","",$G990*IF($H990="Doctor",1,IF($H990="Shared",0.5,0)))</f>
        <v/>
      </c>
      <c r="M990" s="14">
        <f>IF($C990="","",IF(IFERROR(INDEX('Settings'!$C$17:$C$36,MATCH($C990,'Settings'!$A$17:$A$36,0)),"")="% of gross",$F990,$F990-$L990-IF('Settings'!$B$5="Yes",$I990,0)-IF('Settings'!$B$6="Yes",$J990,0)))</f>
        <v/>
      </c>
      <c r="N990" s="15">
        <f>IF($C990="","",IFERROR(IF(INDEX('Settings'!$E$17:$H$36,MATCH($C990,'Settings'!$A$17:$A$36,0),MATCH($E990,Groups,0))="",INDEX('Settings'!$D$17:$D$36,MATCH($C990,'Settings'!$A$17:$A$36,0)),INDEX('Settings'!$E$17:$H$36,MATCH($C990,'Settings'!$A$17:$A$36,0),MATCH($E990,Groups,0))),0))</f>
        <v/>
      </c>
      <c r="O990" s="14">
        <f>IF($C990="","",ROUND($M990*$N990,2))</f>
        <v/>
      </c>
      <c r="P990" s="16">
        <f>IF($A990="","",DATE(YEAR($A990),MONTH($A990),1))</f>
        <v/>
      </c>
      <c r="Q990" s="14">
        <f>IF($C990="","",$K990-$O990)</f>
        <v/>
      </c>
    </row>
    <row r="991">
      <c r="A991" s="13" t="n"/>
      <c r="B991" s="4" t="n"/>
      <c r="C991" s="4" t="n"/>
      <c r="D991" s="4" t="n"/>
      <c r="E991" s="6">
        <f>IF($D991="","",IFERROR(INDEX('Settings'!$L$17:$L$56,MATCH($D991,'Settings'!$K$17:$K$56,0)),""))</f>
        <v/>
      </c>
      <c r="F991" s="8" t="n"/>
      <c r="G991" s="8" t="n"/>
      <c r="H991" s="4" t="n"/>
      <c r="I991" s="8" t="n"/>
      <c r="J991" s="8" t="n"/>
      <c r="K991" s="14">
        <f>IF($C991="","",$F991-$G991-$I991-$J991)</f>
        <v/>
      </c>
      <c r="L991" s="14">
        <f>IF($C991="","",$G991*IF($H991="Doctor",1,IF($H991="Shared",0.5,0)))</f>
        <v/>
      </c>
      <c r="M991" s="14">
        <f>IF($C991="","",IF(IFERROR(INDEX('Settings'!$C$17:$C$36,MATCH($C991,'Settings'!$A$17:$A$36,0)),"")="% of gross",$F991,$F991-$L991-IF('Settings'!$B$5="Yes",$I991,0)-IF('Settings'!$B$6="Yes",$J991,0)))</f>
        <v/>
      </c>
      <c r="N991" s="15">
        <f>IF($C991="","",IFERROR(IF(INDEX('Settings'!$E$17:$H$36,MATCH($C991,'Settings'!$A$17:$A$36,0),MATCH($E991,Groups,0))="",INDEX('Settings'!$D$17:$D$36,MATCH($C991,'Settings'!$A$17:$A$36,0)),INDEX('Settings'!$E$17:$H$36,MATCH($C991,'Settings'!$A$17:$A$36,0),MATCH($E991,Groups,0))),0))</f>
        <v/>
      </c>
      <c r="O991" s="14">
        <f>IF($C991="","",ROUND($M991*$N991,2))</f>
        <v/>
      </c>
      <c r="P991" s="16">
        <f>IF($A991="","",DATE(YEAR($A991),MONTH($A991),1))</f>
        <v/>
      </c>
      <c r="Q991" s="14">
        <f>IF($C991="","",$K991-$O991)</f>
        <v/>
      </c>
    </row>
    <row r="992">
      <c r="A992" s="13" t="n"/>
      <c r="B992" s="4" t="n"/>
      <c r="C992" s="4" t="n"/>
      <c r="D992" s="4" t="n"/>
      <c r="E992" s="6">
        <f>IF($D992="","",IFERROR(INDEX('Settings'!$L$17:$L$56,MATCH($D992,'Settings'!$K$17:$K$56,0)),""))</f>
        <v/>
      </c>
      <c r="F992" s="8" t="n"/>
      <c r="G992" s="8" t="n"/>
      <c r="H992" s="4" t="n"/>
      <c r="I992" s="8" t="n"/>
      <c r="J992" s="8" t="n"/>
      <c r="K992" s="14">
        <f>IF($C992="","",$F992-$G992-$I992-$J992)</f>
        <v/>
      </c>
      <c r="L992" s="14">
        <f>IF($C992="","",$G992*IF($H992="Doctor",1,IF($H992="Shared",0.5,0)))</f>
        <v/>
      </c>
      <c r="M992" s="14">
        <f>IF($C992="","",IF(IFERROR(INDEX('Settings'!$C$17:$C$36,MATCH($C992,'Settings'!$A$17:$A$36,0)),"")="% of gross",$F992,$F992-$L992-IF('Settings'!$B$5="Yes",$I992,0)-IF('Settings'!$B$6="Yes",$J992,0)))</f>
        <v/>
      </c>
      <c r="N992" s="15">
        <f>IF($C992="","",IFERROR(IF(INDEX('Settings'!$E$17:$H$36,MATCH($C992,'Settings'!$A$17:$A$36,0),MATCH($E992,Groups,0))="",INDEX('Settings'!$D$17:$D$36,MATCH($C992,'Settings'!$A$17:$A$36,0)),INDEX('Settings'!$E$17:$H$36,MATCH($C992,'Settings'!$A$17:$A$36,0),MATCH($E992,Groups,0))),0))</f>
        <v/>
      </c>
      <c r="O992" s="14">
        <f>IF($C992="","",ROUND($M992*$N992,2))</f>
        <v/>
      </c>
      <c r="P992" s="16">
        <f>IF($A992="","",DATE(YEAR($A992),MONTH($A992),1))</f>
        <v/>
      </c>
      <c r="Q992" s="14">
        <f>IF($C992="","",$K992-$O992)</f>
        <v/>
      </c>
    </row>
    <row r="993">
      <c r="A993" s="13" t="n"/>
      <c r="B993" s="4" t="n"/>
      <c r="C993" s="4" t="n"/>
      <c r="D993" s="4" t="n"/>
      <c r="E993" s="6">
        <f>IF($D993="","",IFERROR(INDEX('Settings'!$L$17:$L$56,MATCH($D993,'Settings'!$K$17:$K$56,0)),""))</f>
        <v/>
      </c>
      <c r="F993" s="8" t="n"/>
      <c r="G993" s="8" t="n"/>
      <c r="H993" s="4" t="n"/>
      <c r="I993" s="8" t="n"/>
      <c r="J993" s="8" t="n"/>
      <c r="K993" s="14">
        <f>IF($C993="","",$F993-$G993-$I993-$J993)</f>
        <v/>
      </c>
      <c r="L993" s="14">
        <f>IF($C993="","",$G993*IF($H993="Doctor",1,IF($H993="Shared",0.5,0)))</f>
        <v/>
      </c>
      <c r="M993" s="14">
        <f>IF($C993="","",IF(IFERROR(INDEX('Settings'!$C$17:$C$36,MATCH($C993,'Settings'!$A$17:$A$36,0)),"")="% of gross",$F993,$F993-$L993-IF('Settings'!$B$5="Yes",$I993,0)-IF('Settings'!$B$6="Yes",$J993,0)))</f>
        <v/>
      </c>
      <c r="N993" s="15">
        <f>IF($C993="","",IFERROR(IF(INDEX('Settings'!$E$17:$H$36,MATCH($C993,'Settings'!$A$17:$A$36,0),MATCH($E993,Groups,0))="",INDEX('Settings'!$D$17:$D$36,MATCH($C993,'Settings'!$A$17:$A$36,0)),INDEX('Settings'!$E$17:$H$36,MATCH($C993,'Settings'!$A$17:$A$36,0),MATCH($E993,Groups,0))),0))</f>
        <v/>
      </c>
      <c r="O993" s="14">
        <f>IF($C993="","",ROUND($M993*$N993,2))</f>
        <v/>
      </c>
      <c r="P993" s="16">
        <f>IF($A993="","",DATE(YEAR($A993),MONTH($A993),1))</f>
        <v/>
      </c>
      <c r="Q993" s="14">
        <f>IF($C993="","",$K993-$O993)</f>
        <v/>
      </c>
    </row>
    <row r="994">
      <c r="A994" s="13" t="n"/>
      <c r="B994" s="4" t="n"/>
      <c r="C994" s="4" t="n"/>
      <c r="D994" s="4" t="n"/>
      <c r="E994" s="6">
        <f>IF($D994="","",IFERROR(INDEX('Settings'!$L$17:$L$56,MATCH($D994,'Settings'!$K$17:$K$56,0)),""))</f>
        <v/>
      </c>
      <c r="F994" s="8" t="n"/>
      <c r="G994" s="8" t="n"/>
      <c r="H994" s="4" t="n"/>
      <c r="I994" s="8" t="n"/>
      <c r="J994" s="8" t="n"/>
      <c r="K994" s="14">
        <f>IF($C994="","",$F994-$G994-$I994-$J994)</f>
        <v/>
      </c>
      <c r="L994" s="14">
        <f>IF($C994="","",$G994*IF($H994="Doctor",1,IF($H994="Shared",0.5,0)))</f>
        <v/>
      </c>
      <c r="M994" s="14">
        <f>IF($C994="","",IF(IFERROR(INDEX('Settings'!$C$17:$C$36,MATCH($C994,'Settings'!$A$17:$A$36,0)),"")="% of gross",$F994,$F994-$L994-IF('Settings'!$B$5="Yes",$I994,0)-IF('Settings'!$B$6="Yes",$J994,0)))</f>
        <v/>
      </c>
      <c r="N994" s="15">
        <f>IF($C994="","",IFERROR(IF(INDEX('Settings'!$E$17:$H$36,MATCH($C994,'Settings'!$A$17:$A$36,0),MATCH($E994,Groups,0))="",INDEX('Settings'!$D$17:$D$36,MATCH($C994,'Settings'!$A$17:$A$36,0)),INDEX('Settings'!$E$17:$H$36,MATCH($C994,'Settings'!$A$17:$A$36,0),MATCH($E994,Groups,0))),0))</f>
        <v/>
      </c>
      <c r="O994" s="14">
        <f>IF($C994="","",ROUND($M994*$N994,2))</f>
        <v/>
      </c>
      <c r="P994" s="16">
        <f>IF($A994="","",DATE(YEAR($A994),MONTH($A994),1))</f>
        <v/>
      </c>
      <c r="Q994" s="14">
        <f>IF($C994="","",$K994-$O994)</f>
        <v/>
      </c>
    </row>
    <row r="995">
      <c r="A995" s="13" t="n"/>
      <c r="B995" s="4" t="n"/>
      <c r="C995" s="4" t="n"/>
      <c r="D995" s="4" t="n"/>
      <c r="E995" s="6">
        <f>IF($D995="","",IFERROR(INDEX('Settings'!$L$17:$L$56,MATCH($D995,'Settings'!$K$17:$K$56,0)),""))</f>
        <v/>
      </c>
      <c r="F995" s="8" t="n"/>
      <c r="G995" s="8" t="n"/>
      <c r="H995" s="4" t="n"/>
      <c r="I995" s="8" t="n"/>
      <c r="J995" s="8" t="n"/>
      <c r="K995" s="14">
        <f>IF($C995="","",$F995-$G995-$I995-$J995)</f>
        <v/>
      </c>
      <c r="L995" s="14">
        <f>IF($C995="","",$G995*IF($H995="Doctor",1,IF($H995="Shared",0.5,0)))</f>
        <v/>
      </c>
      <c r="M995" s="14">
        <f>IF($C995="","",IF(IFERROR(INDEX('Settings'!$C$17:$C$36,MATCH($C995,'Settings'!$A$17:$A$36,0)),"")="% of gross",$F995,$F995-$L995-IF('Settings'!$B$5="Yes",$I995,0)-IF('Settings'!$B$6="Yes",$J995,0)))</f>
        <v/>
      </c>
      <c r="N995" s="15">
        <f>IF($C995="","",IFERROR(IF(INDEX('Settings'!$E$17:$H$36,MATCH($C995,'Settings'!$A$17:$A$36,0),MATCH($E995,Groups,0))="",INDEX('Settings'!$D$17:$D$36,MATCH($C995,'Settings'!$A$17:$A$36,0)),INDEX('Settings'!$E$17:$H$36,MATCH($C995,'Settings'!$A$17:$A$36,0),MATCH($E995,Groups,0))),0))</f>
        <v/>
      </c>
      <c r="O995" s="14">
        <f>IF($C995="","",ROUND($M995*$N995,2))</f>
        <v/>
      </c>
      <c r="P995" s="16">
        <f>IF($A995="","",DATE(YEAR($A995),MONTH($A995),1))</f>
        <v/>
      </c>
      <c r="Q995" s="14">
        <f>IF($C995="","",$K995-$O995)</f>
        <v/>
      </c>
    </row>
    <row r="996">
      <c r="A996" s="13" t="n"/>
      <c r="B996" s="4" t="n"/>
      <c r="C996" s="4" t="n"/>
      <c r="D996" s="4" t="n"/>
      <c r="E996" s="6">
        <f>IF($D996="","",IFERROR(INDEX('Settings'!$L$17:$L$56,MATCH($D996,'Settings'!$K$17:$K$56,0)),""))</f>
        <v/>
      </c>
      <c r="F996" s="8" t="n"/>
      <c r="G996" s="8" t="n"/>
      <c r="H996" s="4" t="n"/>
      <c r="I996" s="8" t="n"/>
      <c r="J996" s="8" t="n"/>
      <c r="K996" s="14">
        <f>IF($C996="","",$F996-$G996-$I996-$J996)</f>
        <v/>
      </c>
      <c r="L996" s="14">
        <f>IF($C996="","",$G996*IF($H996="Doctor",1,IF($H996="Shared",0.5,0)))</f>
        <v/>
      </c>
      <c r="M996" s="14">
        <f>IF($C996="","",IF(IFERROR(INDEX('Settings'!$C$17:$C$36,MATCH($C996,'Settings'!$A$17:$A$36,0)),"")="% of gross",$F996,$F996-$L996-IF('Settings'!$B$5="Yes",$I996,0)-IF('Settings'!$B$6="Yes",$J996,0)))</f>
        <v/>
      </c>
      <c r="N996" s="15">
        <f>IF($C996="","",IFERROR(IF(INDEX('Settings'!$E$17:$H$36,MATCH($C996,'Settings'!$A$17:$A$36,0),MATCH($E996,Groups,0))="",INDEX('Settings'!$D$17:$D$36,MATCH($C996,'Settings'!$A$17:$A$36,0)),INDEX('Settings'!$E$17:$H$36,MATCH($C996,'Settings'!$A$17:$A$36,0),MATCH($E996,Groups,0))),0))</f>
        <v/>
      </c>
      <c r="O996" s="14">
        <f>IF($C996="","",ROUND($M996*$N996,2))</f>
        <v/>
      </c>
      <c r="P996" s="16">
        <f>IF($A996="","",DATE(YEAR($A996),MONTH($A996),1))</f>
        <v/>
      </c>
      <c r="Q996" s="14">
        <f>IF($C996="","",$K996-$O996)</f>
        <v/>
      </c>
    </row>
    <row r="997">
      <c r="A997" s="13" t="n"/>
      <c r="B997" s="4" t="n"/>
      <c r="C997" s="4" t="n"/>
      <c r="D997" s="4" t="n"/>
      <c r="E997" s="6">
        <f>IF($D997="","",IFERROR(INDEX('Settings'!$L$17:$L$56,MATCH($D997,'Settings'!$K$17:$K$56,0)),""))</f>
        <v/>
      </c>
      <c r="F997" s="8" t="n"/>
      <c r="G997" s="8" t="n"/>
      <c r="H997" s="4" t="n"/>
      <c r="I997" s="8" t="n"/>
      <c r="J997" s="8" t="n"/>
      <c r="K997" s="14">
        <f>IF($C997="","",$F997-$G997-$I997-$J997)</f>
        <v/>
      </c>
      <c r="L997" s="14">
        <f>IF($C997="","",$G997*IF($H997="Doctor",1,IF($H997="Shared",0.5,0)))</f>
        <v/>
      </c>
      <c r="M997" s="14">
        <f>IF($C997="","",IF(IFERROR(INDEX('Settings'!$C$17:$C$36,MATCH($C997,'Settings'!$A$17:$A$36,0)),"")="% of gross",$F997,$F997-$L997-IF('Settings'!$B$5="Yes",$I997,0)-IF('Settings'!$B$6="Yes",$J997,0)))</f>
        <v/>
      </c>
      <c r="N997" s="15">
        <f>IF($C997="","",IFERROR(IF(INDEX('Settings'!$E$17:$H$36,MATCH($C997,'Settings'!$A$17:$A$36,0),MATCH($E997,Groups,0))="",INDEX('Settings'!$D$17:$D$36,MATCH($C997,'Settings'!$A$17:$A$36,0)),INDEX('Settings'!$E$17:$H$36,MATCH($C997,'Settings'!$A$17:$A$36,0),MATCH($E997,Groups,0))),0))</f>
        <v/>
      </c>
      <c r="O997" s="14">
        <f>IF($C997="","",ROUND($M997*$N997,2))</f>
        <v/>
      </c>
      <c r="P997" s="16">
        <f>IF($A997="","",DATE(YEAR($A997),MONTH($A997),1))</f>
        <v/>
      </c>
      <c r="Q997" s="14">
        <f>IF($C997="","",$K997-$O997)</f>
        <v/>
      </c>
    </row>
    <row r="998">
      <c r="A998" s="13" t="n"/>
      <c r="B998" s="4" t="n"/>
      <c r="C998" s="4" t="n"/>
      <c r="D998" s="4" t="n"/>
      <c r="E998" s="6">
        <f>IF($D998="","",IFERROR(INDEX('Settings'!$L$17:$L$56,MATCH($D998,'Settings'!$K$17:$K$56,0)),""))</f>
        <v/>
      </c>
      <c r="F998" s="8" t="n"/>
      <c r="G998" s="8" t="n"/>
      <c r="H998" s="4" t="n"/>
      <c r="I998" s="8" t="n"/>
      <c r="J998" s="8" t="n"/>
      <c r="K998" s="14">
        <f>IF($C998="","",$F998-$G998-$I998-$J998)</f>
        <v/>
      </c>
      <c r="L998" s="14">
        <f>IF($C998="","",$G998*IF($H998="Doctor",1,IF($H998="Shared",0.5,0)))</f>
        <v/>
      </c>
      <c r="M998" s="14">
        <f>IF($C998="","",IF(IFERROR(INDEX('Settings'!$C$17:$C$36,MATCH($C998,'Settings'!$A$17:$A$36,0)),"")="% of gross",$F998,$F998-$L998-IF('Settings'!$B$5="Yes",$I998,0)-IF('Settings'!$B$6="Yes",$J998,0)))</f>
        <v/>
      </c>
      <c r="N998" s="15">
        <f>IF($C998="","",IFERROR(IF(INDEX('Settings'!$E$17:$H$36,MATCH($C998,'Settings'!$A$17:$A$36,0),MATCH($E998,Groups,0))="",INDEX('Settings'!$D$17:$D$36,MATCH($C998,'Settings'!$A$17:$A$36,0)),INDEX('Settings'!$E$17:$H$36,MATCH($C998,'Settings'!$A$17:$A$36,0),MATCH($E998,Groups,0))),0))</f>
        <v/>
      </c>
      <c r="O998" s="14">
        <f>IF($C998="","",ROUND($M998*$N998,2))</f>
        <v/>
      </c>
      <c r="P998" s="16">
        <f>IF($A998="","",DATE(YEAR($A998),MONTH($A998),1))</f>
        <v/>
      </c>
      <c r="Q998" s="14">
        <f>IF($C998="","",$K998-$O998)</f>
        <v/>
      </c>
    </row>
    <row r="999">
      <c r="A999" s="13" t="n"/>
      <c r="B999" s="4" t="n"/>
      <c r="C999" s="4" t="n"/>
      <c r="D999" s="4" t="n"/>
      <c r="E999" s="6">
        <f>IF($D999="","",IFERROR(INDEX('Settings'!$L$17:$L$56,MATCH($D999,'Settings'!$K$17:$K$56,0)),""))</f>
        <v/>
      </c>
      <c r="F999" s="8" t="n"/>
      <c r="G999" s="8" t="n"/>
      <c r="H999" s="4" t="n"/>
      <c r="I999" s="8" t="n"/>
      <c r="J999" s="8" t="n"/>
      <c r="K999" s="14">
        <f>IF($C999="","",$F999-$G999-$I999-$J999)</f>
        <v/>
      </c>
      <c r="L999" s="14">
        <f>IF($C999="","",$G999*IF($H999="Doctor",1,IF($H999="Shared",0.5,0)))</f>
        <v/>
      </c>
      <c r="M999" s="14">
        <f>IF($C999="","",IF(IFERROR(INDEX('Settings'!$C$17:$C$36,MATCH($C999,'Settings'!$A$17:$A$36,0)),"")="% of gross",$F999,$F999-$L999-IF('Settings'!$B$5="Yes",$I999,0)-IF('Settings'!$B$6="Yes",$J999,0)))</f>
        <v/>
      </c>
      <c r="N999" s="15">
        <f>IF($C999="","",IFERROR(IF(INDEX('Settings'!$E$17:$H$36,MATCH($C999,'Settings'!$A$17:$A$36,0),MATCH($E999,Groups,0))="",INDEX('Settings'!$D$17:$D$36,MATCH($C999,'Settings'!$A$17:$A$36,0)),INDEX('Settings'!$E$17:$H$36,MATCH($C999,'Settings'!$A$17:$A$36,0),MATCH($E999,Groups,0))),0))</f>
        <v/>
      </c>
      <c r="O999" s="14">
        <f>IF($C999="","",ROUND($M999*$N999,2))</f>
        <v/>
      </c>
      <c r="P999" s="16">
        <f>IF($A999="","",DATE(YEAR($A999),MONTH($A999),1))</f>
        <v/>
      </c>
      <c r="Q999" s="14">
        <f>IF($C999="","",$K999-$O999)</f>
        <v/>
      </c>
    </row>
    <row r="1000">
      <c r="A1000" s="13" t="n"/>
      <c r="B1000" s="4" t="n"/>
      <c r="C1000" s="4" t="n"/>
      <c r="D1000" s="4" t="n"/>
      <c r="E1000" s="6">
        <f>IF($D1000="","",IFERROR(INDEX('Settings'!$L$17:$L$56,MATCH($D1000,'Settings'!$K$17:$K$56,0)),""))</f>
        <v/>
      </c>
      <c r="F1000" s="8" t="n"/>
      <c r="G1000" s="8" t="n"/>
      <c r="H1000" s="4" t="n"/>
      <c r="I1000" s="8" t="n"/>
      <c r="J1000" s="8" t="n"/>
      <c r="K1000" s="14">
        <f>IF($C1000="","",$F1000-$G1000-$I1000-$J1000)</f>
        <v/>
      </c>
      <c r="L1000" s="14">
        <f>IF($C1000="","",$G1000*IF($H1000="Doctor",1,IF($H1000="Shared",0.5,0)))</f>
        <v/>
      </c>
      <c r="M1000" s="14">
        <f>IF($C1000="","",IF(IFERROR(INDEX('Settings'!$C$17:$C$36,MATCH($C1000,'Settings'!$A$17:$A$36,0)),"")="% of gross",$F1000,$F1000-$L1000-IF('Settings'!$B$5="Yes",$I1000,0)-IF('Settings'!$B$6="Yes",$J1000,0)))</f>
        <v/>
      </c>
      <c r="N1000" s="15">
        <f>IF($C1000="","",IFERROR(IF(INDEX('Settings'!$E$17:$H$36,MATCH($C1000,'Settings'!$A$17:$A$36,0),MATCH($E1000,Groups,0))="",INDEX('Settings'!$D$17:$D$36,MATCH($C1000,'Settings'!$A$17:$A$36,0)),INDEX('Settings'!$E$17:$H$36,MATCH($C1000,'Settings'!$A$17:$A$36,0),MATCH($E1000,Groups,0))),0))</f>
        <v/>
      </c>
      <c r="O1000" s="14">
        <f>IF($C1000="","",ROUND($M1000*$N1000,2))</f>
        <v/>
      </c>
      <c r="P1000" s="16">
        <f>IF($A1000="","",DATE(YEAR($A1000),MONTH($A1000),1))</f>
        <v/>
      </c>
      <c r="Q1000" s="14">
        <f>IF($C1000="","",$K1000-$O1000)</f>
        <v/>
      </c>
    </row>
    <row r="1001">
      <c r="A1001" s="13" t="n"/>
      <c r="B1001" s="4" t="n"/>
      <c r="C1001" s="4" t="n"/>
      <c r="D1001" s="4" t="n"/>
      <c r="E1001" s="6">
        <f>IF($D1001="","",IFERROR(INDEX('Settings'!$L$17:$L$56,MATCH($D1001,'Settings'!$K$17:$K$56,0)),""))</f>
        <v/>
      </c>
      <c r="F1001" s="8" t="n"/>
      <c r="G1001" s="8" t="n"/>
      <c r="H1001" s="4" t="n"/>
      <c r="I1001" s="8" t="n"/>
      <c r="J1001" s="8" t="n"/>
      <c r="K1001" s="14">
        <f>IF($C1001="","",$F1001-$G1001-$I1001-$J1001)</f>
        <v/>
      </c>
      <c r="L1001" s="14">
        <f>IF($C1001="","",$G1001*IF($H1001="Doctor",1,IF($H1001="Shared",0.5,0)))</f>
        <v/>
      </c>
      <c r="M1001" s="14">
        <f>IF($C1001="","",IF(IFERROR(INDEX('Settings'!$C$17:$C$36,MATCH($C1001,'Settings'!$A$17:$A$36,0)),"")="% of gross",$F1001,$F1001-$L1001-IF('Settings'!$B$5="Yes",$I1001,0)-IF('Settings'!$B$6="Yes",$J1001,0)))</f>
        <v/>
      </c>
      <c r="N1001" s="15">
        <f>IF($C1001="","",IFERROR(IF(INDEX('Settings'!$E$17:$H$36,MATCH($C1001,'Settings'!$A$17:$A$36,0),MATCH($E1001,Groups,0))="",INDEX('Settings'!$D$17:$D$36,MATCH($C1001,'Settings'!$A$17:$A$36,0)),INDEX('Settings'!$E$17:$H$36,MATCH($C1001,'Settings'!$A$17:$A$36,0),MATCH($E1001,Groups,0))),0))</f>
        <v/>
      </c>
      <c r="O1001" s="14">
        <f>IF($C1001="","",ROUND($M1001*$N1001,2))</f>
        <v/>
      </c>
      <c r="P1001" s="16">
        <f>IF($A1001="","",DATE(YEAR($A1001),MONTH($A1001),1))</f>
        <v/>
      </c>
      <c r="Q1001" s="14">
        <f>IF($C1001="","",$K1001-$O1001)</f>
        <v/>
      </c>
    </row>
    <row r="1002">
      <c r="A1002" s="13" t="n"/>
      <c r="B1002" s="4" t="n"/>
      <c r="C1002" s="4" t="n"/>
      <c r="D1002" s="4" t="n"/>
      <c r="E1002" s="6">
        <f>IF($D1002="","",IFERROR(INDEX('Settings'!$L$17:$L$56,MATCH($D1002,'Settings'!$K$17:$K$56,0)),""))</f>
        <v/>
      </c>
      <c r="F1002" s="8" t="n"/>
      <c r="G1002" s="8" t="n"/>
      <c r="H1002" s="4" t="n"/>
      <c r="I1002" s="8" t="n"/>
      <c r="J1002" s="8" t="n"/>
      <c r="K1002" s="14">
        <f>IF($C1002="","",$F1002-$G1002-$I1002-$J1002)</f>
        <v/>
      </c>
      <c r="L1002" s="14">
        <f>IF($C1002="","",$G1002*IF($H1002="Doctor",1,IF($H1002="Shared",0.5,0)))</f>
        <v/>
      </c>
      <c r="M1002" s="14">
        <f>IF($C1002="","",IF(IFERROR(INDEX('Settings'!$C$17:$C$36,MATCH($C1002,'Settings'!$A$17:$A$36,0)),"")="% of gross",$F1002,$F1002-$L1002-IF('Settings'!$B$5="Yes",$I1002,0)-IF('Settings'!$B$6="Yes",$J1002,0)))</f>
        <v/>
      </c>
      <c r="N1002" s="15">
        <f>IF($C1002="","",IFERROR(IF(INDEX('Settings'!$E$17:$H$36,MATCH($C1002,'Settings'!$A$17:$A$36,0),MATCH($E1002,Groups,0))="",INDEX('Settings'!$D$17:$D$36,MATCH($C1002,'Settings'!$A$17:$A$36,0)),INDEX('Settings'!$E$17:$H$36,MATCH($C1002,'Settings'!$A$17:$A$36,0),MATCH($E1002,Groups,0))),0))</f>
        <v/>
      </c>
      <c r="O1002" s="14">
        <f>IF($C1002="","",ROUND($M1002*$N1002,2))</f>
        <v/>
      </c>
      <c r="P1002" s="16">
        <f>IF($A1002="","",DATE(YEAR($A1002),MONTH($A1002),1))</f>
        <v/>
      </c>
      <c r="Q1002" s="14">
        <f>IF($C1002="","",$K1002-$O1002)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Q1002"/>
  <mergeCells count="1">
    <mergeCell ref="A1:Q1"/>
  </mergeCells>
  <dataValidations count="3">
    <dataValidation sqref="C3:C1002" showDropDown="0" showInputMessage="0" showErrorMessage="0" allowBlank="1" errorTitle="Not in the list" error="Pick from the list." type="list">
      <formula1>=Doctors</formula1>
    </dataValidation>
    <dataValidation sqref="D3:D1002" showDropDown="0" showInputMessage="0" showErrorMessage="0" allowBlank="1" errorTitle="Not in the list" error="Pick from the list." type="list">
      <formula1>=Services</formula1>
    </dataValidation>
    <dataValidation sqref="H3:H1002" showDropDown="0" showInputMessage="0" showErrorMessage="0" allowBlank="1" errorTitle="Not in the list" error="Pick from the list." type="list">
      <formula1>=Decided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22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</cols>
  <sheetData>
    <row r="1">
      <c r="A1" s="17">
        <f>'Settings'!B3</f>
        <v/>
      </c>
    </row>
    <row r="2">
      <c r="A2" s="18" t="inlineStr">
        <is>
          <t>Doctor share statement</t>
        </is>
      </c>
    </row>
    <row r="4">
      <c r="A4" s="3" t="inlineStr">
        <is>
          <t>Doctor</t>
        </is>
      </c>
      <c r="B4" s="4" t="inlineStr">
        <is>
          <t>Dr Sara Al Harbi</t>
        </is>
      </c>
      <c r="C4" s="19" t="n"/>
      <c r="D4" s="20" t="n"/>
    </row>
    <row r="5">
      <c r="A5" s="3" t="inlineStr">
        <is>
          <t>Month (its first day)</t>
        </is>
      </c>
      <c r="B5" s="21" t="n">
        <v>46266</v>
      </c>
    </row>
    <row r="6">
      <c r="A6" s="3" t="inlineStr">
        <is>
          <t>Currency</t>
        </is>
      </c>
      <c r="B6" s="6">
        <f>'Settings'!$B$4</f>
        <v/>
      </c>
    </row>
    <row r="8" ht="32" customHeight="1">
      <c r="A8" s="5" t="inlineStr">
        <is>
          <t>Group</t>
        </is>
      </c>
      <c r="B8" s="5" t="inlineStr">
        <is>
          <t>Services</t>
        </is>
      </c>
      <c r="C8" s="5" t="inlineStr">
        <is>
          <t>List price</t>
        </is>
      </c>
      <c r="D8" s="5" t="inlineStr">
        <is>
          <t>Discount on doctor</t>
        </is>
      </c>
      <c r="E8" s="5" t="inlineStr">
        <is>
          <t>Lab</t>
        </is>
      </c>
      <c r="F8" s="5" t="inlineStr">
        <is>
          <t>Refunds</t>
        </is>
      </c>
      <c r="G8" s="5" t="inlineStr">
        <is>
          <t>Share base</t>
        </is>
      </c>
      <c r="H8" s="5" t="inlineStr">
        <is>
          <t>Doctor share</t>
        </is>
      </c>
    </row>
    <row r="9">
      <c r="A9" s="6">
        <f>INDEX(Groups,1)</f>
        <v/>
      </c>
      <c r="B9" s="22">
        <f>COUNTIFS('Services delivered'!$C$3:$C$1002,$B$4,'Services delivered'!$P$3:$P$1002,$B$5,'Services delivered'!$E$3:$E$1002,$A9)</f>
        <v/>
      </c>
      <c r="C9" s="14">
        <f>SUMIFS('Services delivered'!$F$3:$F$1002,'Services delivered'!$C$3:$C$1002,$B$4,'Services delivered'!$P$3:$P$1002,$B$5,'Services delivered'!$E$3:$E$1002,$A9)</f>
        <v/>
      </c>
      <c r="D9" s="14">
        <f>SUMIFS('Services delivered'!$L$3:$L$1002,'Services delivered'!$C$3:$C$1002,$B$4,'Services delivered'!$P$3:$P$1002,$B$5,'Services delivered'!$E$3:$E$1002,$A9)</f>
        <v/>
      </c>
      <c r="E9" s="14">
        <f>SUMIFS('Services delivered'!$I$3:$I$1002,'Services delivered'!$C$3:$C$1002,$B$4,'Services delivered'!$P$3:$P$1002,$B$5,'Services delivered'!$E$3:$E$1002,$A9)</f>
        <v/>
      </c>
      <c r="F9" s="14">
        <f>SUMIFS('Services delivered'!$J$3:$J$1002,'Services delivered'!$C$3:$C$1002,$B$4,'Services delivered'!$P$3:$P$1002,$B$5,'Services delivered'!$E$3:$E$1002,$A9)</f>
        <v/>
      </c>
      <c r="G9" s="14">
        <f>SUMIFS('Services delivered'!$M$3:$M$1002,'Services delivered'!$C$3:$C$1002,$B$4,'Services delivered'!$P$3:$P$1002,$B$5,'Services delivered'!$E$3:$E$1002,$A9)</f>
        <v/>
      </c>
      <c r="H9" s="14">
        <f>SUMIFS('Services delivered'!$O$3:$O$1002,'Services delivered'!$C$3:$C$1002,$B$4,'Services delivered'!$P$3:$P$1002,$B$5,'Services delivered'!$E$3:$E$1002,$A9)</f>
        <v/>
      </c>
    </row>
    <row r="10">
      <c r="A10" s="6">
        <f>INDEX(Groups,2)</f>
        <v/>
      </c>
      <c r="B10" s="22">
        <f>COUNTIFS('Services delivered'!$C$3:$C$1002,$B$4,'Services delivered'!$P$3:$P$1002,$B$5,'Services delivered'!$E$3:$E$1002,$A10)</f>
        <v/>
      </c>
      <c r="C10" s="14">
        <f>SUMIFS('Services delivered'!$F$3:$F$1002,'Services delivered'!$C$3:$C$1002,$B$4,'Services delivered'!$P$3:$P$1002,$B$5,'Services delivered'!$E$3:$E$1002,$A10)</f>
        <v/>
      </c>
      <c r="D10" s="14">
        <f>SUMIFS('Services delivered'!$L$3:$L$1002,'Services delivered'!$C$3:$C$1002,$B$4,'Services delivered'!$P$3:$P$1002,$B$5,'Services delivered'!$E$3:$E$1002,$A10)</f>
        <v/>
      </c>
      <c r="E10" s="14">
        <f>SUMIFS('Services delivered'!$I$3:$I$1002,'Services delivered'!$C$3:$C$1002,$B$4,'Services delivered'!$P$3:$P$1002,$B$5,'Services delivered'!$E$3:$E$1002,$A10)</f>
        <v/>
      </c>
      <c r="F10" s="14">
        <f>SUMIFS('Services delivered'!$J$3:$J$1002,'Services delivered'!$C$3:$C$1002,$B$4,'Services delivered'!$P$3:$P$1002,$B$5,'Services delivered'!$E$3:$E$1002,$A10)</f>
        <v/>
      </c>
      <c r="G10" s="14">
        <f>SUMIFS('Services delivered'!$M$3:$M$1002,'Services delivered'!$C$3:$C$1002,$B$4,'Services delivered'!$P$3:$P$1002,$B$5,'Services delivered'!$E$3:$E$1002,$A10)</f>
        <v/>
      </c>
      <c r="H10" s="14">
        <f>SUMIFS('Services delivered'!$O$3:$O$1002,'Services delivered'!$C$3:$C$1002,$B$4,'Services delivered'!$P$3:$P$1002,$B$5,'Services delivered'!$E$3:$E$1002,$A10)</f>
        <v/>
      </c>
    </row>
    <row r="11">
      <c r="A11" s="6">
        <f>INDEX(Groups,3)</f>
        <v/>
      </c>
      <c r="B11" s="22">
        <f>COUNTIFS('Services delivered'!$C$3:$C$1002,$B$4,'Services delivered'!$P$3:$P$1002,$B$5,'Services delivered'!$E$3:$E$1002,$A11)</f>
        <v/>
      </c>
      <c r="C11" s="14">
        <f>SUMIFS('Services delivered'!$F$3:$F$1002,'Services delivered'!$C$3:$C$1002,$B$4,'Services delivered'!$P$3:$P$1002,$B$5,'Services delivered'!$E$3:$E$1002,$A11)</f>
        <v/>
      </c>
      <c r="D11" s="14">
        <f>SUMIFS('Services delivered'!$L$3:$L$1002,'Services delivered'!$C$3:$C$1002,$B$4,'Services delivered'!$P$3:$P$1002,$B$5,'Services delivered'!$E$3:$E$1002,$A11)</f>
        <v/>
      </c>
      <c r="E11" s="14">
        <f>SUMIFS('Services delivered'!$I$3:$I$1002,'Services delivered'!$C$3:$C$1002,$B$4,'Services delivered'!$P$3:$P$1002,$B$5,'Services delivered'!$E$3:$E$1002,$A11)</f>
        <v/>
      </c>
      <c r="F11" s="14">
        <f>SUMIFS('Services delivered'!$J$3:$J$1002,'Services delivered'!$C$3:$C$1002,$B$4,'Services delivered'!$P$3:$P$1002,$B$5,'Services delivered'!$E$3:$E$1002,$A11)</f>
        <v/>
      </c>
      <c r="G11" s="14">
        <f>SUMIFS('Services delivered'!$M$3:$M$1002,'Services delivered'!$C$3:$C$1002,$B$4,'Services delivered'!$P$3:$P$1002,$B$5,'Services delivered'!$E$3:$E$1002,$A11)</f>
        <v/>
      </c>
      <c r="H11" s="14">
        <f>SUMIFS('Services delivered'!$O$3:$O$1002,'Services delivered'!$C$3:$C$1002,$B$4,'Services delivered'!$P$3:$P$1002,$B$5,'Services delivered'!$E$3:$E$1002,$A11)</f>
        <v/>
      </c>
    </row>
    <row r="12">
      <c r="A12" s="6">
        <f>INDEX(Groups,4)</f>
        <v/>
      </c>
      <c r="B12" s="22">
        <f>COUNTIFS('Services delivered'!$C$3:$C$1002,$B$4,'Services delivered'!$P$3:$P$1002,$B$5,'Services delivered'!$E$3:$E$1002,$A12)</f>
        <v/>
      </c>
      <c r="C12" s="14">
        <f>SUMIFS('Services delivered'!$F$3:$F$1002,'Services delivered'!$C$3:$C$1002,$B$4,'Services delivered'!$P$3:$P$1002,$B$5,'Services delivered'!$E$3:$E$1002,$A12)</f>
        <v/>
      </c>
      <c r="D12" s="14">
        <f>SUMIFS('Services delivered'!$L$3:$L$1002,'Services delivered'!$C$3:$C$1002,$B$4,'Services delivered'!$P$3:$P$1002,$B$5,'Services delivered'!$E$3:$E$1002,$A12)</f>
        <v/>
      </c>
      <c r="E12" s="14">
        <f>SUMIFS('Services delivered'!$I$3:$I$1002,'Services delivered'!$C$3:$C$1002,$B$4,'Services delivered'!$P$3:$P$1002,$B$5,'Services delivered'!$E$3:$E$1002,$A12)</f>
        <v/>
      </c>
      <c r="F12" s="14">
        <f>SUMIFS('Services delivered'!$J$3:$J$1002,'Services delivered'!$C$3:$C$1002,$B$4,'Services delivered'!$P$3:$P$1002,$B$5,'Services delivered'!$E$3:$E$1002,$A12)</f>
        <v/>
      </c>
      <c r="G12" s="14">
        <f>SUMIFS('Services delivered'!$M$3:$M$1002,'Services delivered'!$C$3:$C$1002,$B$4,'Services delivered'!$P$3:$P$1002,$B$5,'Services delivered'!$E$3:$E$1002,$A12)</f>
        <v/>
      </c>
      <c r="H12" s="14">
        <f>SUMIFS('Services delivered'!$O$3:$O$1002,'Services delivered'!$C$3:$C$1002,$B$4,'Services delivered'!$P$3:$P$1002,$B$5,'Services delivered'!$E$3:$E$1002,$A12)</f>
        <v/>
      </c>
    </row>
    <row r="13">
      <c r="A13" s="3" t="inlineStr">
        <is>
          <t>Total</t>
        </is>
      </c>
      <c r="B13" s="23">
        <f>SUM(B9:B12)</f>
        <v/>
      </c>
      <c r="C13" s="24">
        <f>SUM(C9:C12)</f>
        <v/>
      </c>
      <c r="D13" s="24">
        <f>SUM(D9:D12)</f>
        <v/>
      </c>
      <c r="E13" s="24">
        <f>SUM(E9:E12)</f>
        <v/>
      </c>
      <c r="F13" s="24">
        <f>SUM(F9:F12)</f>
        <v/>
      </c>
      <c r="G13" s="24">
        <f>SUM(G9:G12)</f>
        <v/>
      </c>
      <c r="H13" s="24">
        <f>SUM(H9:H12)</f>
        <v/>
      </c>
    </row>
    <row r="15">
      <c r="A15" s="3" t="inlineStr">
        <is>
          <t>Fixed monthly</t>
        </is>
      </c>
      <c r="B15" s="14">
        <f>IFERROR(INDEX('Settings'!$I$17:$I$36,MATCH($B$4,Doctors,0)),0)</f>
        <v/>
      </c>
    </row>
    <row r="16">
      <c r="A16" s="3" t="inlineStr">
        <is>
          <t>Due to the doctor</t>
        </is>
      </c>
      <c r="B16" s="25">
        <f>H13+B15</f>
        <v/>
      </c>
    </row>
    <row r="19">
      <c r="A19" s="11" t="inlineStr">
        <is>
          <t>Doctor signature: ..............................</t>
        </is>
      </c>
      <c r="E19" s="11" t="inlineStr">
        <is>
          <t>Approved by: ..............................</t>
        </is>
      </c>
    </row>
    <row r="22">
      <c r="A22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22:H22"/>
    <mergeCell ref="B4:D4"/>
  </mergeCells>
  <dataValidations count="1">
    <dataValidation sqref="B4" showDropDown="0" showInputMessage="0" showErrorMessage="0" allowBlank="1" errorTitle="Not in the list" error="Pick from the list." type="list">
      <formula1>=Doctors</formula1>
    </dataValidation>
  </dataValidations>
  <hyperlinks>
    <hyperlink xmlns:r="http://schemas.openxmlformats.org/officeDocument/2006/relationships" ref="A22" r:id="rId1"/>
  </hyperlink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3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7" t="inlineStr">
        <is>
          <t>Monthly summary</t>
        </is>
      </c>
    </row>
    <row r="2">
      <c r="A2" s="3" t="inlineStr">
        <is>
          <t>First month</t>
        </is>
      </c>
      <c r="B2" s="26" t="n">
        <v>46235</v>
      </c>
    </row>
    <row r="4">
      <c r="A4" s="10" t="inlineStr">
        <is>
          <t>Doctor share</t>
        </is>
      </c>
    </row>
    <row r="5">
      <c r="A5" s="5" t="inlineStr">
        <is>
          <t>Doctor</t>
        </is>
      </c>
      <c r="B5" s="27">
        <f>EDATE($B$2,0)</f>
        <v/>
      </c>
      <c r="C5" s="27">
        <f>EDATE($B$2,1)</f>
        <v/>
      </c>
      <c r="D5" s="27">
        <f>EDATE($B$2,2)</f>
        <v/>
      </c>
      <c r="E5" s="27">
        <f>EDATE($B$2,3)</f>
        <v/>
      </c>
      <c r="F5" s="27">
        <f>EDATE($B$2,4)</f>
        <v/>
      </c>
      <c r="G5" s="27">
        <f>EDATE($B$2,5)</f>
        <v/>
      </c>
    </row>
    <row r="6">
      <c r="A6" s="6">
        <f>INDEX(Doctors,1)</f>
        <v/>
      </c>
      <c r="B6" s="14">
        <f>SUMIFS('Services delivered'!$O$3:$O$1002,'Services delivered'!$C$3:$C$1002,$A6,'Services delivered'!$P$3:$P$1002,B$5)</f>
        <v/>
      </c>
      <c r="C6" s="14">
        <f>SUMIFS('Services delivered'!$O$3:$O$1002,'Services delivered'!$C$3:$C$1002,$A6,'Services delivered'!$P$3:$P$1002,C$5)</f>
        <v/>
      </c>
      <c r="D6" s="14">
        <f>SUMIFS('Services delivered'!$O$3:$O$1002,'Services delivered'!$C$3:$C$1002,$A6,'Services delivered'!$P$3:$P$1002,D$5)</f>
        <v/>
      </c>
      <c r="E6" s="14">
        <f>SUMIFS('Services delivered'!$O$3:$O$1002,'Services delivered'!$C$3:$C$1002,$A6,'Services delivered'!$P$3:$P$1002,E$5)</f>
        <v/>
      </c>
      <c r="F6" s="14">
        <f>SUMIFS('Services delivered'!$O$3:$O$1002,'Services delivered'!$C$3:$C$1002,$A6,'Services delivered'!$P$3:$P$1002,F$5)</f>
        <v/>
      </c>
      <c r="G6" s="14">
        <f>SUMIFS('Services delivered'!$O$3:$O$1002,'Services delivered'!$C$3:$C$1002,$A6,'Services delivered'!$P$3:$P$1002,G$5)</f>
        <v/>
      </c>
    </row>
    <row r="7">
      <c r="A7" s="6">
        <f>INDEX(Doctors,2)</f>
        <v/>
      </c>
      <c r="B7" s="14">
        <f>SUMIFS('Services delivered'!$O$3:$O$1002,'Services delivered'!$C$3:$C$1002,$A7,'Services delivered'!$P$3:$P$1002,B$5)</f>
        <v/>
      </c>
      <c r="C7" s="14">
        <f>SUMIFS('Services delivered'!$O$3:$O$1002,'Services delivered'!$C$3:$C$1002,$A7,'Services delivered'!$P$3:$P$1002,C$5)</f>
        <v/>
      </c>
      <c r="D7" s="14">
        <f>SUMIFS('Services delivered'!$O$3:$O$1002,'Services delivered'!$C$3:$C$1002,$A7,'Services delivered'!$P$3:$P$1002,D$5)</f>
        <v/>
      </c>
      <c r="E7" s="14">
        <f>SUMIFS('Services delivered'!$O$3:$O$1002,'Services delivered'!$C$3:$C$1002,$A7,'Services delivered'!$P$3:$P$1002,E$5)</f>
        <v/>
      </c>
      <c r="F7" s="14">
        <f>SUMIFS('Services delivered'!$O$3:$O$1002,'Services delivered'!$C$3:$C$1002,$A7,'Services delivered'!$P$3:$P$1002,F$5)</f>
        <v/>
      </c>
      <c r="G7" s="14">
        <f>SUMIFS('Services delivered'!$O$3:$O$1002,'Services delivered'!$C$3:$C$1002,$A7,'Services delivered'!$P$3:$P$1002,G$5)</f>
        <v/>
      </c>
    </row>
    <row r="8">
      <c r="A8" s="6">
        <f>INDEX(Doctors,3)</f>
        <v/>
      </c>
      <c r="B8" s="14">
        <f>SUMIFS('Services delivered'!$O$3:$O$1002,'Services delivered'!$C$3:$C$1002,$A8,'Services delivered'!$P$3:$P$1002,B$5)</f>
        <v/>
      </c>
      <c r="C8" s="14">
        <f>SUMIFS('Services delivered'!$O$3:$O$1002,'Services delivered'!$C$3:$C$1002,$A8,'Services delivered'!$P$3:$P$1002,C$5)</f>
        <v/>
      </c>
      <c r="D8" s="14">
        <f>SUMIFS('Services delivered'!$O$3:$O$1002,'Services delivered'!$C$3:$C$1002,$A8,'Services delivered'!$P$3:$P$1002,D$5)</f>
        <v/>
      </c>
      <c r="E8" s="14">
        <f>SUMIFS('Services delivered'!$O$3:$O$1002,'Services delivered'!$C$3:$C$1002,$A8,'Services delivered'!$P$3:$P$1002,E$5)</f>
        <v/>
      </c>
      <c r="F8" s="14">
        <f>SUMIFS('Services delivered'!$O$3:$O$1002,'Services delivered'!$C$3:$C$1002,$A8,'Services delivered'!$P$3:$P$1002,F$5)</f>
        <v/>
      </c>
      <c r="G8" s="14">
        <f>SUMIFS('Services delivered'!$O$3:$O$1002,'Services delivered'!$C$3:$C$1002,$A8,'Services delivered'!$P$3:$P$1002,G$5)</f>
        <v/>
      </c>
    </row>
    <row r="9">
      <c r="A9" s="6">
        <f>INDEX(Doctors,4)</f>
        <v/>
      </c>
      <c r="B9" s="14">
        <f>SUMIFS('Services delivered'!$O$3:$O$1002,'Services delivered'!$C$3:$C$1002,$A9,'Services delivered'!$P$3:$P$1002,B$5)</f>
        <v/>
      </c>
      <c r="C9" s="14">
        <f>SUMIFS('Services delivered'!$O$3:$O$1002,'Services delivered'!$C$3:$C$1002,$A9,'Services delivered'!$P$3:$P$1002,C$5)</f>
        <v/>
      </c>
      <c r="D9" s="14">
        <f>SUMIFS('Services delivered'!$O$3:$O$1002,'Services delivered'!$C$3:$C$1002,$A9,'Services delivered'!$P$3:$P$1002,D$5)</f>
        <v/>
      </c>
      <c r="E9" s="14">
        <f>SUMIFS('Services delivered'!$O$3:$O$1002,'Services delivered'!$C$3:$C$1002,$A9,'Services delivered'!$P$3:$P$1002,E$5)</f>
        <v/>
      </c>
      <c r="F9" s="14">
        <f>SUMIFS('Services delivered'!$O$3:$O$1002,'Services delivered'!$C$3:$C$1002,$A9,'Services delivered'!$P$3:$P$1002,F$5)</f>
        <v/>
      </c>
      <c r="G9" s="14">
        <f>SUMIFS('Services delivered'!$O$3:$O$1002,'Services delivered'!$C$3:$C$1002,$A9,'Services delivered'!$P$3:$P$1002,G$5)</f>
        <v/>
      </c>
    </row>
    <row r="10">
      <c r="A10" s="6">
        <f>INDEX(Doctors,5)</f>
        <v/>
      </c>
      <c r="B10" s="14">
        <f>SUMIFS('Services delivered'!$O$3:$O$1002,'Services delivered'!$C$3:$C$1002,$A10,'Services delivered'!$P$3:$P$1002,B$5)</f>
        <v/>
      </c>
      <c r="C10" s="14">
        <f>SUMIFS('Services delivered'!$O$3:$O$1002,'Services delivered'!$C$3:$C$1002,$A10,'Services delivered'!$P$3:$P$1002,C$5)</f>
        <v/>
      </c>
      <c r="D10" s="14">
        <f>SUMIFS('Services delivered'!$O$3:$O$1002,'Services delivered'!$C$3:$C$1002,$A10,'Services delivered'!$P$3:$P$1002,D$5)</f>
        <v/>
      </c>
      <c r="E10" s="14">
        <f>SUMIFS('Services delivered'!$O$3:$O$1002,'Services delivered'!$C$3:$C$1002,$A10,'Services delivered'!$P$3:$P$1002,E$5)</f>
        <v/>
      </c>
      <c r="F10" s="14">
        <f>SUMIFS('Services delivered'!$O$3:$O$1002,'Services delivered'!$C$3:$C$1002,$A10,'Services delivered'!$P$3:$P$1002,F$5)</f>
        <v/>
      </c>
      <c r="G10" s="14">
        <f>SUMIFS('Services delivered'!$O$3:$O$1002,'Services delivered'!$C$3:$C$1002,$A10,'Services delivered'!$P$3:$P$1002,G$5)</f>
        <v/>
      </c>
    </row>
    <row r="11">
      <c r="A11" s="6">
        <f>INDEX(Doctors,6)</f>
        <v/>
      </c>
      <c r="B11" s="14">
        <f>SUMIFS('Services delivered'!$O$3:$O$1002,'Services delivered'!$C$3:$C$1002,$A11,'Services delivered'!$P$3:$P$1002,B$5)</f>
        <v/>
      </c>
      <c r="C11" s="14">
        <f>SUMIFS('Services delivered'!$O$3:$O$1002,'Services delivered'!$C$3:$C$1002,$A11,'Services delivered'!$P$3:$P$1002,C$5)</f>
        <v/>
      </c>
      <c r="D11" s="14">
        <f>SUMIFS('Services delivered'!$O$3:$O$1002,'Services delivered'!$C$3:$C$1002,$A11,'Services delivered'!$P$3:$P$1002,D$5)</f>
        <v/>
      </c>
      <c r="E11" s="14">
        <f>SUMIFS('Services delivered'!$O$3:$O$1002,'Services delivered'!$C$3:$C$1002,$A11,'Services delivered'!$P$3:$P$1002,E$5)</f>
        <v/>
      </c>
      <c r="F11" s="14">
        <f>SUMIFS('Services delivered'!$O$3:$O$1002,'Services delivered'!$C$3:$C$1002,$A11,'Services delivered'!$P$3:$P$1002,F$5)</f>
        <v/>
      </c>
      <c r="G11" s="14">
        <f>SUMIFS('Services delivered'!$O$3:$O$1002,'Services delivered'!$C$3:$C$1002,$A11,'Services delivered'!$P$3:$P$1002,G$5)</f>
        <v/>
      </c>
    </row>
    <row r="13">
      <c r="A13" s="10" t="inlineStr">
        <is>
          <t>Share of revenue</t>
        </is>
      </c>
    </row>
    <row r="14">
      <c r="A14" s="5" t="inlineStr">
        <is>
          <t>Doctor</t>
        </is>
      </c>
      <c r="B14" s="27">
        <f>EDATE($B$2,0)</f>
        <v/>
      </c>
      <c r="C14" s="27">
        <f>EDATE($B$2,1)</f>
        <v/>
      </c>
      <c r="D14" s="27">
        <f>EDATE($B$2,2)</f>
        <v/>
      </c>
      <c r="E14" s="27">
        <f>EDATE($B$2,3)</f>
        <v/>
      </c>
      <c r="F14" s="27">
        <f>EDATE($B$2,4)</f>
        <v/>
      </c>
      <c r="G14" s="27">
        <f>EDATE($B$2,5)</f>
        <v/>
      </c>
    </row>
    <row r="15">
      <c r="A15" s="6">
        <f>INDEX(Doctors,1)</f>
        <v/>
      </c>
      <c r="B15" s="15">
        <f>IFERROR(SUMIFS('Services delivered'!$O$3:$O$1002,'Services delivered'!$C$3:$C$1002,$A15,'Services delivered'!$P$3:$P$1002,B$14)/SUMIFS('Services delivered'!$K$3:$K$1002,'Services delivered'!$C$3:$C$1002,$A15,'Services delivered'!$P$3:$P$1002,B$14),"")</f>
        <v/>
      </c>
      <c r="C15" s="15">
        <f>IFERROR(SUMIFS('Services delivered'!$O$3:$O$1002,'Services delivered'!$C$3:$C$1002,$A15,'Services delivered'!$P$3:$P$1002,C$14)/SUMIFS('Services delivered'!$K$3:$K$1002,'Services delivered'!$C$3:$C$1002,$A15,'Services delivered'!$P$3:$P$1002,C$14),"")</f>
        <v/>
      </c>
      <c r="D15" s="15">
        <f>IFERROR(SUMIFS('Services delivered'!$O$3:$O$1002,'Services delivered'!$C$3:$C$1002,$A15,'Services delivered'!$P$3:$P$1002,D$14)/SUMIFS('Services delivered'!$K$3:$K$1002,'Services delivered'!$C$3:$C$1002,$A15,'Services delivered'!$P$3:$P$1002,D$14),"")</f>
        <v/>
      </c>
      <c r="E15" s="15">
        <f>IFERROR(SUMIFS('Services delivered'!$O$3:$O$1002,'Services delivered'!$C$3:$C$1002,$A15,'Services delivered'!$P$3:$P$1002,E$14)/SUMIFS('Services delivered'!$K$3:$K$1002,'Services delivered'!$C$3:$C$1002,$A15,'Services delivered'!$P$3:$P$1002,E$14),"")</f>
        <v/>
      </c>
      <c r="F15" s="15">
        <f>IFERROR(SUMIFS('Services delivered'!$O$3:$O$1002,'Services delivered'!$C$3:$C$1002,$A15,'Services delivered'!$P$3:$P$1002,F$14)/SUMIFS('Services delivered'!$K$3:$K$1002,'Services delivered'!$C$3:$C$1002,$A15,'Services delivered'!$P$3:$P$1002,F$14),"")</f>
        <v/>
      </c>
      <c r="G15" s="15">
        <f>IFERROR(SUMIFS('Services delivered'!$O$3:$O$1002,'Services delivered'!$C$3:$C$1002,$A15,'Services delivered'!$P$3:$P$1002,G$14)/SUMIFS('Services delivered'!$K$3:$K$1002,'Services delivered'!$C$3:$C$1002,$A15,'Services delivered'!$P$3:$P$1002,G$14),"")</f>
        <v/>
      </c>
    </row>
    <row r="16">
      <c r="A16" s="6">
        <f>INDEX(Doctors,2)</f>
        <v/>
      </c>
      <c r="B16" s="15">
        <f>IFERROR(SUMIFS('Services delivered'!$O$3:$O$1002,'Services delivered'!$C$3:$C$1002,$A16,'Services delivered'!$P$3:$P$1002,B$14)/SUMIFS('Services delivered'!$K$3:$K$1002,'Services delivered'!$C$3:$C$1002,$A16,'Services delivered'!$P$3:$P$1002,B$14),"")</f>
        <v/>
      </c>
      <c r="C16" s="15">
        <f>IFERROR(SUMIFS('Services delivered'!$O$3:$O$1002,'Services delivered'!$C$3:$C$1002,$A16,'Services delivered'!$P$3:$P$1002,C$14)/SUMIFS('Services delivered'!$K$3:$K$1002,'Services delivered'!$C$3:$C$1002,$A16,'Services delivered'!$P$3:$P$1002,C$14),"")</f>
        <v/>
      </c>
      <c r="D16" s="15">
        <f>IFERROR(SUMIFS('Services delivered'!$O$3:$O$1002,'Services delivered'!$C$3:$C$1002,$A16,'Services delivered'!$P$3:$P$1002,D$14)/SUMIFS('Services delivered'!$K$3:$K$1002,'Services delivered'!$C$3:$C$1002,$A16,'Services delivered'!$P$3:$P$1002,D$14),"")</f>
        <v/>
      </c>
      <c r="E16" s="15">
        <f>IFERROR(SUMIFS('Services delivered'!$O$3:$O$1002,'Services delivered'!$C$3:$C$1002,$A16,'Services delivered'!$P$3:$P$1002,E$14)/SUMIFS('Services delivered'!$K$3:$K$1002,'Services delivered'!$C$3:$C$1002,$A16,'Services delivered'!$P$3:$P$1002,E$14),"")</f>
        <v/>
      </c>
      <c r="F16" s="15">
        <f>IFERROR(SUMIFS('Services delivered'!$O$3:$O$1002,'Services delivered'!$C$3:$C$1002,$A16,'Services delivered'!$P$3:$P$1002,F$14)/SUMIFS('Services delivered'!$K$3:$K$1002,'Services delivered'!$C$3:$C$1002,$A16,'Services delivered'!$P$3:$P$1002,F$14),"")</f>
        <v/>
      </c>
      <c r="G16" s="15">
        <f>IFERROR(SUMIFS('Services delivered'!$O$3:$O$1002,'Services delivered'!$C$3:$C$1002,$A16,'Services delivered'!$P$3:$P$1002,G$14)/SUMIFS('Services delivered'!$K$3:$K$1002,'Services delivered'!$C$3:$C$1002,$A16,'Services delivered'!$P$3:$P$1002,G$14),"")</f>
        <v/>
      </c>
    </row>
    <row r="17">
      <c r="A17" s="6">
        <f>INDEX(Doctors,3)</f>
        <v/>
      </c>
      <c r="B17" s="15">
        <f>IFERROR(SUMIFS('Services delivered'!$O$3:$O$1002,'Services delivered'!$C$3:$C$1002,$A17,'Services delivered'!$P$3:$P$1002,B$14)/SUMIFS('Services delivered'!$K$3:$K$1002,'Services delivered'!$C$3:$C$1002,$A17,'Services delivered'!$P$3:$P$1002,B$14),"")</f>
        <v/>
      </c>
      <c r="C17" s="15">
        <f>IFERROR(SUMIFS('Services delivered'!$O$3:$O$1002,'Services delivered'!$C$3:$C$1002,$A17,'Services delivered'!$P$3:$P$1002,C$14)/SUMIFS('Services delivered'!$K$3:$K$1002,'Services delivered'!$C$3:$C$1002,$A17,'Services delivered'!$P$3:$P$1002,C$14),"")</f>
        <v/>
      </c>
      <c r="D17" s="15">
        <f>IFERROR(SUMIFS('Services delivered'!$O$3:$O$1002,'Services delivered'!$C$3:$C$1002,$A17,'Services delivered'!$P$3:$P$1002,D$14)/SUMIFS('Services delivered'!$K$3:$K$1002,'Services delivered'!$C$3:$C$1002,$A17,'Services delivered'!$P$3:$P$1002,D$14),"")</f>
        <v/>
      </c>
      <c r="E17" s="15">
        <f>IFERROR(SUMIFS('Services delivered'!$O$3:$O$1002,'Services delivered'!$C$3:$C$1002,$A17,'Services delivered'!$P$3:$P$1002,E$14)/SUMIFS('Services delivered'!$K$3:$K$1002,'Services delivered'!$C$3:$C$1002,$A17,'Services delivered'!$P$3:$P$1002,E$14),"")</f>
        <v/>
      </c>
      <c r="F17" s="15">
        <f>IFERROR(SUMIFS('Services delivered'!$O$3:$O$1002,'Services delivered'!$C$3:$C$1002,$A17,'Services delivered'!$P$3:$P$1002,F$14)/SUMIFS('Services delivered'!$K$3:$K$1002,'Services delivered'!$C$3:$C$1002,$A17,'Services delivered'!$P$3:$P$1002,F$14),"")</f>
        <v/>
      </c>
      <c r="G17" s="15">
        <f>IFERROR(SUMIFS('Services delivered'!$O$3:$O$1002,'Services delivered'!$C$3:$C$1002,$A17,'Services delivered'!$P$3:$P$1002,G$14)/SUMIFS('Services delivered'!$K$3:$K$1002,'Services delivered'!$C$3:$C$1002,$A17,'Services delivered'!$P$3:$P$1002,G$14),"")</f>
        <v/>
      </c>
    </row>
    <row r="18">
      <c r="A18" s="6">
        <f>INDEX(Doctors,4)</f>
        <v/>
      </c>
      <c r="B18" s="15">
        <f>IFERROR(SUMIFS('Services delivered'!$O$3:$O$1002,'Services delivered'!$C$3:$C$1002,$A18,'Services delivered'!$P$3:$P$1002,B$14)/SUMIFS('Services delivered'!$K$3:$K$1002,'Services delivered'!$C$3:$C$1002,$A18,'Services delivered'!$P$3:$P$1002,B$14),"")</f>
        <v/>
      </c>
      <c r="C18" s="15">
        <f>IFERROR(SUMIFS('Services delivered'!$O$3:$O$1002,'Services delivered'!$C$3:$C$1002,$A18,'Services delivered'!$P$3:$P$1002,C$14)/SUMIFS('Services delivered'!$K$3:$K$1002,'Services delivered'!$C$3:$C$1002,$A18,'Services delivered'!$P$3:$P$1002,C$14),"")</f>
        <v/>
      </c>
      <c r="D18" s="15">
        <f>IFERROR(SUMIFS('Services delivered'!$O$3:$O$1002,'Services delivered'!$C$3:$C$1002,$A18,'Services delivered'!$P$3:$P$1002,D$14)/SUMIFS('Services delivered'!$K$3:$K$1002,'Services delivered'!$C$3:$C$1002,$A18,'Services delivered'!$P$3:$P$1002,D$14),"")</f>
        <v/>
      </c>
      <c r="E18" s="15">
        <f>IFERROR(SUMIFS('Services delivered'!$O$3:$O$1002,'Services delivered'!$C$3:$C$1002,$A18,'Services delivered'!$P$3:$P$1002,E$14)/SUMIFS('Services delivered'!$K$3:$K$1002,'Services delivered'!$C$3:$C$1002,$A18,'Services delivered'!$P$3:$P$1002,E$14),"")</f>
        <v/>
      </c>
      <c r="F18" s="15">
        <f>IFERROR(SUMIFS('Services delivered'!$O$3:$O$1002,'Services delivered'!$C$3:$C$1002,$A18,'Services delivered'!$P$3:$P$1002,F$14)/SUMIFS('Services delivered'!$K$3:$K$1002,'Services delivered'!$C$3:$C$1002,$A18,'Services delivered'!$P$3:$P$1002,F$14),"")</f>
        <v/>
      </c>
      <c r="G18" s="15">
        <f>IFERROR(SUMIFS('Services delivered'!$O$3:$O$1002,'Services delivered'!$C$3:$C$1002,$A18,'Services delivered'!$P$3:$P$1002,G$14)/SUMIFS('Services delivered'!$K$3:$K$1002,'Services delivered'!$C$3:$C$1002,$A18,'Services delivered'!$P$3:$P$1002,G$14),"")</f>
        <v/>
      </c>
    </row>
    <row r="19">
      <c r="A19" s="6">
        <f>INDEX(Doctors,5)</f>
        <v/>
      </c>
      <c r="B19" s="15">
        <f>IFERROR(SUMIFS('Services delivered'!$O$3:$O$1002,'Services delivered'!$C$3:$C$1002,$A19,'Services delivered'!$P$3:$P$1002,B$14)/SUMIFS('Services delivered'!$K$3:$K$1002,'Services delivered'!$C$3:$C$1002,$A19,'Services delivered'!$P$3:$P$1002,B$14),"")</f>
        <v/>
      </c>
      <c r="C19" s="15">
        <f>IFERROR(SUMIFS('Services delivered'!$O$3:$O$1002,'Services delivered'!$C$3:$C$1002,$A19,'Services delivered'!$P$3:$P$1002,C$14)/SUMIFS('Services delivered'!$K$3:$K$1002,'Services delivered'!$C$3:$C$1002,$A19,'Services delivered'!$P$3:$P$1002,C$14),"")</f>
        <v/>
      </c>
      <c r="D19" s="15">
        <f>IFERROR(SUMIFS('Services delivered'!$O$3:$O$1002,'Services delivered'!$C$3:$C$1002,$A19,'Services delivered'!$P$3:$P$1002,D$14)/SUMIFS('Services delivered'!$K$3:$K$1002,'Services delivered'!$C$3:$C$1002,$A19,'Services delivered'!$P$3:$P$1002,D$14),"")</f>
        <v/>
      </c>
      <c r="E19" s="15">
        <f>IFERROR(SUMIFS('Services delivered'!$O$3:$O$1002,'Services delivered'!$C$3:$C$1002,$A19,'Services delivered'!$P$3:$P$1002,E$14)/SUMIFS('Services delivered'!$K$3:$K$1002,'Services delivered'!$C$3:$C$1002,$A19,'Services delivered'!$P$3:$P$1002,E$14),"")</f>
        <v/>
      </c>
      <c r="F19" s="15">
        <f>IFERROR(SUMIFS('Services delivered'!$O$3:$O$1002,'Services delivered'!$C$3:$C$1002,$A19,'Services delivered'!$P$3:$P$1002,F$14)/SUMIFS('Services delivered'!$K$3:$K$1002,'Services delivered'!$C$3:$C$1002,$A19,'Services delivered'!$P$3:$P$1002,F$14),"")</f>
        <v/>
      </c>
      <c r="G19" s="15">
        <f>IFERROR(SUMIFS('Services delivered'!$O$3:$O$1002,'Services delivered'!$C$3:$C$1002,$A19,'Services delivered'!$P$3:$P$1002,G$14)/SUMIFS('Services delivered'!$K$3:$K$1002,'Services delivered'!$C$3:$C$1002,$A19,'Services delivered'!$P$3:$P$1002,G$14),"")</f>
        <v/>
      </c>
    </row>
    <row r="20">
      <c r="A20" s="6">
        <f>INDEX(Doctors,6)</f>
        <v/>
      </c>
      <c r="B20" s="15">
        <f>IFERROR(SUMIFS('Services delivered'!$O$3:$O$1002,'Services delivered'!$C$3:$C$1002,$A20,'Services delivered'!$P$3:$P$1002,B$14)/SUMIFS('Services delivered'!$K$3:$K$1002,'Services delivered'!$C$3:$C$1002,$A20,'Services delivered'!$P$3:$P$1002,B$14),"")</f>
        <v/>
      </c>
      <c r="C20" s="15">
        <f>IFERROR(SUMIFS('Services delivered'!$O$3:$O$1002,'Services delivered'!$C$3:$C$1002,$A20,'Services delivered'!$P$3:$P$1002,C$14)/SUMIFS('Services delivered'!$K$3:$K$1002,'Services delivered'!$C$3:$C$1002,$A20,'Services delivered'!$P$3:$P$1002,C$14),"")</f>
        <v/>
      </c>
      <c r="D20" s="15">
        <f>IFERROR(SUMIFS('Services delivered'!$O$3:$O$1002,'Services delivered'!$C$3:$C$1002,$A20,'Services delivered'!$P$3:$P$1002,D$14)/SUMIFS('Services delivered'!$K$3:$K$1002,'Services delivered'!$C$3:$C$1002,$A20,'Services delivered'!$P$3:$P$1002,D$14),"")</f>
        <v/>
      </c>
      <c r="E20" s="15">
        <f>IFERROR(SUMIFS('Services delivered'!$O$3:$O$1002,'Services delivered'!$C$3:$C$1002,$A20,'Services delivered'!$P$3:$P$1002,E$14)/SUMIFS('Services delivered'!$K$3:$K$1002,'Services delivered'!$C$3:$C$1002,$A20,'Services delivered'!$P$3:$P$1002,E$14),"")</f>
        <v/>
      </c>
      <c r="F20" s="15">
        <f>IFERROR(SUMIFS('Services delivered'!$O$3:$O$1002,'Services delivered'!$C$3:$C$1002,$A20,'Services delivered'!$P$3:$P$1002,F$14)/SUMIFS('Services delivered'!$K$3:$K$1002,'Services delivered'!$C$3:$C$1002,$A20,'Services delivered'!$P$3:$P$1002,F$14),"")</f>
        <v/>
      </c>
      <c r="G20" s="15">
        <f>IFERROR(SUMIFS('Services delivered'!$O$3:$O$1002,'Services delivered'!$C$3:$C$1002,$A20,'Services delivered'!$P$3:$P$1002,G$14)/SUMIFS('Services delivered'!$K$3:$K$1002,'Services delivered'!$C$3:$C$1002,$A20,'Services delivered'!$P$3:$P$1002,G$14),"")</f>
        <v/>
      </c>
    </row>
    <row r="22">
      <c r="A22" s="10" t="inlineStr">
        <is>
          <t>Discounts the clinic carried, as % of its side</t>
        </is>
      </c>
    </row>
    <row r="23">
      <c r="A23" s="5" t="inlineStr">
        <is>
          <t>Doctor</t>
        </is>
      </c>
      <c r="B23" s="27">
        <f>EDATE($B$2,0)</f>
        <v/>
      </c>
      <c r="C23" s="27">
        <f>EDATE($B$2,1)</f>
        <v/>
      </c>
      <c r="D23" s="27">
        <f>EDATE($B$2,2)</f>
        <v/>
      </c>
      <c r="E23" s="27">
        <f>EDATE($B$2,3)</f>
        <v/>
      </c>
      <c r="F23" s="27">
        <f>EDATE($B$2,4)</f>
        <v/>
      </c>
      <c r="G23" s="27">
        <f>EDATE($B$2,5)</f>
        <v/>
      </c>
    </row>
    <row r="24">
      <c r="A24" s="6">
        <f>INDEX(Doctors,1)</f>
        <v/>
      </c>
      <c r="B24" s="15">
        <f>IFERROR((SUMIFS('Services delivered'!$G$3:$G$1002,'Services delivered'!$C$3:$C$1002,$A24,'Services delivered'!$P$3:$P$1002,B$23,'Services delivered'!$H$3:$H$1002,"Clinic")+0.5*SUMIFS('Services delivered'!$G$3:$G$1002,'Services delivered'!$C$3:$C$1002,$A24,'Services delivered'!$P$3:$P$1002,B$23,'Services delivered'!$H$3:$H$1002,"Shared"))/SUMIFS('Services delivered'!$Q$3:$Q$1002,'Services delivered'!$C$3:$C$1002,$A24,'Services delivered'!$P$3:$P$1002,B$23),"")</f>
        <v/>
      </c>
      <c r="C24" s="15">
        <f>IFERROR((SUMIFS('Services delivered'!$G$3:$G$1002,'Services delivered'!$C$3:$C$1002,$A24,'Services delivered'!$P$3:$P$1002,C$23,'Services delivered'!$H$3:$H$1002,"Clinic")+0.5*SUMIFS('Services delivered'!$G$3:$G$1002,'Services delivered'!$C$3:$C$1002,$A24,'Services delivered'!$P$3:$P$1002,C$23,'Services delivered'!$H$3:$H$1002,"Shared"))/SUMIFS('Services delivered'!$Q$3:$Q$1002,'Services delivered'!$C$3:$C$1002,$A24,'Services delivered'!$P$3:$P$1002,C$23),"")</f>
        <v/>
      </c>
      <c r="D24" s="15">
        <f>IFERROR((SUMIFS('Services delivered'!$G$3:$G$1002,'Services delivered'!$C$3:$C$1002,$A24,'Services delivered'!$P$3:$P$1002,D$23,'Services delivered'!$H$3:$H$1002,"Clinic")+0.5*SUMIFS('Services delivered'!$G$3:$G$1002,'Services delivered'!$C$3:$C$1002,$A24,'Services delivered'!$P$3:$P$1002,D$23,'Services delivered'!$H$3:$H$1002,"Shared"))/SUMIFS('Services delivered'!$Q$3:$Q$1002,'Services delivered'!$C$3:$C$1002,$A24,'Services delivered'!$P$3:$P$1002,D$23),"")</f>
        <v/>
      </c>
      <c r="E24" s="15">
        <f>IFERROR((SUMIFS('Services delivered'!$G$3:$G$1002,'Services delivered'!$C$3:$C$1002,$A24,'Services delivered'!$P$3:$P$1002,E$23,'Services delivered'!$H$3:$H$1002,"Clinic")+0.5*SUMIFS('Services delivered'!$G$3:$G$1002,'Services delivered'!$C$3:$C$1002,$A24,'Services delivered'!$P$3:$P$1002,E$23,'Services delivered'!$H$3:$H$1002,"Shared"))/SUMIFS('Services delivered'!$Q$3:$Q$1002,'Services delivered'!$C$3:$C$1002,$A24,'Services delivered'!$P$3:$P$1002,E$23),"")</f>
        <v/>
      </c>
      <c r="F24" s="15">
        <f>IFERROR((SUMIFS('Services delivered'!$G$3:$G$1002,'Services delivered'!$C$3:$C$1002,$A24,'Services delivered'!$P$3:$P$1002,F$23,'Services delivered'!$H$3:$H$1002,"Clinic")+0.5*SUMIFS('Services delivered'!$G$3:$G$1002,'Services delivered'!$C$3:$C$1002,$A24,'Services delivered'!$P$3:$P$1002,F$23,'Services delivered'!$H$3:$H$1002,"Shared"))/SUMIFS('Services delivered'!$Q$3:$Q$1002,'Services delivered'!$C$3:$C$1002,$A24,'Services delivered'!$P$3:$P$1002,F$23),"")</f>
        <v/>
      </c>
      <c r="G24" s="15">
        <f>IFERROR((SUMIFS('Services delivered'!$G$3:$G$1002,'Services delivered'!$C$3:$C$1002,$A24,'Services delivered'!$P$3:$P$1002,G$23,'Services delivered'!$H$3:$H$1002,"Clinic")+0.5*SUMIFS('Services delivered'!$G$3:$G$1002,'Services delivered'!$C$3:$C$1002,$A24,'Services delivered'!$P$3:$P$1002,G$23,'Services delivered'!$H$3:$H$1002,"Shared"))/SUMIFS('Services delivered'!$Q$3:$Q$1002,'Services delivered'!$C$3:$C$1002,$A24,'Services delivered'!$P$3:$P$1002,G$23),"")</f>
        <v/>
      </c>
    </row>
    <row r="25">
      <c r="A25" s="6">
        <f>INDEX(Doctors,2)</f>
        <v/>
      </c>
      <c r="B25" s="15">
        <f>IFERROR((SUMIFS('Services delivered'!$G$3:$G$1002,'Services delivered'!$C$3:$C$1002,$A25,'Services delivered'!$P$3:$P$1002,B$23,'Services delivered'!$H$3:$H$1002,"Clinic")+0.5*SUMIFS('Services delivered'!$G$3:$G$1002,'Services delivered'!$C$3:$C$1002,$A25,'Services delivered'!$P$3:$P$1002,B$23,'Services delivered'!$H$3:$H$1002,"Shared"))/SUMIFS('Services delivered'!$Q$3:$Q$1002,'Services delivered'!$C$3:$C$1002,$A25,'Services delivered'!$P$3:$P$1002,B$23),"")</f>
        <v/>
      </c>
      <c r="C25" s="15">
        <f>IFERROR((SUMIFS('Services delivered'!$G$3:$G$1002,'Services delivered'!$C$3:$C$1002,$A25,'Services delivered'!$P$3:$P$1002,C$23,'Services delivered'!$H$3:$H$1002,"Clinic")+0.5*SUMIFS('Services delivered'!$G$3:$G$1002,'Services delivered'!$C$3:$C$1002,$A25,'Services delivered'!$P$3:$P$1002,C$23,'Services delivered'!$H$3:$H$1002,"Shared"))/SUMIFS('Services delivered'!$Q$3:$Q$1002,'Services delivered'!$C$3:$C$1002,$A25,'Services delivered'!$P$3:$P$1002,C$23),"")</f>
        <v/>
      </c>
      <c r="D25" s="15">
        <f>IFERROR((SUMIFS('Services delivered'!$G$3:$G$1002,'Services delivered'!$C$3:$C$1002,$A25,'Services delivered'!$P$3:$P$1002,D$23,'Services delivered'!$H$3:$H$1002,"Clinic")+0.5*SUMIFS('Services delivered'!$G$3:$G$1002,'Services delivered'!$C$3:$C$1002,$A25,'Services delivered'!$P$3:$P$1002,D$23,'Services delivered'!$H$3:$H$1002,"Shared"))/SUMIFS('Services delivered'!$Q$3:$Q$1002,'Services delivered'!$C$3:$C$1002,$A25,'Services delivered'!$P$3:$P$1002,D$23),"")</f>
        <v/>
      </c>
      <c r="E25" s="15">
        <f>IFERROR((SUMIFS('Services delivered'!$G$3:$G$1002,'Services delivered'!$C$3:$C$1002,$A25,'Services delivered'!$P$3:$P$1002,E$23,'Services delivered'!$H$3:$H$1002,"Clinic")+0.5*SUMIFS('Services delivered'!$G$3:$G$1002,'Services delivered'!$C$3:$C$1002,$A25,'Services delivered'!$P$3:$P$1002,E$23,'Services delivered'!$H$3:$H$1002,"Shared"))/SUMIFS('Services delivered'!$Q$3:$Q$1002,'Services delivered'!$C$3:$C$1002,$A25,'Services delivered'!$P$3:$P$1002,E$23),"")</f>
        <v/>
      </c>
      <c r="F25" s="15">
        <f>IFERROR((SUMIFS('Services delivered'!$G$3:$G$1002,'Services delivered'!$C$3:$C$1002,$A25,'Services delivered'!$P$3:$P$1002,F$23,'Services delivered'!$H$3:$H$1002,"Clinic")+0.5*SUMIFS('Services delivered'!$G$3:$G$1002,'Services delivered'!$C$3:$C$1002,$A25,'Services delivered'!$P$3:$P$1002,F$23,'Services delivered'!$H$3:$H$1002,"Shared"))/SUMIFS('Services delivered'!$Q$3:$Q$1002,'Services delivered'!$C$3:$C$1002,$A25,'Services delivered'!$P$3:$P$1002,F$23),"")</f>
        <v/>
      </c>
      <c r="G25" s="15">
        <f>IFERROR((SUMIFS('Services delivered'!$G$3:$G$1002,'Services delivered'!$C$3:$C$1002,$A25,'Services delivered'!$P$3:$P$1002,G$23,'Services delivered'!$H$3:$H$1002,"Clinic")+0.5*SUMIFS('Services delivered'!$G$3:$G$1002,'Services delivered'!$C$3:$C$1002,$A25,'Services delivered'!$P$3:$P$1002,G$23,'Services delivered'!$H$3:$H$1002,"Shared"))/SUMIFS('Services delivered'!$Q$3:$Q$1002,'Services delivered'!$C$3:$C$1002,$A25,'Services delivered'!$P$3:$P$1002,G$23),"")</f>
        <v/>
      </c>
    </row>
    <row r="26">
      <c r="A26" s="6">
        <f>INDEX(Doctors,3)</f>
        <v/>
      </c>
      <c r="B26" s="15">
        <f>IFERROR((SUMIFS('Services delivered'!$G$3:$G$1002,'Services delivered'!$C$3:$C$1002,$A26,'Services delivered'!$P$3:$P$1002,B$23,'Services delivered'!$H$3:$H$1002,"Clinic")+0.5*SUMIFS('Services delivered'!$G$3:$G$1002,'Services delivered'!$C$3:$C$1002,$A26,'Services delivered'!$P$3:$P$1002,B$23,'Services delivered'!$H$3:$H$1002,"Shared"))/SUMIFS('Services delivered'!$Q$3:$Q$1002,'Services delivered'!$C$3:$C$1002,$A26,'Services delivered'!$P$3:$P$1002,B$23),"")</f>
        <v/>
      </c>
      <c r="C26" s="15">
        <f>IFERROR((SUMIFS('Services delivered'!$G$3:$G$1002,'Services delivered'!$C$3:$C$1002,$A26,'Services delivered'!$P$3:$P$1002,C$23,'Services delivered'!$H$3:$H$1002,"Clinic")+0.5*SUMIFS('Services delivered'!$G$3:$G$1002,'Services delivered'!$C$3:$C$1002,$A26,'Services delivered'!$P$3:$P$1002,C$23,'Services delivered'!$H$3:$H$1002,"Shared"))/SUMIFS('Services delivered'!$Q$3:$Q$1002,'Services delivered'!$C$3:$C$1002,$A26,'Services delivered'!$P$3:$P$1002,C$23),"")</f>
        <v/>
      </c>
      <c r="D26" s="15">
        <f>IFERROR((SUMIFS('Services delivered'!$G$3:$G$1002,'Services delivered'!$C$3:$C$1002,$A26,'Services delivered'!$P$3:$P$1002,D$23,'Services delivered'!$H$3:$H$1002,"Clinic")+0.5*SUMIFS('Services delivered'!$G$3:$G$1002,'Services delivered'!$C$3:$C$1002,$A26,'Services delivered'!$P$3:$P$1002,D$23,'Services delivered'!$H$3:$H$1002,"Shared"))/SUMIFS('Services delivered'!$Q$3:$Q$1002,'Services delivered'!$C$3:$C$1002,$A26,'Services delivered'!$P$3:$P$1002,D$23),"")</f>
        <v/>
      </c>
      <c r="E26" s="15">
        <f>IFERROR((SUMIFS('Services delivered'!$G$3:$G$1002,'Services delivered'!$C$3:$C$1002,$A26,'Services delivered'!$P$3:$P$1002,E$23,'Services delivered'!$H$3:$H$1002,"Clinic")+0.5*SUMIFS('Services delivered'!$G$3:$G$1002,'Services delivered'!$C$3:$C$1002,$A26,'Services delivered'!$P$3:$P$1002,E$23,'Services delivered'!$H$3:$H$1002,"Shared"))/SUMIFS('Services delivered'!$Q$3:$Q$1002,'Services delivered'!$C$3:$C$1002,$A26,'Services delivered'!$P$3:$P$1002,E$23),"")</f>
        <v/>
      </c>
      <c r="F26" s="15">
        <f>IFERROR((SUMIFS('Services delivered'!$G$3:$G$1002,'Services delivered'!$C$3:$C$1002,$A26,'Services delivered'!$P$3:$P$1002,F$23,'Services delivered'!$H$3:$H$1002,"Clinic")+0.5*SUMIFS('Services delivered'!$G$3:$G$1002,'Services delivered'!$C$3:$C$1002,$A26,'Services delivered'!$P$3:$P$1002,F$23,'Services delivered'!$H$3:$H$1002,"Shared"))/SUMIFS('Services delivered'!$Q$3:$Q$1002,'Services delivered'!$C$3:$C$1002,$A26,'Services delivered'!$P$3:$P$1002,F$23),"")</f>
        <v/>
      </c>
      <c r="G26" s="15">
        <f>IFERROR((SUMIFS('Services delivered'!$G$3:$G$1002,'Services delivered'!$C$3:$C$1002,$A26,'Services delivered'!$P$3:$P$1002,G$23,'Services delivered'!$H$3:$H$1002,"Clinic")+0.5*SUMIFS('Services delivered'!$G$3:$G$1002,'Services delivered'!$C$3:$C$1002,$A26,'Services delivered'!$P$3:$P$1002,G$23,'Services delivered'!$H$3:$H$1002,"Shared"))/SUMIFS('Services delivered'!$Q$3:$Q$1002,'Services delivered'!$C$3:$C$1002,$A26,'Services delivered'!$P$3:$P$1002,G$23),"")</f>
        <v/>
      </c>
    </row>
    <row r="27">
      <c r="A27" s="6">
        <f>INDEX(Doctors,4)</f>
        <v/>
      </c>
      <c r="B27" s="15">
        <f>IFERROR((SUMIFS('Services delivered'!$G$3:$G$1002,'Services delivered'!$C$3:$C$1002,$A27,'Services delivered'!$P$3:$P$1002,B$23,'Services delivered'!$H$3:$H$1002,"Clinic")+0.5*SUMIFS('Services delivered'!$G$3:$G$1002,'Services delivered'!$C$3:$C$1002,$A27,'Services delivered'!$P$3:$P$1002,B$23,'Services delivered'!$H$3:$H$1002,"Shared"))/SUMIFS('Services delivered'!$Q$3:$Q$1002,'Services delivered'!$C$3:$C$1002,$A27,'Services delivered'!$P$3:$P$1002,B$23),"")</f>
        <v/>
      </c>
      <c r="C27" s="15">
        <f>IFERROR((SUMIFS('Services delivered'!$G$3:$G$1002,'Services delivered'!$C$3:$C$1002,$A27,'Services delivered'!$P$3:$P$1002,C$23,'Services delivered'!$H$3:$H$1002,"Clinic")+0.5*SUMIFS('Services delivered'!$G$3:$G$1002,'Services delivered'!$C$3:$C$1002,$A27,'Services delivered'!$P$3:$P$1002,C$23,'Services delivered'!$H$3:$H$1002,"Shared"))/SUMIFS('Services delivered'!$Q$3:$Q$1002,'Services delivered'!$C$3:$C$1002,$A27,'Services delivered'!$P$3:$P$1002,C$23),"")</f>
        <v/>
      </c>
      <c r="D27" s="15">
        <f>IFERROR((SUMIFS('Services delivered'!$G$3:$G$1002,'Services delivered'!$C$3:$C$1002,$A27,'Services delivered'!$P$3:$P$1002,D$23,'Services delivered'!$H$3:$H$1002,"Clinic")+0.5*SUMIFS('Services delivered'!$G$3:$G$1002,'Services delivered'!$C$3:$C$1002,$A27,'Services delivered'!$P$3:$P$1002,D$23,'Services delivered'!$H$3:$H$1002,"Shared"))/SUMIFS('Services delivered'!$Q$3:$Q$1002,'Services delivered'!$C$3:$C$1002,$A27,'Services delivered'!$P$3:$P$1002,D$23),"")</f>
        <v/>
      </c>
      <c r="E27" s="15">
        <f>IFERROR((SUMIFS('Services delivered'!$G$3:$G$1002,'Services delivered'!$C$3:$C$1002,$A27,'Services delivered'!$P$3:$P$1002,E$23,'Services delivered'!$H$3:$H$1002,"Clinic")+0.5*SUMIFS('Services delivered'!$G$3:$G$1002,'Services delivered'!$C$3:$C$1002,$A27,'Services delivered'!$P$3:$P$1002,E$23,'Services delivered'!$H$3:$H$1002,"Shared"))/SUMIFS('Services delivered'!$Q$3:$Q$1002,'Services delivered'!$C$3:$C$1002,$A27,'Services delivered'!$P$3:$P$1002,E$23),"")</f>
        <v/>
      </c>
      <c r="F27" s="15">
        <f>IFERROR((SUMIFS('Services delivered'!$G$3:$G$1002,'Services delivered'!$C$3:$C$1002,$A27,'Services delivered'!$P$3:$P$1002,F$23,'Services delivered'!$H$3:$H$1002,"Clinic")+0.5*SUMIFS('Services delivered'!$G$3:$G$1002,'Services delivered'!$C$3:$C$1002,$A27,'Services delivered'!$P$3:$P$1002,F$23,'Services delivered'!$H$3:$H$1002,"Shared"))/SUMIFS('Services delivered'!$Q$3:$Q$1002,'Services delivered'!$C$3:$C$1002,$A27,'Services delivered'!$P$3:$P$1002,F$23),"")</f>
        <v/>
      </c>
      <c r="G27" s="15">
        <f>IFERROR((SUMIFS('Services delivered'!$G$3:$G$1002,'Services delivered'!$C$3:$C$1002,$A27,'Services delivered'!$P$3:$P$1002,G$23,'Services delivered'!$H$3:$H$1002,"Clinic")+0.5*SUMIFS('Services delivered'!$G$3:$G$1002,'Services delivered'!$C$3:$C$1002,$A27,'Services delivered'!$P$3:$P$1002,G$23,'Services delivered'!$H$3:$H$1002,"Shared"))/SUMIFS('Services delivered'!$Q$3:$Q$1002,'Services delivered'!$C$3:$C$1002,$A27,'Services delivered'!$P$3:$P$1002,G$23),"")</f>
        <v/>
      </c>
    </row>
    <row r="28">
      <c r="A28" s="6">
        <f>INDEX(Doctors,5)</f>
        <v/>
      </c>
      <c r="B28" s="15">
        <f>IFERROR((SUMIFS('Services delivered'!$G$3:$G$1002,'Services delivered'!$C$3:$C$1002,$A28,'Services delivered'!$P$3:$P$1002,B$23,'Services delivered'!$H$3:$H$1002,"Clinic")+0.5*SUMIFS('Services delivered'!$G$3:$G$1002,'Services delivered'!$C$3:$C$1002,$A28,'Services delivered'!$P$3:$P$1002,B$23,'Services delivered'!$H$3:$H$1002,"Shared"))/SUMIFS('Services delivered'!$Q$3:$Q$1002,'Services delivered'!$C$3:$C$1002,$A28,'Services delivered'!$P$3:$P$1002,B$23),"")</f>
        <v/>
      </c>
      <c r="C28" s="15">
        <f>IFERROR((SUMIFS('Services delivered'!$G$3:$G$1002,'Services delivered'!$C$3:$C$1002,$A28,'Services delivered'!$P$3:$P$1002,C$23,'Services delivered'!$H$3:$H$1002,"Clinic")+0.5*SUMIFS('Services delivered'!$G$3:$G$1002,'Services delivered'!$C$3:$C$1002,$A28,'Services delivered'!$P$3:$P$1002,C$23,'Services delivered'!$H$3:$H$1002,"Shared"))/SUMIFS('Services delivered'!$Q$3:$Q$1002,'Services delivered'!$C$3:$C$1002,$A28,'Services delivered'!$P$3:$P$1002,C$23),"")</f>
        <v/>
      </c>
      <c r="D28" s="15">
        <f>IFERROR((SUMIFS('Services delivered'!$G$3:$G$1002,'Services delivered'!$C$3:$C$1002,$A28,'Services delivered'!$P$3:$P$1002,D$23,'Services delivered'!$H$3:$H$1002,"Clinic")+0.5*SUMIFS('Services delivered'!$G$3:$G$1002,'Services delivered'!$C$3:$C$1002,$A28,'Services delivered'!$P$3:$P$1002,D$23,'Services delivered'!$H$3:$H$1002,"Shared"))/SUMIFS('Services delivered'!$Q$3:$Q$1002,'Services delivered'!$C$3:$C$1002,$A28,'Services delivered'!$P$3:$P$1002,D$23),"")</f>
        <v/>
      </c>
      <c r="E28" s="15">
        <f>IFERROR((SUMIFS('Services delivered'!$G$3:$G$1002,'Services delivered'!$C$3:$C$1002,$A28,'Services delivered'!$P$3:$P$1002,E$23,'Services delivered'!$H$3:$H$1002,"Clinic")+0.5*SUMIFS('Services delivered'!$G$3:$G$1002,'Services delivered'!$C$3:$C$1002,$A28,'Services delivered'!$P$3:$P$1002,E$23,'Services delivered'!$H$3:$H$1002,"Shared"))/SUMIFS('Services delivered'!$Q$3:$Q$1002,'Services delivered'!$C$3:$C$1002,$A28,'Services delivered'!$P$3:$P$1002,E$23),"")</f>
        <v/>
      </c>
      <c r="F28" s="15">
        <f>IFERROR((SUMIFS('Services delivered'!$G$3:$G$1002,'Services delivered'!$C$3:$C$1002,$A28,'Services delivered'!$P$3:$P$1002,F$23,'Services delivered'!$H$3:$H$1002,"Clinic")+0.5*SUMIFS('Services delivered'!$G$3:$G$1002,'Services delivered'!$C$3:$C$1002,$A28,'Services delivered'!$P$3:$P$1002,F$23,'Services delivered'!$H$3:$H$1002,"Shared"))/SUMIFS('Services delivered'!$Q$3:$Q$1002,'Services delivered'!$C$3:$C$1002,$A28,'Services delivered'!$P$3:$P$1002,F$23),"")</f>
        <v/>
      </c>
      <c r="G28" s="15">
        <f>IFERROR((SUMIFS('Services delivered'!$G$3:$G$1002,'Services delivered'!$C$3:$C$1002,$A28,'Services delivered'!$P$3:$P$1002,G$23,'Services delivered'!$H$3:$H$1002,"Clinic")+0.5*SUMIFS('Services delivered'!$G$3:$G$1002,'Services delivered'!$C$3:$C$1002,$A28,'Services delivered'!$P$3:$P$1002,G$23,'Services delivered'!$H$3:$H$1002,"Shared"))/SUMIFS('Services delivered'!$Q$3:$Q$1002,'Services delivered'!$C$3:$C$1002,$A28,'Services delivered'!$P$3:$P$1002,G$23),"")</f>
        <v/>
      </c>
    </row>
    <row r="29">
      <c r="A29" s="6">
        <f>INDEX(Doctors,6)</f>
        <v/>
      </c>
      <c r="B29" s="15">
        <f>IFERROR((SUMIFS('Services delivered'!$G$3:$G$1002,'Services delivered'!$C$3:$C$1002,$A29,'Services delivered'!$P$3:$P$1002,B$23,'Services delivered'!$H$3:$H$1002,"Clinic")+0.5*SUMIFS('Services delivered'!$G$3:$G$1002,'Services delivered'!$C$3:$C$1002,$A29,'Services delivered'!$P$3:$P$1002,B$23,'Services delivered'!$H$3:$H$1002,"Shared"))/SUMIFS('Services delivered'!$Q$3:$Q$1002,'Services delivered'!$C$3:$C$1002,$A29,'Services delivered'!$P$3:$P$1002,B$23),"")</f>
        <v/>
      </c>
      <c r="C29" s="15">
        <f>IFERROR((SUMIFS('Services delivered'!$G$3:$G$1002,'Services delivered'!$C$3:$C$1002,$A29,'Services delivered'!$P$3:$P$1002,C$23,'Services delivered'!$H$3:$H$1002,"Clinic")+0.5*SUMIFS('Services delivered'!$G$3:$G$1002,'Services delivered'!$C$3:$C$1002,$A29,'Services delivered'!$P$3:$P$1002,C$23,'Services delivered'!$H$3:$H$1002,"Shared"))/SUMIFS('Services delivered'!$Q$3:$Q$1002,'Services delivered'!$C$3:$C$1002,$A29,'Services delivered'!$P$3:$P$1002,C$23),"")</f>
        <v/>
      </c>
      <c r="D29" s="15">
        <f>IFERROR((SUMIFS('Services delivered'!$G$3:$G$1002,'Services delivered'!$C$3:$C$1002,$A29,'Services delivered'!$P$3:$P$1002,D$23,'Services delivered'!$H$3:$H$1002,"Clinic")+0.5*SUMIFS('Services delivered'!$G$3:$G$1002,'Services delivered'!$C$3:$C$1002,$A29,'Services delivered'!$P$3:$P$1002,D$23,'Services delivered'!$H$3:$H$1002,"Shared"))/SUMIFS('Services delivered'!$Q$3:$Q$1002,'Services delivered'!$C$3:$C$1002,$A29,'Services delivered'!$P$3:$P$1002,D$23),"")</f>
        <v/>
      </c>
      <c r="E29" s="15">
        <f>IFERROR((SUMIFS('Services delivered'!$G$3:$G$1002,'Services delivered'!$C$3:$C$1002,$A29,'Services delivered'!$P$3:$P$1002,E$23,'Services delivered'!$H$3:$H$1002,"Clinic")+0.5*SUMIFS('Services delivered'!$G$3:$G$1002,'Services delivered'!$C$3:$C$1002,$A29,'Services delivered'!$P$3:$P$1002,E$23,'Services delivered'!$H$3:$H$1002,"Shared"))/SUMIFS('Services delivered'!$Q$3:$Q$1002,'Services delivered'!$C$3:$C$1002,$A29,'Services delivered'!$P$3:$P$1002,E$23),"")</f>
        <v/>
      </c>
      <c r="F29" s="15">
        <f>IFERROR((SUMIFS('Services delivered'!$G$3:$G$1002,'Services delivered'!$C$3:$C$1002,$A29,'Services delivered'!$P$3:$P$1002,F$23,'Services delivered'!$H$3:$H$1002,"Clinic")+0.5*SUMIFS('Services delivered'!$G$3:$G$1002,'Services delivered'!$C$3:$C$1002,$A29,'Services delivered'!$P$3:$P$1002,F$23,'Services delivered'!$H$3:$H$1002,"Shared"))/SUMIFS('Services delivered'!$Q$3:$Q$1002,'Services delivered'!$C$3:$C$1002,$A29,'Services delivered'!$P$3:$P$1002,F$23),"")</f>
        <v/>
      </c>
      <c r="G29" s="15">
        <f>IFERROR((SUMIFS('Services delivered'!$G$3:$G$1002,'Services delivered'!$C$3:$C$1002,$A29,'Services delivered'!$P$3:$P$1002,G$23,'Services delivered'!$H$3:$H$1002,"Clinic")+0.5*SUMIFS('Services delivered'!$G$3:$G$1002,'Services delivered'!$C$3:$C$1002,$A29,'Services delivered'!$P$3:$P$1002,G$23,'Services delivered'!$H$3:$H$1002,"Shared"))/SUMIFS('Services delivered'!$Q$3:$Q$1002,'Services delivered'!$C$3:$C$1002,$A29,'Services delivered'!$P$3:$P$1002,G$23),"")</f>
        <v/>
      </c>
    </row>
    <row r="31">
      <c r="A31" s="2" t="inlineStr">
        <is>
          <t>Amber: the share of revenue rose while revenue fell. Red: discounts the clinic carries exceed 5% of its side.</t>
        </is>
      </c>
    </row>
    <row r="33">
      <c r="A33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3:G33"/>
  </mergeCells>
  <conditionalFormatting sqref="C15:G20">
    <cfRule type="expression" priority="1" dxfId="0">
      <formula>AND(ISNUMBER(C15),ISNUMBER(B15),C15&gt;B15,SUMIFS('Services delivered'!$K$3:$K$1002,'Services delivered'!$C$3:$C$1002,$A15,'Services delivered'!$P$3:$P$1002,C$14)&lt;SUMIFS('Services delivered'!$K$3:$K$1002,'Services delivered'!$C$3:$C$1002,$A15,'Services delivered'!$P$3:$P$1002,B$14))</formula>
    </cfRule>
  </conditionalFormatting>
  <conditionalFormatting sqref="B24:G29">
    <cfRule type="expression" priority="2" dxfId="1">
      <formula>AND(ISNUMBER(B24),B24&gt;=0.05)</formula>
    </cfRule>
  </conditionalFormatting>
  <hyperlinks>
    <hyperlink xmlns:r="http://schemas.openxmlformats.org/officeDocument/2006/relationships" ref="A33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doctor-share-statement</dc:title>
  <dcterms:created xmlns:dcterms="http://purl.org/dc/terms/" xmlns:xsi="http://www.w3.org/2001/XMLSchema-instance" xsi:type="dcterms:W3CDTF">2026-10-05T11:08:56Z</dcterms:created>
  <dcterms:modified xmlns:dcterms="http://purl.org/dc/terms/" xmlns:xsi="http://www.w3.org/2001/XMLSchema-instance" xsi:type="dcterms:W3CDTF">2026-10-05T11:08:56Z</dcterms:modified>
</cp:coreProperties>
</file>