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إدخال الأسبوعي" sheetId="3" state="visible" r:id="rId3"/>
    <sheet xmlns:r="http://schemas.openxmlformats.org/officeDocument/2006/relationships" name="المؤشرات" sheetId="4" state="visible" r:id="rId4"/>
    <sheet xmlns:r="http://schemas.openxmlformats.org/officeDocument/2006/relationships" name="اللوحة" sheetId="5" state="visible" r:id="rId5"/>
    <sheet xmlns:r="http://schemas.openxmlformats.org/officeDocument/2006/relationships" name="عرض الجوال" sheetId="6" state="visible" r:id="rId6"/>
    <sheet xmlns:r="http://schemas.openxmlformats.org/officeDocument/2006/relationships" name="حسب الطبيب" sheetId="7" state="visible" r:id="rId7"/>
  </sheets>
  <definedNames>
    <definedName name="Branches">'الإعدادات'!$A$7:$A$11</definedName>
    <definedName name="Doctors">'الإعدادات'!$A$14:$A$33</definedName>
    <definedName name="DocHours">'الإعدادات'!$C$14:$C$33</definedName>
    <definedName name="SchedHours">'الإعدادات'!$C$34</definedName>
    <definedName name="Bars">'الإعدادات'!$J$14:$J$21</definedName>
    <definedName name="_xlnm.Print_Area" localSheetId="4">'اللوحة'!$A$1:$O$40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0"/>
    </font>
    <font>
      <name val="Arial"/>
      <b val="1"/>
      <color rgb="005B2A6E"/>
      <sz val="18"/>
    </font>
    <font>
      <name val="Arial"/>
      <color rgb="006B6170"/>
      <sz val="9"/>
    </font>
    <font>
      <name val="Arial"/>
      <b val="1"/>
      <color rgb="002C1636"/>
      <sz val="12"/>
    </font>
    <font>
      <name val="Arial"/>
      <color rgb="005B2A6E"/>
      <sz val="14"/>
    </font>
    <font>
      <name val="Arial"/>
      <b val="1"/>
      <color rgb="002C1636"/>
      <sz val="11"/>
    </font>
    <font>
      <name val="Arial"/>
      <b val="1"/>
      <color rgb="005B2A6E"/>
      <sz val="12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  <border>
      <left/>
      <right/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46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2" fillId="4" borderId="1" applyAlignment="1" pivotButton="0" quotePrefix="0" xfId="8">
      <alignment horizontal="right" vertical="center" readingOrder="2"/>
    </xf>
    <xf numFmtId="9" fontId="2" fillId="3" borderId="1" applyAlignment="1" applyProtection="1" pivotButton="0" quotePrefix="0" xfId="3">
      <alignment horizontal="center" vertical="center" readingOrder="2"/>
      <protection locked="0" hidden="0"/>
    </xf>
    <xf numFmtId="49" fontId="2" fillId="4" borderId="1" applyAlignment="1" pivotButton="0" quotePrefix="0" xfId="8">
      <alignment horizontal="right" vertical="center" readingOrder="2"/>
    </xf>
    <xf numFmtId="1" fontId="2" fillId="3" borderId="1" applyAlignment="1" applyProtection="1" pivotButton="0" quotePrefix="0" xfId="3">
      <alignment horizontal="center" vertical="center" readingOrder="2"/>
      <protection locked="0" hidden="0"/>
    </xf>
    <xf numFmtId="3" fontId="2" fillId="3" borderId="1" applyAlignment="1" applyProtection="1" pivotButton="0" quotePrefix="0" xfId="3">
      <alignment horizontal="center" vertical="center" readingOrder="2"/>
      <protection locked="0" hidden="0"/>
    </xf>
    <xf numFmtId="3" fontId="3" fillId="4" borderId="1" applyAlignment="1" pivotButton="0" quotePrefix="0" xfId="10">
      <alignment horizontal="center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6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164" fontId="2" fillId="4" borderId="1" applyAlignment="1" pivotButton="0" quotePrefix="0" xfId="12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166" fontId="2" fillId="4" borderId="1" applyAlignment="1" pivotButton="0" quotePrefix="0" xfId="8">
      <alignment horizontal="right" vertical="center" readingOrder="2"/>
    </xf>
    <xf numFmtId="1" fontId="2" fillId="4" borderId="1" applyAlignment="1" pivotButton="0" quotePrefix="0" xfId="8">
      <alignment horizontal="right" vertical="center" readingOrder="2"/>
    </xf>
    <xf numFmtId="3" fontId="2" fillId="4" borderId="1" applyAlignment="1" pivotButton="0" quotePrefix="0" xfId="8">
      <alignment horizontal="right" vertical="center" readingOrder="2"/>
    </xf>
    <xf numFmtId="0" fontId="0" fillId="0" borderId="5" pivotButton="0" quotePrefix="0" xfId="0"/>
    <xf numFmtId="164" fontId="3" fillId="4" borderId="1" applyAlignment="1" pivotButton="0" quotePrefix="0" xfId="12">
      <alignment horizontal="center" vertical="center" readingOrder="2"/>
    </xf>
    <xf numFmtId="0" fontId="0" fillId="0" borderId="6" pivotButton="0" quotePrefix="0" xfId="0"/>
    <xf numFmtId="166" fontId="2" fillId="4" borderId="1" applyAlignment="1" pivotButton="0" quotePrefix="0" xfId="9">
      <alignment horizontal="center" vertical="center" readingOrder="2"/>
    </xf>
    <xf numFmtId="166" fontId="7" fillId="4" borderId="1" applyAlignment="1" pivotButton="0" quotePrefix="0" xfId="8">
      <alignment horizontal="center" vertical="center"/>
    </xf>
    <xf numFmtId="1" fontId="7" fillId="4" borderId="1" applyAlignment="1" pivotButton="0" quotePrefix="0" xfId="8">
      <alignment horizontal="center" vertical="center"/>
    </xf>
    <xf numFmtId="0" fontId="8" fillId="4" borderId="1" applyAlignment="1" pivotButton="0" quotePrefix="0" xfId="8">
      <alignment horizontal="right" vertical="center" readingOrder="2"/>
    </xf>
    <xf numFmtId="0" fontId="9" fillId="4" borderId="1" applyAlignment="1" pivotButton="0" quotePrefix="0" xfId="8">
      <alignment horizontal="center" vertical="center"/>
    </xf>
    <xf numFmtId="1" fontId="2" fillId="4" borderId="1" applyAlignment="1" pivotButton="0" quotePrefix="0" xfId="9">
      <alignment horizontal="center" vertical="center" readingOrder="2"/>
    </xf>
    <xf numFmtId="0" fontId="10" fillId="4" borderId="1" applyAlignment="1" pivotButton="0" quotePrefix="0" xfId="8">
      <alignment horizontal="center" vertical="center"/>
    </xf>
    <xf numFmtId="0" fontId="3" fillId="4" borderId="1" applyAlignment="1" pivotButton="0" quotePrefix="0" xfId="8">
      <alignment horizontal="center" vertical="center"/>
    </xf>
    <xf numFmtId="3" fontId="2" fillId="4" borderId="1" applyAlignment="1" pivotButton="0" quotePrefix="0" xfId="9">
      <alignment horizontal="center" vertical="center" readingOrder="2"/>
    </xf>
    <xf numFmtId="3" fontId="7" fillId="4" borderId="1" applyAlignment="1" pivotButton="0" quotePrefix="0" xfId="8">
      <alignment horizontal="center" vertical="center"/>
    </xf>
    <xf numFmtId="0" fontId="11" fillId="5" borderId="1" applyAlignment="1" pivotButton="0" quotePrefix="0" xfId="13">
      <alignment horizontal="right" vertical="center" readingOrder="2"/>
    </xf>
    <xf numFmtId="0" fontId="12" fillId="0" borderId="2" applyAlignment="1" pivotButton="0" quotePrefix="0" xfId="14">
      <alignment horizontal="right" vertical="center" readingOrder="2"/>
    </xf>
    <xf numFmtId="166" fontId="3" fillId="4" borderId="1" applyAlignment="1" pivotButton="0" quotePrefix="0" xfId="9">
      <alignment horizontal="center" vertical="center" readingOrder="2"/>
    </xf>
    <xf numFmtId="0" fontId="3" fillId="4" borderId="1" applyAlignment="1" pivotButton="0" quotePrefix="0" xfId="8">
      <alignment horizontal="right" vertical="center" readingOrder="2"/>
    </xf>
    <xf numFmtId="1" fontId="3" fillId="4" borderId="1" applyAlignment="1" pivotButton="0" quotePrefix="0" xfId="9">
      <alignment horizontal="center" vertical="center" readingOrder="2"/>
    </xf>
    <xf numFmtId="3" fontId="3" fillId="4" borderId="1" applyAlignment="1" pivotButton="0" quotePrefix="0" xfId="9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5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FFF0C2"/>
        </patternFill>
      </fill>
    </dxf>
    <dxf>
      <font>
        <name val="Arial"/>
        <b val="1"/>
        <color rgb="001F7A46"/>
      </font>
    </dxf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Medicolize</author>
  </authors>
  <commentList>
    <comment ref="A2" authorId="0" shapeId="0">
      <text>
        <t>أول يوم في الأسبوع، بالتاريخ. صف واحد لكل أسبوع.</t>
      </text>
    </comment>
    <comment ref="B2" authorId="0" shapeId="0">
      <text>
        <t>من الجدول: عدد الفترات المحجوزة لكل الأطباء في الأسبوع، بما فيها التي غاب أصحابها.</t>
      </text>
    </comment>
    <comment ref="C2" authorId="0" shapeId="0">
      <text>
        <t>ساعات الأطباء المجدولة مقسومة على طول الفترة. لا تحسب الإجازات.</t>
      </text>
    </comment>
    <comment ref="D2" authorId="0" shapeId="0">
      <text>
        <t>مرضى لم يحضروا ولم يلغوا قبل الموعد. الإلغاء المبكر لا يُحسب.</t>
      </text>
    </comment>
    <comment ref="E2" authorId="0" shapeId="0">
      <text>
        <t>عدد المواعيد (مريض واحد قد يأخذ فترتين).</t>
      </text>
    </comment>
    <comment ref="F2" authorId="0" shapeId="0">
      <text>
        <t>من وقت الوصول إلى دخول الغرفة. عيّنة من 20 مريضًا تكفي.</t>
      </text>
    </comment>
    <comment ref="G2" authorId="0" shapeId="0">
      <text>
        <t>مرضى خرجوا ولهم موعد محجوز، من المرضى الذين تمت رؤيتهم.</t>
      </text>
    </comment>
    <comment ref="H2" authorId="0" shapeId="0">
      <text>
        <t>زيارات مكتملة في الأسبوع.</t>
      </text>
    </comment>
    <comment ref="I2" authorId="0" shapeId="0">
      <text>
        <t>باقات مدفوعة لم تُحجز لها جلسة منذ 21 يومًا أو أكثر.</t>
      </text>
    </comment>
    <comment ref="J2" authorId="0" shapeId="0">
      <text>
        <t>باقات نُفذت أول جلسة منها هذا الأسبوع.</t>
      </text>
    </comment>
    <comment ref="K2" authorId="0" shapeId="0">
      <text>
        <t>باقات نُفذت آخر جلسة منها هذا الأسبوع.</t>
      </text>
    </comment>
    <comment ref="L2" authorId="0" shapeId="0">
      <text>
        <t>مبالغ مدفوعة عن جلسات لم تُنفذ بعد، في نهاية الأسبوع.</t>
      </text>
    </comment>
    <comment ref="M2" authorId="0" shapeId="0">
      <text>
        <t>ما على المرضى وشركات التأمين منذ أكثر من 30 يومًا، في نهاية الأسبوع.</t>
      </text>
    </comment>
    <comment ref="N2" authorId="0" shapeId="0">
      <text>
        <t>مطالبات تأمين رُفضت هذا الأسبوع، كليًا أو جزئيًا.</t>
      </text>
    </comment>
    <comment ref="O2" authorId="0" shapeId="0">
      <text>
        <t>المبلغ المرفوض من تلك المطالبات.</t>
      </text>
    </comment>
    <comment ref="P2" authorId="0" shapeId="0">
      <text>
        <t>إجمالي الفواتير الصادرة في الأسبوع.</t>
      </text>
    </comment>
    <comment ref="Q2" authorId="0" shapeId="0">
      <text>
        <t>ما دُفع في يوم الفاتورة نفسه.</t>
      </text>
    </comment>
    <comment ref="R2" authorId="0" shapeId="0">
      <text>
        <t>نسب الأطباء المستحقة عن خدمات الأسبوع.</t>
      </text>
    </comment>
    <comment ref="S2" authorId="0" shapeId="0">
      <text>
        <t>إيراد الخدمات المنفذة في الأسبوع، بعد الخصومات.</t>
      </text>
    </comment>
  </commentList>
</comments>
</file>

<file path=xl/comments/comment2.xml><?xml version="1.0" encoding="utf-8"?>
<comments xmlns="http://schemas.openxmlformats.org/spreadsheetml/2006/main">
  <authors>
    <author>Medicolize</author>
  </authors>
  <commentList>
    <comment ref="C3" authorId="0" shapeId="0">
      <text>
        <t>اتركها فارغة لعرض آخر أسبوع مُدخل، أو اكتب تاريخ بداية أسبوع سابق.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kpi-dashboard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kpi-dashboard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kpi-dashboard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kpi-dashboard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J34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3" customWidth="1" min="4" max="4"/>
    <col width="30" customWidth="1" min="5" max="5"/>
    <col width="18" customWidth="1" min="6" max="6"/>
    <col width="12" customWidth="1" min="7" max="7"/>
    <col width="12" customWidth="1" min="8" max="8"/>
    <col width="3" customWidth="1" min="9" max="9"/>
    <col width="16" customWidth="1" min="10" max="10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الحدود هنا تحدد لون كل مربع في اللوحة.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</row>
    <row r="4">
      <c r="A4" s="3" t="inlineStr">
        <is>
          <t>العملة</t>
        </is>
      </c>
      <c r="B4" s="4" t="inlineStr">
        <is>
          <t>ر.س</t>
        </is>
      </c>
    </row>
    <row r="6">
      <c r="A6" s="5" t="inlineStr">
        <is>
          <t>الفروع</t>
        </is>
      </c>
    </row>
    <row r="7">
      <c r="A7" s="4" t="inlineStr">
        <is>
          <t>الفرع الرئيسي</t>
        </is>
      </c>
    </row>
    <row r="8">
      <c r="A8" s="4" t="inlineStr">
        <is>
          <t>فرع الشمال</t>
        </is>
      </c>
    </row>
    <row r="9">
      <c r="A9" s="4" t="n"/>
    </row>
    <row r="10">
      <c r="A10" s="4" t="n"/>
    </row>
    <row r="11">
      <c r="A11" s="4" t="n"/>
    </row>
    <row r="13" ht="32" customHeight="1">
      <c r="A13" s="5" t="inlineStr">
        <is>
          <t>الطبيب</t>
        </is>
      </c>
      <c r="B13" s="5" t="inlineStr">
        <is>
          <t>الفرع</t>
        </is>
      </c>
      <c r="C13" s="5" t="inlineStr">
        <is>
          <t>الساعات المجدولة أسبوعيًا</t>
        </is>
      </c>
      <c r="E13" s="5" t="inlineStr">
        <is>
          <t>المؤشر</t>
        </is>
      </c>
      <c r="F13" s="5" t="inlineStr">
        <is>
          <t>الاتجاه</t>
        </is>
      </c>
      <c r="G13" s="5" t="inlineStr">
        <is>
          <t>أخضر عند</t>
        </is>
      </c>
      <c r="H13" s="5" t="inlineStr">
        <is>
          <t>أحمر بعد</t>
        </is>
      </c>
      <c r="J13" s="5" t="inlineStr">
        <is>
          <t>أعمدة الخط المصغر</t>
        </is>
      </c>
    </row>
    <row r="14">
      <c r="A14" s="4" t="inlineStr">
        <is>
          <t>د. سارة الحربي</t>
        </is>
      </c>
      <c r="B14" s="4" t="inlineStr">
        <is>
          <t>الفرع الرئيسي</t>
        </is>
      </c>
      <c r="C14" s="6" t="n">
        <v>40</v>
      </c>
      <c r="E14" s="7" t="inlineStr">
        <is>
          <t>الإشغال</t>
        </is>
      </c>
      <c r="F14" s="4" t="inlineStr">
        <is>
          <t>الأعلى أفضل</t>
        </is>
      </c>
      <c r="G14" s="8" t="n">
        <v>0.75</v>
      </c>
      <c r="H14" s="8" t="n">
        <v>0.6</v>
      </c>
      <c r="J14" s="9" t="inlineStr">
        <is>
          <t>▁</t>
        </is>
      </c>
    </row>
    <row r="15">
      <c r="A15" s="4" t="inlineStr">
        <is>
          <t>د. أحمد منصور</t>
        </is>
      </c>
      <c r="B15" s="4" t="inlineStr">
        <is>
          <t>الفرع الرئيسي</t>
        </is>
      </c>
      <c r="C15" s="6" t="n">
        <v>36</v>
      </c>
      <c r="E15" s="7" t="inlineStr">
        <is>
          <t>نسبة الغياب</t>
        </is>
      </c>
      <c r="F15" s="4" t="inlineStr">
        <is>
          <t>الأقل أفضل</t>
        </is>
      </c>
      <c r="G15" s="8" t="n">
        <v>0.08</v>
      </c>
      <c r="H15" s="8" t="n">
        <v>0.12</v>
      </c>
      <c r="J15" s="9" t="inlineStr">
        <is>
          <t>▂</t>
        </is>
      </c>
    </row>
    <row r="16">
      <c r="A16" s="4" t="inlineStr">
        <is>
          <t>د. ليلى القحطاني</t>
        </is>
      </c>
      <c r="B16" s="4" t="inlineStr">
        <is>
          <t>فرع الشمال</t>
        </is>
      </c>
      <c r="C16" s="6" t="n">
        <v>32</v>
      </c>
      <c r="E16" s="7" t="inlineStr">
        <is>
          <t>دقائق الانتظار</t>
        </is>
      </c>
      <c r="F16" s="4" t="inlineStr">
        <is>
          <t>الأقل أفضل</t>
        </is>
      </c>
      <c r="G16" s="10" t="n">
        <v>15</v>
      </c>
      <c r="H16" s="10" t="n">
        <v>25</v>
      </c>
      <c r="J16" s="9" t="inlineStr">
        <is>
          <t>▃</t>
        </is>
      </c>
    </row>
    <row r="17">
      <c r="A17" s="4" t="inlineStr">
        <is>
          <t>د. محمد عادل</t>
        </is>
      </c>
      <c r="B17" s="4" t="inlineStr">
        <is>
          <t>الفرع الرئيسي</t>
        </is>
      </c>
      <c r="C17" s="6" t="n">
        <v>40</v>
      </c>
      <c r="E17" s="7" t="inlineStr">
        <is>
          <t>نسبة الموعد التالي</t>
        </is>
      </c>
      <c r="F17" s="4" t="inlineStr">
        <is>
          <t>الأعلى أفضل</t>
        </is>
      </c>
      <c r="G17" s="8" t="n">
        <v>0.6</v>
      </c>
      <c r="H17" s="8" t="n">
        <v>0.45</v>
      </c>
      <c r="J17" s="9" t="inlineStr">
        <is>
          <t>▄</t>
        </is>
      </c>
    </row>
    <row r="18">
      <c r="A18" s="4" t="inlineStr">
        <is>
          <t>د. نورة السبيعي</t>
        </is>
      </c>
      <c r="B18" s="4" t="inlineStr">
        <is>
          <t>فرع الشمال</t>
        </is>
      </c>
      <c r="C18" s="6" t="n">
        <v>24</v>
      </c>
      <c r="E18" s="7" t="inlineStr">
        <is>
          <t>الباقات المتوقفة</t>
        </is>
      </c>
      <c r="F18" s="4" t="inlineStr">
        <is>
          <t>الأقل أفضل</t>
        </is>
      </c>
      <c r="G18" s="10" t="n">
        <v>5</v>
      </c>
      <c r="H18" s="10" t="n">
        <v>10</v>
      </c>
      <c r="J18" s="9" t="inlineStr">
        <is>
          <t>▅</t>
        </is>
      </c>
    </row>
    <row r="19">
      <c r="A19" s="4" t="inlineStr">
        <is>
          <t>د. خالد يوسف</t>
        </is>
      </c>
      <c r="B19" s="4" t="inlineStr">
        <is>
          <t>فرع الشمال</t>
        </is>
      </c>
      <c r="C19" s="6" t="n">
        <v>30</v>
      </c>
      <c r="E19" s="7" t="inlineStr">
        <is>
          <t>إكمال الباقات (8 أسابيع)</t>
        </is>
      </c>
      <c r="F19" s="4" t="inlineStr">
        <is>
          <t>الأعلى أفضل</t>
        </is>
      </c>
      <c r="G19" s="8" t="n">
        <v>0.7</v>
      </c>
      <c r="H19" s="8" t="n">
        <v>0.5</v>
      </c>
      <c r="J19" s="9" t="inlineStr">
        <is>
          <t>▆</t>
        </is>
      </c>
    </row>
    <row r="20">
      <c r="A20" s="4" t="n"/>
      <c r="B20" s="4" t="n"/>
      <c r="C20" s="6" t="n"/>
      <c r="E20" s="7" t="inlineStr">
        <is>
          <t>الإيراد المؤجل</t>
        </is>
      </c>
      <c r="F20" s="4" t="inlineStr">
        <is>
          <t>الأقل أفضل</t>
        </is>
      </c>
      <c r="G20" s="11" t="n">
        <v>70000</v>
      </c>
      <c r="H20" s="11" t="n">
        <v>90000</v>
      </c>
      <c r="J20" s="9" t="inlineStr">
        <is>
          <t>▇</t>
        </is>
      </c>
    </row>
    <row r="21">
      <c r="A21" s="4" t="n"/>
      <c r="B21" s="4" t="n"/>
      <c r="C21" s="6" t="n"/>
      <c r="E21" s="7" t="inlineStr">
        <is>
          <t>الإيراد لكل ساعة طبيب</t>
        </is>
      </c>
      <c r="F21" s="4" t="inlineStr">
        <is>
          <t>الأعلى أفضل</t>
        </is>
      </c>
      <c r="G21" s="11" t="n">
        <v>450</v>
      </c>
      <c r="H21" s="11" t="n">
        <v>350</v>
      </c>
      <c r="J21" s="9" t="inlineStr">
        <is>
          <t>█</t>
        </is>
      </c>
    </row>
    <row r="22">
      <c r="A22" s="4" t="n"/>
      <c r="B22" s="4" t="n"/>
      <c r="C22" s="6" t="n"/>
      <c r="E22" s="7" t="inlineStr">
        <is>
          <t>المستحقات فوق 30 يومًا</t>
        </is>
      </c>
      <c r="F22" s="4" t="inlineStr">
        <is>
          <t>الأقل أفضل</t>
        </is>
      </c>
      <c r="G22" s="11" t="n">
        <v>20000</v>
      </c>
      <c r="H22" s="11" t="n">
        <v>35000</v>
      </c>
    </row>
    <row r="23">
      <c r="A23" s="4" t="n"/>
      <c r="B23" s="4" t="n"/>
      <c r="C23" s="6" t="n"/>
      <c r="E23" s="7" t="inlineStr">
        <is>
          <t>المطالبات المرفوضة</t>
        </is>
      </c>
      <c r="F23" s="4" t="inlineStr">
        <is>
          <t>الأقل أفضل</t>
        </is>
      </c>
      <c r="G23" s="11" t="n">
        <v>3000</v>
      </c>
      <c r="H23" s="11" t="n">
        <v>8000</v>
      </c>
    </row>
    <row r="24">
      <c r="A24" s="4" t="n"/>
      <c r="B24" s="4" t="n"/>
      <c r="C24" s="6" t="n"/>
      <c r="E24" s="7" t="inlineStr">
        <is>
          <t>التحصيل في اليوم نفسه</t>
        </is>
      </c>
      <c r="F24" s="4" t="inlineStr">
        <is>
          <t>الأعلى أفضل</t>
        </is>
      </c>
      <c r="G24" s="8" t="n">
        <v>0.9</v>
      </c>
      <c r="H24" s="8" t="n">
        <v>0.8</v>
      </c>
    </row>
    <row r="25">
      <c r="A25" s="4" t="n"/>
      <c r="B25" s="4" t="n"/>
      <c r="C25" s="6" t="n"/>
      <c r="E25" s="7" t="inlineStr">
        <is>
          <t>نسبة الأطباء من الإيراد</t>
        </is>
      </c>
      <c r="F25" s="4" t="inlineStr">
        <is>
          <t>الأقل أفضل</t>
        </is>
      </c>
      <c r="G25" s="8" t="n">
        <v>0.35</v>
      </c>
      <c r="H25" s="8" t="n">
        <v>0.4</v>
      </c>
    </row>
    <row r="26">
      <c r="A26" s="4" t="n"/>
      <c r="B26" s="4" t="n"/>
      <c r="C26" s="6" t="n"/>
      <c r="E26" s="2" t="inlineStr">
        <is>
          <t>أخضر: بلغ الحد الأخضر أو تجاوزه في الاتجاه الأفضل. أحمر: تجاوز الحد الأحمر في الاتجاه الأسوأ. بينهما أصفر.</t>
        </is>
      </c>
    </row>
    <row r="27">
      <c r="A27" s="4" t="n"/>
      <c r="B27" s="4" t="n"/>
      <c r="C27" s="6" t="n"/>
    </row>
    <row r="28">
      <c r="A28" s="4" t="n"/>
      <c r="B28" s="4" t="n"/>
      <c r="C28" s="6" t="n"/>
    </row>
    <row r="29">
      <c r="A29" s="4" t="n"/>
      <c r="B29" s="4" t="n"/>
      <c r="C29" s="6" t="n"/>
    </row>
    <row r="30">
      <c r="A30" s="4" t="n"/>
      <c r="B30" s="4" t="n"/>
      <c r="C30" s="6" t="n"/>
    </row>
    <row r="31">
      <c r="A31" s="4" t="n"/>
      <c r="B31" s="4" t="n"/>
      <c r="C31" s="6" t="n"/>
    </row>
    <row r="32">
      <c r="A32" s="4" t="n"/>
      <c r="B32" s="4" t="n"/>
      <c r="C32" s="6" t="n"/>
    </row>
    <row r="33">
      <c r="A33" s="4" t="n"/>
      <c r="B33" s="4" t="n"/>
      <c r="C33" s="6" t="n"/>
    </row>
    <row r="34">
      <c r="B34" s="3" t="inlineStr">
        <is>
          <t>مجموع الساعات</t>
        </is>
      </c>
      <c r="C34" s="12">
        <f>SUM(C14:C33)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3">
    <dataValidation sqref="B4" showDropDown="0" showInputMessage="0" showErrorMessage="0" allowBlank="1" errorTitle="قيمة غير صحيحة" error="اختر من القائمة." type="list">
      <formula1>"ر.س,ج.م,د.ك,د.إ,د.ب"</formula1>
    </dataValidation>
    <dataValidation sqref="B14:B33" showDropDown="0" showInputMessage="0" showErrorMessage="0" allowBlank="1" errorTitle="قيمة غير صحيحة" error="اختر من القائمة." type="list">
      <formula1>=Branches</formula1>
    </dataValidation>
    <dataValidation sqref="F14:F25" showDropDown="0" showInputMessage="0" showErrorMessage="0" allowBlank="1" errorTitle="قيمة غير صحيحة" error="اختر من القائمة." type="list">
      <formula1>"الأعلى أفضل,الأقل أفضل"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3" t="inlineStr">
        <is>
          <t>في «الإعدادات» اكتب أطباءك وساعات كل منهم المجدولة أسبوعيًا، وعدّل حدود الأخضر والأحمر لكل مؤشر إن أردت.</t>
        </is>
      </c>
    </row>
    <row r="4" ht="30" customHeight="1">
      <c r="A4" s="3" t="n">
        <v>2</v>
      </c>
      <c r="B4" s="13" t="inlineStr">
        <is>
          <t>كل أسبوع أضف صفًا في «الإدخال الأسبوعي» (19 رقمًا) وصفًا لكل طبيب في «حسب الطبيب». مرّر المؤشر على العنوان لترى من أين تأخذ الرقم.</t>
        </is>
      </c>
    </row>
    <row r="5" ht="30" customHeight="1">
      <c r="A5" s="3" t="n">
        <v>3</v>
      </c>
      <c r="B5" s="13" t="inlineStr">
        <is>
          <t>افتح «اللوحة»: 12 مربعًا لآخر أسبوع، والقوائم الثلاث تحتها. للعودة إلى أسبوع سابق اكتب تاريخه في الخانة الصفراء أعلاها. اطبعها أفقيًا.</t>
        </is>
      </c>
    </row>
    <row r="6" ht="30" customHeight="1">
      <c r="A6" s="3" t="n">
        <v>4</v>
      </c>
      <c r="B6" s="13" t="inlineStr">
        <is>
          <t>الخلايا الرمادية معادلات محمية بلا كلمة مرور، وكذلك «حسابات اللوحة» على يمين اللوحة. لإلغاء الحماية: مراجعة ← إلغاء حماية الورقة.</t>
        </is>
      </c>
    </row>
    <row r="7" ht="30" customHeight="1">
      <c r="A7" s="3" t="n">
        <v>5</v>
      </c>
      <c r="B7" s="13" t="inlineStr">
        <is>
          <t>امسح البيانات التجريبية من النطاقين أدناه، ثم ابدأ بأسبوعك الأول. الملف يعمل على Excel وجداول بيانات جوجل.</t>
        </is>
      </c>
    </row>
    <row r="8" ht="30" customHeight="1">
      <c r="A8" s="3" t="n">
        <v>6</v>
      </c>
      <c r="B8" s="13" t="inlineStr">
        <is>
          <t>في ميديكولايز تُملأ هذه الـ 12 تلقائيًا من الحجوزات والجلسات والفواتير.</t>
        </is>
      </c>
    </row>
    <row r="10">
      <c r="B10" s="14" t="inlineStr">
        <is>
          <t>مسح البيانات التجريبية</t>
        </is>
      </c>
    </row>
    <row r="11" ht="30" customHeight="1">
      <c r="B11" s="13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2">
      <c r="B12" s="15" t="inlineStr">
        <is>
          <t>«الإدخال الأسبوعي» A3:S14</t>
        </is>
      </c>
    </row>
    <row r="13">
      <c r="B13" s="15" t="inlineStr">
        <is>
          <t>«حسب الطبيب» A3:F74</t>
        </is>
      </c>
    </row>
    <row r="15">
      <c r="B15" s="14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S108"/>
  <sheetViews>
    <sheetView showGridLines="0" rightToLeft="1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 ht="22" customHeight="1">
      <c r="A1" s="16" t="inlineStr">
        <is>
          <t>بيانات تجريبية، احذفها وابدأ. طريقة المسح في ورقة «كيف تستخدمه».</t>
        </is>
      </c>
    </row>
    <row r="2" ht="44" customHeight="1">
      <c r="A2" s="5" t="inlineStr">
        <is>
          <t>بداية الأسبوع</t>
        </is>
      </c>
      <c r="B2" s="5" t="inlineStr">
        <is>
          <t>المواعيد المحجوزة (فترات)</t>
        </is>
      </c>
      <c r="C2" s="5" t="inlineStr">
        <is>
          <t>الفترات المتاحة</t>
        </is>
      </c>
      <c r="D2" s="5" t="inlineStr">
        <is>
          <t>الغياب</t>
        </is>
      </c>
      <c r="E2" s="5" t="inlineStr">
        <is>
          <t>المرضى المحجوزون</t>
        </is>
      </c>
      <c r="F2" s="5" t="inlineStr">
        <is>
          <t>متوسط دقائق الانتظار</t>
        </is>
      </c>
      <c r="G2" s="5" t="inlineStr">
        <is>
          <t>غادروا بموعد تالٍ</t>
        </is>
      </c>
      <c r="H2" s="5" t="inlineStr">
        <is>
          <t>المرضى الذين تمت رؤيتهم</t>
        </is>
      </c>
      <c r="I2" s="5" t="inlineStr">
        <is>
          <t>الباقات المتوقفة</t>
        </is>
      </c>
      <c r="J2" s="5" t="inlineStr">
        <is>
          <t>باقات بدأت</t>
        </is>
      </c>
      <c r="K2" s="5" t="inlineStr">
        <is>
          <t>باقات اكتملت</t>
        </is>
      </c>
      <c r="L2" s="5" t="inlineStr">
        <is>
          <t>الإيراد المؤجل</t>
        </is>
      </c>
      <c r="M2" s="5" t="inlineStr">
        <is>
          <t>مستحقات فوق 30 يومًا</t>
        </is>
      </c>
      <c r="N2" s="5" t="inlineStr">
        <is>
          <t>مطالبات مرفوضة (عدد)</t>
        </is>
      </c>
      <c r="O2" s="5" t="inlineStr">
        <is>
          <t>مطالبات مرفوضة (مبلغ)</t>
        </is>
      </c>
      <c r="P2" s="5" t="inlineStr">
        <is>
          <t>المفوتر</t>
        </is>
      </c>
      <c r="Q2" s="5" t="inlineStr">
        <is>
          <t>المحصل في اليوم نفسه</t>
        </is>
      </c>
      <c r="R2" s="5" t="inlineStr">
        <is>
          <t>مجموع نسب الأطباء</t>
        </is>
      </c>
      <c r="S2" s="5" t="inlineStr">
        <is>
          <t>الإيراد</t>
        </is>
      </c>
    </row>
    <row r="3">
      <c r="A3" s="17" t="n">
        <v>46208</v>
      </c>
      <c r="B3" s="6" t="n">
        <v>301</v>
      </c>
      <c r="C3" s="6" t="n">
        <v>404</v>
      </c>
      <c r="D3" s="6" t="n">
        <v>40</v>
      </c>
      <c r="E3" s="6" t="n">
        <v>256</v>
      </c>
      <c r="F3" s="6" t="n">
        <v>19</v>
      </c>
      <c r="G3" s="6" t="n">
        <v>120</v>
      </c>
      <c r="H3" s="6" t="n">
        <v>212</v>
      </c>
      <c r="I3" s="6" t="n">
        <v>4</v>
      </c>
      <c r="J3" s="6" t="n">
        <v>10</v>
      </c>
      <c r="K3" s="6" t="n">
        <v>9</v>
      </c>
      <c r="L3" s="18" t="n">
        <v>60690</v>
      </c>
      <c r="M3" s="18" t="n">
        <v>17920</v>
      </c>
      <c r="N3" s="6" t="n">
        <v>2</v>
      </c>
      <c r="O3" s="18" t="n">
        <v>1910</v>
      </c>
      <c r="P3" s="18" t="n">
        <v>86010</v>
      </c>
      <c r="Q3" s="18" t="n">
        <v>76530</v>
      </c>
      <c r="R3" s="18" t="n">
        <v>30830</v>
      </c>
      <c r="S3" s="18" t="n">
        <v>86010</v>
      </c>
    </row>
    <row r="4">
      <c r="A4" s="17" t="n">
        <v>46215</v>
      </c>
      <c r="B4" s="6" t="n">
        <v>299</v>
      </c>
      <c r="C4" s="6" t="n">
        <v>404</v>
      </c>
      <c r="D4" s="6" t="n">
        <v>35</v>
      </c>
      <c r="E4" s="6" t="n">
        <v>254</v>
      </c>
      <c r="F4" s="6" t="n">
        <v>16</v>
      </c>
      <c r="G4" s="6" t="n">
        <v>133</v>
      </c>
      <c r="H4" s="6" t="n">
        <v>215</v>
      </c>
      <c r="I4" s="6" t="n">
        <v>5</v>
      </c>
      <c r="J4" s="6" t="n">
        <v>12</v>
      </c>
      <c r="K4" s="6" t="n">
        <v>8</v>
      </c>
      <c r="L4" s="18" t="n">
        <v>62040</v>
      </c>
      <c r="M4" s="18" t="n">
        <v>20270</v>
      </c>
      <c r="N4" s="6" t="n">
        <v>5</v>
      </c>
      <c r="O4" s="18" t="n">
        <v>4830</v>
      </c>
      <c r="P4" s="18" t="n">
        <v>86670</v>
      </c>
      <c r="Q4" s="18" t="n">
        <v>78110</v>
      </c>
      <c r="R4" s="18" t="n">
        <v>30110</v>
      </c>
      <c r="S4" s="18" t="n">
        <v>86670</v>
      </c>
    </row>
    <row r="5">
      <c r="A5" s="17" t="n">
        <v>46222</v>
      </c>
      <c r="B5" s="6" t="n">
        <v>305</v>
      </c>
      <c r="C5" s="6" t="n">
        <v>404</v>
      </c>
      <c r="D5" s="6" t="n">
        <v>34</v>
      </c>
      <c r="E5" s="6" t="n">
        <v>259</v>
      </c>
      <c r="F5" s="6" t="n">
        <v>18</v>
      </c>
      <c r="G5" s="6" t="n">
        <v>125</v>
      </c>
      <c r="H5" s="6" t="n">
        <v>221</v>
      </c>
      <c r="I5" s="6" t="n">
        <v>4</v>
      </c>
      <c r="J5" s="6" t="n">
        <v>10</v>
      </c>
      <c r="K5" s="6" t="n">
        <v>7</v>
      </c>
      <c r="L5" s="18" t="n">
        <v>61590</v>
      </c>
      <c r="M5" s="18" t="n">
        <v>21790</v>
      </c>
      <c r="N5" s="6" t="n">
        <v>2</v>
      </c>
      <c r="O5" s="18" t="n">
        <v>1440</v>
      </c>
      <c r="P5" s="18" t="n">
        <v>87850</v>
      </c>
      <c r="Q5" s="18" t="n">
        <v>80680</v>
      </c>
      <c r="R5" s="18" t="n">
        <v>31310</v>
      </c>
      <c r="S5" s="18" t="n">
        <v>87850</v>
      </c>
    </row>
    <row r="6">
      <c r="A6" s="17" t="n">
        <v>46229</v>
      </c>
      <c r="B6" s="6" t="n">
        <v>305</v>
      </c>
      <c r="C6" s="6" t="n">
        <v>404</v>
      </c>
      <c r="D6" s="6" t="n">
        <v>39</v>
      </c>
      <c r="E6" s="6" t="n">
        <v>259</v>
      </c>
      <c r="F6" s="6" t="n">
        <v>19</v>
      </c>
      <c r="G6" s="6" t="n">
        <v>127</v>
      </c>
      <c r="H6" s="6" t="n">
        <v>218</v>
      </c>
      <c r="I6" s="6" t="n">
        <v>5</v>
      </c>
      <c r="J6" s="6" t="n">
        <v>13</v>
      </c>
      <c r="K6" s="6" t="n">
        <v>7</v>
      </c>
      <c r="L6" s="18" t="n">
        <v>64550</v>
      </c>
      <c r="M6" s="18" t="n">
        <v>24210</v>
      </c>
      <c r="N6" s="6" t="n">
        <v>2</v>
      </c>
      <c r="O6" s="18" t="n">
        <v>2190</v>
      </c>
      <c r="P6" s="18" t="n">
        <v>87550</v>
      </c>
      <c r="Q6" s="18" t="n">
        <v>75570</v>
      </c>
      <c r="R6" s="18" t="n">
        <v>31100</v>
      </c>
      <c r="S6" s="18" t="n">
        <v>87550</v>
      </c>
    </row>
    <row r="7">
      <c r="A7" s="17" t="n">
        <v>46236</v>
      </c>
      <c r="B7" s="6" t="n">
        <v>304</v>
      </c>
      <c r="C7" s="6" t="n">
        <v>404</v>
      </c>
      <c r="D7" s="6" t="n">
        <v>14</v>
      </c>
      <c r="E7" s="6" t="n">
        <v>258</v>
      </c>
      <c r="F7" s="6" t="n">
        <v>15</v>
      </c>
      <c r="G7" s="6" t="n">
        <v>134</v>
      </c>
      <c r="H7" s="6" t="n">
        <v>240</v>
      </c>
      <c r="I7" s="6" t="n">
        <v>4</v>
      </c>
      <c r="J7" s="6" t="n">
        <v>11</v>
      </c>
      <c r="K7" s="6" t="n">
        <v>9</v>
      </c>
      <c r="L7" s="18" t="n">
        <v>62970</v>
      </c>
      <c r="M7" s="18" t="n">
        <v>25840</v>
      </c>
      <c r="N7" s="6" t="n">
        <v>2</v>
      </c>
      <c r="O7" s="18" t="n">
        <v>1840</v>
      </c>
      <c r="P7" s="18" t="n">
        <v>90080</v>
      </c>
      <c r="Q7" s="18" t="n">
        <v>82060</v>
      </c>
      <c r="R7" s="18" t="n">
        <v>31350</v>
      </c>
      <c r="S7" s="18" t="n">
        <v>90080</v>
      </c>
    </row>
    <row r="8">
      <c r="A8" s="17" t="n">
        <v>46243</v>
      </c>
      <c r="B8" s="6" t="n">
        <v>305</v>
      </c>
      <c r="C8" s="6" t="n">
        <v>404</v>
      </c>
      <c r="D8" s="6" t="n">
        <v>14</v>
      </c>
      <c r="E8" s="6" t="n">
        <v>259</v>
      </c>
      <c r="F8" s="6" t="n">
        <v>17</v>
      </c>
      <c r="G8" s="6" t="n">
        <v>144</v>
      </c>
      <c r="H8" s="6" t="n">
        <v>242</v>
      </c>
      <c r="I8" s="6" t="n">
        <v>5</v>
      </c>
      <c r="J8" s="6" t="n">
        <v>13</v>
      </c>
      <c r="K8" s="6" t="n">
        <v>7</v>
      </c>
      <c r="L8" s="18" t="n">
        <v>64830</v>
      </c>
      <c r="M8" s="18" t="n">
        <v>27970</v>
      </c>
      <c r="N8" s="6" t="n">
        <v>5</v>
      </c>
      <c r="O8" s="18" t="n">
        <v>4650</v>
      </c>
      <c r="P8" s="18" t="n">
        <v>87380</v>
      </c>
      <c r="Q8" s="18" t="n">
        <v>75760</v>
      </c>
      <c r="R8" s="18" t="n">
        <v>30770</v>
      </c>
      <c r="S8" s="18" t="n">
        <v>87380</v>
      </c>
    </row>
    <row r="9">
      <c r="A9" s="17" t="n">
        <v>46250</v>
      </c>
      <c r="B9" s="6" t="n">
        <v>295</v>
      </c>
      <c r="C9" s="6" t="n">
        <v>404</v>
      </c>
      <c r="D9" s="6" t="n">
        <v>14</v>
      </c>
      <c r="E9" s="6" t="n">
        <v>251</v>
      </c>
      <c r="F9" s="6" t="n">
        <v>18</v>
      </c>
      <c r="G9" s="6" t="n">
        <v>133</v>
      </c>
      <c r="H9" s="6" t="n">
        <v>233</v>
      </c>
      <c r="I9" s="6" t="n">
        <v>6</v>
      </c>
      <c r="J9" s="6" t="n">
        <v>13</v>
      </c>
      <c r="K9" s="6" t="n">
        <v>8</v>
      </c>
      <c r="L9" s="18" t="n">
        <v>66500</v>
      </c>
      <c r="M9" s="18" t="n">
        <v>30120</v>
      </c>
      <c r="N9" s="6" t="n">
        <v>3</v>
      </c>
      <c r="O9" s="18" t="n">
        <v>3280</v>
      </c>
      <c r="P9" s="18" t="n">
        <v>88510</v>
      </c>
      <c r="Q9" s="18" t="n">
        <v>77610</v>
      </c>
      <c r="R9" s="18" t="n">
        <v>30080</v>
      </c>
      <c r="S9" s="18" t="n">
        <v>88510</v>
      </c>
    </row>
    <row r="10">
      <c r="A10" s="17" t="n">
        <v>46257</v>
      </c>
      <c r="B10" s="6" t="n">
        <v>300</v>
      </c>
      <c r="C10" s="6" t="n">
        <v>404</v>
      </c>
      <c r="D10" s="6" t="n">
        <v>17</v>
      </c>
      <c r="E10" s="6" t="n">
        <v>255</v>
      </c>
      <c r="F10" s="6" t="n">
        <v>19</v>
      </c>
      <c r="G10" s="6" t="n">
        <v>136</v>
      </c>
      <c r="H10" s="6" t="n">
        <v>234</v>
      </c>
      <c r="I10" s="6" t="n">
        <v>9</v>
      </c>
      <c r="J10" s="6" t="n">
        <v>11</v>
      </c>
      <c r="K10" s="6" t="n">
        <v>3</v>
      </c>
      <c r="L10" s="18" t="n">
        <v>72920</v>
      </c>
      <c r="M10" s="18" t="n">
        <v>31700</v>
      </c>
      <c r="N10" s="6" t="n">
        <v>2</v>
      </c>
      <c r="O10" s="18" t="n">
        <v>1880</v>
      </c>
      <c r="P10" s="18" t="n">
        <v>88650</v>
      </c>
      <c r="Q10" s="18" t="n">
        <v>76590</v>
      </c>
      <c r="R10" s="18" t="n">
        <v>31680</v>
      </c>
      <c r="S10" s="18" t="n">
        <v>88650</v>
      </c>
    </row>
    <row r="11">
      <c r="A11" s="17" t="n">
        <v>46264</v>
      </c>
      <c r="B11" s="6" t="n">
        <v>302</v>
      </c>
      <c r="C11" s="6" t="n">
        <v>404</v>
      </c>
      <c r="D11" s="6" t="n">
        <v>14</v>
      </c>
      <c r="E11" s="6" t="n">
        <v>257</v>
      </c>
      <c r="F11" s="6" t="n">
        <v>19</v>
      </c>
      <c r="G11" s="6" t="n">
        <v>143</v>
      </c>
      <c r="H11" s="6" t="n">
        <v>238</v>
      </c>
      <c r="I11" s="6" t="n">
        <v>12</v>
      </c>
      <c r="J11" s="6" t="n">
        <v>10</v>
      </c>
      <c r="K11" s="6" t="n">
        <v>4</v>
      </c>
      <c r="L11" s="18" t="n">
        <v>77980</v>
      </c>
      <c r="M11" s="18" t="n">
        <v>33740</v>
      </c>
      <c r="N11" s="6" t="n">
        <v>5</v>
      </c>
      <c r="O11" s="18" t="n">
        <v>4280</v>
      </c>
      <c r="P11" s="18" t="n">
        <v>87890</v>
      </c>
      <c r="Q11" s="18" t="n">
        <v>79620</v>
      </c>
      <c r="R11" s="18" t="n">
        <v>30890</v>
      </c>
      <c r="S11" s="18" t="n">
        <v>87890</v>
      </c>
    </row>
    <row r="12">
      <c r="A12" s="17" t="n">
        <v>46271</v>
      </c>
      <c r="B12" s="6" t="n">
        <v>305</v>
      </c>
      <c r="C12" s="6" t="n">
        <v>404</v>
      </c>
      <c r="D12" s="6" t="n">
        <v>18</v>
      </c>
      <c r="E12" s="6" t="n">
        <v>259</v>
      </c>
      <c r="F12" s="6" t="n">
        <v>19</v>
      </c>
      <c r="G12" s="6" t="n">
        <v>135</v>
      </c>
      <c r="H12" s="6" t="n">
        <v>236</v>
      </c>
      <c r="I12" s="6" t="n">
        <v>15</v>
      </c>
      <c r="J12" s="6" t="n">
        <v>10</v>
      </c>
      <c r="K12" s="6" t="n">
        <v>4</v>
      </c>
      <c r="L12" s="18" t="n">
        <v>82790</v>
      </c>
      <c r="M12" s="18" t="n">
        <v>36250</v>
      </c>
      <c r="N12" s="6" t="n">
        <v>5</v>
      </c>
      <c r="O12" s="18" t="n">
        <v>4710</v>
      </c>
      <c r="P12" s="18" t="n">
        <v>87870</v>
      </c>
      <c r="Q12" s="18" t="n">
        <v>81580</v>
      </c>
      <c r="R12" s="18" t="n">
        <v>30980</v>
      </c>
      <c r="S12" s="18" t="n">
        <v>87870</v>
      </c>
    </row>
    <row r="13">
      <c r="A13" s="17" t="n">
        <v>46278</v>
      </c>
      <c r="B13" s="6" t="n">
        <v>305</v>
      </c>
      <c r="C13" s="6" t="n">
        <v>404</v>
      </c>
      <c r="D13" s="6" t="n">
        <v>17</v>
      </c>
      <c r="E13" s="6" t="n">
        <v>259</v>
      </c>
      <c r="F13" s="6" t="n">
        <v>19</v>
      </c>
      <c r="G13" s="6" t="n">
        <v>153</v>
      </c>
      <c r="H13" s="6" t="n">
        <v>240</v>
      </c>
      <c r="I13" s="6" t="n">
        <v>14</v>
      </c>
      <c r="J13" s="6" t="n">
        <v>13</v>
      </c>
      <c r="K13" s="6" t="n">
        <v>7</v>
      </c>
      <c r="L13" s="18" t="n">
        <v>81950</v>
      </c>
      <c r="M13" s="18" t="n">
        <v>37770</v>
      </c>
      <c r="N13" s="6" t="n">
        <v>3</v>
      </c>
      <c r="O13" s="18" t="n">
        <v>2690</v>
      </c>
      <c r="P13" s="18" t="n">
        <v>89980</v>
      </c>
      <c r="Q13" s="18" t="n">
        <v>77400</v>
      </c>
      <c r="R13" s="18" t="n">
        <v>31850</v>
      </c>
      <c r="S13" s="18" t="n">
        <v>89980</v>
      </c>
    </row>
    <row r="14">
      <c r="A14" s="17" t="n">
        <v>46285</v>
      </c>
      <c r="B14" s="6" t="n">
        <v>301</v>
      </c>
      <c r="C14" s="6" t="n">
        <v>404</v>
      </c>
      <c r="D14" s="6" t="n">
        <v>18</v>
      </c>
      <c r="E14" s="6" t="n">
        <v>256</v>
      </c>
      <c r="F14" s="6" t="n">
        <v>19</v>
      </c>
      <c r="G14" s="6" t="n">
        <v>150</v>
      </c>
      <c r="H14" s="6" t="n">
        <v>236</v>
      </c>
      <c r="I14" s="6" t="n">
        <v>14</v>
      </c>
      <c r="J14" s="6" t="n">
        <v>10</v>
      </c>
      <c r="K14" s="6" t="n">
        <v>8</v>
      </c>
      <c r="L14" s="18" t="n">
        <v>81480</v>
      </c>
      <c r="M14" s="18" t="n">
        <v>39950</v>
      </c>
      <c r="N14" s="6" t="n">
        <v>6</v>
      </c>
      <c r="O14" s="18" t="n">
        <v>4340</v>
      </c>
      <c r="P14" s="18" t="n">
        <v>86930</v>
      </c>
      <c r="Q14" s="18" t="n">
        <v>75110</v>
      </c>
      <c r="R14" s="18" t="n">
        <v>31420</v>
      </c>
      <c r="S14" s="18" t="n">
        <v>86930</v>
      </c>
    </row>
    <row r="15">
      <c r="A15" s="17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18" t="n"/>
      <c r="M15" s="18" t="n"/>
      <c r="N15" s="6" t="n"/>
      <c r="O15" s="18" t="n"/>
      <c r="P15" s="18" t="n"/>
      <c r="Q15" s="18" t="n"/>
      <c r="R15" s="18" t="n"/>
      <c r="S15" s="18" t="n"/>
    </row>
    <row r="16">
      <c r="A16" s="17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18" t="n"/>
      <c r="M16" s="18" t="n"/>
      <c r="N16" s="6" t="n"/>
      <c r="O16" s="18" t="n"/>
      <c r="P16" s="18" t="n"/>
      <c r="Q16" s="18" t="n"/>
      <c r="R16" s="18" t="n"/>
      <c r="S16" s="18" t="n"/>
    </row>
    <row r="17">
      <c r="A17" s="17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18" t="n"/>
      <c r="M17" s="18" t="n"/>
      <c r="N17" s="6" t="n"/>
      <c r="O17" s="18" t="n"/>
      <c r="P17" s="18" t="n"/>
      <c r="Q17" s="18" t="n"/>
      <c r="R17" s="18" t="n"/>
      <c r="S17" s="18" t="n"/>
    </row>
    <row r="18">
      <c r="A18" s="17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18" t="n"/>
      <c r="M18" s="18" t="n"/>
      <c r="N18" s="6" t="n"/>
      <c r="O18" s="18" t="n"/>
      <c r="P18" s="18" t="n"/>
      <c r="Q18" s="18" t="n"/>
      <c r="R18" s="18" t="n"/>
      <c r="S18" s="18" t="n"/>
    </row>
    <row r="19">
      <c r="A19" s="17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18" t="n"/>
      <c r="M19" s="18" t="n"/>
      <c r="N19" s="6" t="n"/>
      <c r="O19" s="18" t="n"/>
      <c r="P19" s="18" t="n"/>
      <c r="Q19" s="18" t="n"/>
      <c r="R19" s="18" t="n"/>
      <c r="S19" s="18" t="n"/>
    </row>
    <row r="20">
      <c r="A20" s="17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18" t="n"/>
      <c r="M20" s="18" t="n"/>
      <c r="N20" s="6" t="n"/>
      <c r="O20" s="18" t="n"/>
      <c r="P20" s="18" t="n"/>
      <c r="Q20" s="18" t="n"/>
      <c r="R20" s="18" t="n"/>
      <c r="S20" s="18" t="n"/>
    </row>
    <row r="21">
      <c r="A21" s="17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18" t="n"/>
      <c r="M21" s="18" t="n"/>
      <c r="N21" s="6" t="n"/>
      <c r="O21" s="18" t="n"/>
      <c r="P21" s="18" t="n"/>
      <c r="Q21" s="18" t="n"/>
      <c r="R21" s="18" t="n"/>
      <c r="S21" s="18" t="n"/>
    </row>
    <row r="22">
      <c r="A22" s="17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18" t="n"/>
      <c r="M22" s="18" t="n"/>
      <c r="N22" s="6" t="n"/>
      <c r="O22" s="18" t="n"/>
      <c r="P22" s="18" t="n"/>
      <c r="Q22" s="18" t="n"/>
      <c r="R22" s="18" t="n"/>
      <c r="S22" s="18" t="n"/>
    </row>
    <row r="23">
      <c r="A23" s="17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18" t="n"/>
      <c r="M23" s="18" t="n"/>
      <c r="N23" s="6" t="n"/>
      <c r="O23" s="18" t="n"/>
      <c r="P23" s="18" t="n"/>
      <c r="Q23" s="18" t="n"/>
      <c r="R23" s="18" t="n"/>
      <c r="S23" s="18" t="n"/>
    </row>
    <row r="24">
      <c r="A24" s="17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18" t="n"/>
      <c r="M24" s="18" t="n"/>
      <c r="N24" s="6" t="n"/>
      <c r="O24" s="18" t="n"/>
      <c r="P24" s="18" t="n"/>
      <c r="Q24" s="18" t="n"/>
      <c r="R24" s="18" t="n"/>
      <c r="S24" s="18" t="n"/>
    </row>
    <row r="25">
      <c r="A25" s="17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18" t="n"/>
      <c r="M25" s="18" t="n"/>
      <c r="N25" s="6" t="n"/>
      <c r="O25" s="18" t="n"/>
      <c r="P25" s="18" t="n"/>
      <c r="Q25" s="18" t="n"/>
      <c r="R25" s="18" t="n"/>
      <c r="S25" s="18" t="n"/>
    </row>
    <row r="26">
      <c r="A26" s="17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18" t="n"/>
      <c r="M26" s="18" t="n"/>
      <c r="N26" s="6" t="n"/>
      <c r="O26" s="18" t="n"/>
      <c r="P26" s="18" t="n"/>
      <c r="Q26" s="18" t="n"/>
      <c r="R26" s="18" t="n"/>
      <c r="S26" s="18" t="n"/>
    </row>
    <row r="27">
      <c r="A27" s="17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18" t="n"/>
      <c r="M27" s="18" t="n"/>
      <c r="N27" s="6" t="n"/>
      <c r="O27" s="18" t="n"/>
      <c r="P27" s="18" t="n"/>
      <c r="Q27" s="18" t="n"/>
      <c r="R27" s="18" t="n"/>
      <c r="S27" s="18" t="n"/>
    </row>
    <row r="28">
      <c r="A28" s="17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18" t="n"/>
      <c r="M28" s="18" t="n"/>
      <c r="N28" s="6" t="n"/>
      <c r="O28" s="18" t="n"/>
      <c r="P28" s="18" t="n"/>
      <c r="Q28" s="18" t="n"/>
      <c r="R28" s="18" t="n"/>
      <c r="S28" s="18" t="n"/>
    </row>
    <row r="29">
      <c r="A29" s="17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18" t="n"/>
      <c r="M29" s="18" t="n"/>
      <c r="N29" s="6" t="n"/>
      <c r="O29" s="18" t="n"/>
      <c r="P29" s="18" t="n"/>
      <c r="Q29" s="18" t="n"/>
      <c r="R29" s="18" t="n"/>
      <c r="S29" s="18" t="n"/>
    </row>
    <row r="30">
      <c r="A30" s="17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18" t="n"/>
      <c r="M30" s="18" t="n"/>
      <c r="N30" s="6" t="n"/>
      <c r="O30" s="18" t="n"/>
      <c r="P30" s="18" t="n"/>
      <c r="Q30" s="18" t="n"/>
      <c r="R30" s="18" t="n"/>
      <c r="S30" s="18" t="n"/>
    </row>
    <row r="31">
      <c r="A31" s="17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18" t="n"/>
      <c r="M31" s="18" t="n"/>
      <c r="N31" s="6" t="n"/>
      <c r="O31" s="18" t="n"/>
      <c r="P31" s="18" t="n"/>
      <c r="Q31" s="18" t="n"/>
      <c r="R31" s="18" t="n"/>
      <c r="S31" s="18" t="n"/>
    </row>
    <row r="32">
      <c r="A32" s="17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18" t="n"/>
      <c r="M32" s="18" t="n"/>
      <c r="N32" s="6" t="n"/>
      <c r="O32" s="18" t="n"/>
      <c r="P32" s="18" t="n"/>
      <c r="Q32" s="18" t="n"/>
      <c r="R32" s="18" t="n"/>
      <c r="S32" s="18" t="n"/>
    </row>
    <row r="33">
      <c r="A33" s="17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18" t="n"/>
      <c r="M33" s="18" t="n"/>
      <c r="N33" s="6" t="n"/>
      <c r="O33" s="18" t="n"/>
      <c r="P33" s="18" t="n"/>
      <c r="Q33" s="18" t="n"/>
      <c r="R33" s="18" t="n"/>
      <c r="S33" s="18" t="n"/>
    </row>
    <row r="34">
      <c r="A34" s="17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18" t="n"/>
      <c r="M34" s="18" t="n"/>
      <c r="N34" s="6" t="n"/>
      <c r="O34" s="18" t="n"/>
      <c r="P34" s="18" t="n"/>
      <c r="Q34" s="18" t="n"/>
      <c r="R34" s="18" t="n"/>
      <c r="S34" s="18" t="n"/>
    </row>
    <row r="35">
      <c r="A35" s="17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18" t="n"/>
      <c r="M35" s="18" t="n"/>
      <c r="N35" s="6" t="n"/>
      <c r="O35" s="18" t="n"/>
      <c r="P35" s="18" t="n"/>
      <c r="Q35" s="18" t="n"/>
      <c r="R35" s="18" t="n"/>
      <c r="S35" s="18" t="n"/>
    </row>
    <row r="36">
      <c r="A36" s="17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18" t="n"/>
      <c r="M36" s="18" t="n"/>
      <c r="N36" s="6" t="n"/>
      <c r="O36" s="18" t="n"/>
      <c r="P36" s="18" t="n"/>
      <c r="Q36" s="18" t="n"/>
      <c r="R36" s="18" t="n"/>
      <c r="S36" s="18" t="n"/>
    </row>
    <row r="37">
      <c r="A37" s="17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18" t="n"/>
      <c r="M37" s="18" t="n"/>
      <c r="N37" s="6" t="n"/>
      <c r="O37" s="18" t="n"/>
      <c r="P37" s="18" t="n"/>
      <c r="Q37" s="18" t="n"/>
      <c r="R37" s="18" t="n"/>
      <c r="S37" s="18" t="n"/>
    </row>
    <row r="38">
      <c r="A38" s="17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18" t="n"/>
      <c r="M38" s="18" t="n"/>
      <c r="N38" s="6" t="n"/>
      <c r="O38" s="18" t="n"/>
      <c r="P38" s="18" t="n"/>
      <c r="Q38" s="18" t="n"/>
      <c r="R38" s="18" t="n"/>
      <c r="S38" s="18" t="n"/>
    </row>
    <row r="39">
      <c r="A39" s="17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18" t="n"/>
      <c r="M39" s="18" t="n"/>
      <c r="N39" s="6" t="n"/>
      <c r="O39" s="18" t="n"/>
      <c r="P39" s="18" t="n"/>
      <c r="Q39" s="18" t="n"/>
      <c r="R39" s="18" t="n"/>
      <c r="S39" s="18" t="n"/>
    </row>
    <row r="40">
      <c r="A40" s="17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18" t="n"/>
      <c r="M40" s="18" t="n"/>
      <c r="N40" s="6" t="n"/>
      <c r="O40" s="18" t="n"/>
      <c r="P40" s="18" t="n"/>
      <c r="Q40" s="18" t="n"/>
      <c r="R40" s="18" t="n"/>
      <c r="S40" s="18" t="n"/>
    </row>
    <row r="41">
      <c r="A41" s="17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18" t="n"/>
      <c r="M41" s="18" t="n"/>
      <c r="N41" s="6" t="n"/>
      <c r="O41" s="18" t="n"/>
      <c r="P41" s="18" t="n"/>
      <c r="Q41" s="18" t="n"/>
      <c r="R41" s="18" t="n"/>
      <c r="S41" s="18" t="n"/>
    </row>
    <row r="42">
      <c r="A42" s="17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18" t="n"/>
      <c r="M42" s="18" t="n"/>
      <c r="N42" s="6" t="n"/>
      <c r="O42" s="18" t="n"/>
      <c r="P42" s="18" t="n"/>
      <c r="Q42" s="18" t="n"/>
      <c r="R42" s="18" t="n"/>
      <c r="S42" s="18" t="n"/>
    </row>
    <row r="43">
      <c r="A43" s="17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18" t="n"/>
      <c r="M43" s="18" t="n"/>
      <c r="N43" s="6" t="n"/>
      <c r="O43" s="18" t="n"/>
      <c r="P43" s="18" t="n"/>
      <c r="Q43" s="18" t="n"/>
      <c r="R43" s="18" t="n"/>
      <c r="S43" s="18" t="n"/>
    </row>
    <row r="44">
      <c r="A44" s="17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18" t="n"/>
      <c r="M44" s="18" t="n"/>
      <c r="N44" s="6" t="n"/>
      <c r="O44" s="18" t="n"/>
      <c r="P44" s="18" t="n"/>
      <c r="Q44" s="18" t="n"/>
      <c r="R44" s="18" t="n"/>
      <c r="S44" s="18" t="n"/>
    </row>
    <row r="45">
      <c r="A45" s="17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18" t="n"/>
      <c r="M45" s="18" t="n"/>
      <c r="N45" s="6" t="n"/>
      <c r="O45" s="18" t="n"/>
      <c r="P45" s="18" t="n"/>
      <c r="Q45" s="18" t="n"/>
      <c r="R45" s="18" t="n"/>
      <c r="S45" s="18" t="n"/>
    </row>
    <row r="46">
      <c r="A46" s="17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18" t="n"/>
      <c r="M46" s="18" t="n"/>
      <c r="N46" s="6" t="n"/>
      <c r="O46" s="18" t="n"/>
      <c r="P46" s="18" t="n"/>
      <c r="Q46" s="18" t="n"/>
      <c r="R46" s="18" t="n"/>
      <c r="S46" s="18" t="n"/>
    </row>
    <row r="47">
      <c r="A47" s="17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18" t="n"/>
      <c r="M47" s="18" t="n"/>
      <c r="N47" s="6" t="n"/>
      <c r="O47" s="18" t="n"/>
      <c r="P47" s="18" t="n"/>
      <c r="Q47" s="18" t="n"/>
      <c r="R47" s="18" t="n"/>
      <c r="S47" s="18" t="n"/>
    </row>
    <row r="48">
      <c r="A48" s="17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18" t="n"/>
      <c r="M48" s="18" t="n"/>
      <c r="N48" s="6" t="n"/>
      <c r="O48" s="18" t="n"/>
      <c r="P48" s="18" t="n"/>
      <c r="Q48" s="18" t="n"/>
      <c r="R48" s="18" t="n"/>
      <c r="S48" s="18" t="n"/>
    </row>
    <row r="49">
      <c r="A49" s="17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18" t="n"/>
      <c r="M49" s="18" t="n"/>
      <c r="N49" s="6" t="n"/>
      <c r="O49" s="18" t="n"/>
      <c r="P49" s="18" t="n"/>
      <c r="Q49" s="18" t="n"/>
      <c r="R49" s="18" t="n"/>
      <c r="S49" s="18" t="n"/>
    </row>
    <row r="50">
      <c r="A50" s="17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18" t="n"/>
      <c r="M50" s="18" t="n"/>
      <c r="N50" s="6" t="n"/>
      <c r="O50" s="18" t="n"/>
      <c r="P50" s="18" t="n"/>
      <c r="Q50" s="18" t="n"/>
      <c r="R50" s="18" t="n"/>
      <c r="S50" s="18" t="n"/>
    </row>
    <row r="51">
      <c r="A51" s="17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18" t="n"/>
      <c r="M51" s="18" t="n"/>
      <c r="N51" s="6" t="n"/>
      <c r="O51" s="18" t="n"/>
      <c r="P51" s="18" t="n"/>
      <c r="Q51" s="18" t="n"/>
      <c r="R51" s="18" t="n"/>
      <c r="S51" s="18" t="n"/>
    </row>
    <row r="52">
      <c r="A52" s="17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18" t="n"/>
      <c r="M52" s="18" t="n"/>
      <c r="N52" s="6" t="n"/>
      <c r="O52" s="18" t="n"/>
      <c r="P52" s="18" t="n"/>
      <c r="Q52" s="18" t="n"/>
      <c r="R52" s="18" t="n"/>
      <c r="S52" s="18" t="n"/>
    </row>
    <row r="53">
      <c r="A53" s="17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18" t="n"/>
      <c r="M53" s="18" t="n"/>
      <c r="N53" s="6" t="n"/>
      <c r="O53" s="18" t="n"/>
      <c r="P53" s="18" t="n"/>
      <c r="Q53" s="18" t="n"/>
      <c r="R53" s="18" t="n"/>
      <c r="S53" s="18" t="n"/>
    </row>
    <row r="54">
      <c r="A54" s="17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18" t="n"/>
      <c r="M54" s="18" t="n"/>
      <c r="N54" s="6" t="n"/>
      <c r="O54" s="18" t="n"/>
      <c r="P54" s="18" t="n"/>
      <c r="Q54" s="18" t="n"/>
      <c r="R54" s="18" t="n"/>
      <c r="S54" s="18" t="n"/>
    </row>
    <row r="55">
      <c r="A55" s="17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18" t="n"/>
      <c r="M55" s="18" t="n"/>
      <c r="N55" s="6" t="n"/>
      <c r="O55" s="18" t="n"/>
      <c r="P55" s="18" t="n"/>
      <c r="Q55" s="18" t="n"/>
      <c r="R55" s="18" t="n"/>
      <c r="S55" s="18" t="n"/>
    </row>
    <row r="56">
      <c r="A56" s="17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18" t="n"/>
      <c r="M56" s="18" t="n"/>
      <c r="N56" s="6" t="n"/>
      <c r="O56" s="18" t="n"/>
      <c r="P56" s="18" t="n"/>
      <c r="Q56" s="18" t="n"/>
      <c r="R56" s="18" t="n"/>
      <c r="S56" s="18" t="n"/>
    </row>
    <row r="57">
      <c r="A57" s="17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18" t="n"/>
      <c r="M57" s="18" t="n"/>
      <c r="N57" s="6" t="n"/>
      <c r="O57" s="18" t="n"/>
      <c r="P57" s="18" t="n"/>
      <c r="Q57" s="18" t="n"/>
      <c r="R57" s="18" t="n"/>
      <c r="S57" s="18" t="n"/>
    </row>
    <row r="58">
      <c r="A58" s="17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18" t="n"/>
      <c r="M58" s="18" t="n"/>
      <c r="N58" s="6" t="n"/>
      <c r="O58" s="18" t="n"/>
      <c r="P58" s="18" t="n"/>
      <c r="Q58" s="18" t="n"/>
      <c r="R58" s="18" t="n"/>
      <c r="S58" s="18" t="n"/>
    </row>
    <row r="59">
      <c r="A59" s="17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18" t="n"/>
      <c r="M59" s="18" t="n"/>
      <c r="N59" s="6" t="n"/>
      <c r="O59" s="18" t="n"/>
      <c r="P59" s="18" t="n"/>
      <c r="Q59" s="18" t="n"/>
      <c r="R59" s="18" t="n"/>
      <c r="S59" s="18" t="n"/>
    </row>
    <row r="60">
      <c r="A60" s="17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18" t="n"/>
      <c r="M60" s="18" t="n"/>
      <c r="N60" s="6" t="n"/>
      <c r="O60" s="18" t="n"/>
      <c r="P60" s="18" t="n"/>
      <c r="Q60" s="18" t="n"/>
      <c r="R60" s="18" t="n"/>
      <c r="S60" s="18" t="n"/>
    </row>
    <row r="61">
      <c r="A61" s="17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18" t="n"/>
      <c r="M61" s="18" t="n"/>
      <c r="N61" s="6" t="n"/>
      <c r="O61" s="18" t="n"/>
      <c r="P61" s="18" t="n"/>
      <c r="Q61" s="18" t="n"/>
      <c r="R61" s="18" t="n"/>
      <c r="S61" s="18" t="n"/>
    </row>
    <row r="62">
      <c r="A62" s="17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18" t="n"/>
      <c r="M62" s="18" t="n"/>
      <c r="N62" s="6" t="n"/>
      <c r="O62" s="18" t="n"/>
      <c r="P62" s="18" t="n"/>
      <c r="Q62" s="18" t="n"/>
      <c r="R62" s="18" t="n"/>
      <c r="S62" s="18" t="n"/>
    </row>
    <row r="63">
      <c r="A63" s="17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18" t="n"/>
      <c r="M63" s="18" t="n"/>
      <c r="N63" s="6" t="n"/>
      <c r="O63" s="18" t="n"/>
      <c r="P63" s="18" t="n"/>
      <c r="Q63" s="18" t="n"/>
      <c r="R63" s="18" t="n"/>
      <c r="S63" s="18" t="n"/>
    </row>
    <row r="64">
      <c r="A64" s="17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18" t="n"/>
      <c r="M64" s="18" t="n"/>
      <c r="N64" s="6" t="n"/>
      <c r="O64" s="18" t="n"/>
      <c r="P64" s="18" t="n"/>
      <c r="Q64" s="18" t="n"/>
      <c r="R64" s="18" t="n"/>
      <c r="S64" s="18" t="n"/>
    </row>
    <row r="65">
      <c r="A65" s="17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18" t="n"/>
      <c r="M65" s="18" t="n"/>
      <c r="N65" s="6" t="n"/>
      <c r="O65" s="18" t="n"/>
      <c r="P65" s="18" t="n"/>
      <c r="Q65" s="18" t="n"/>
      <c r="R65" s="18" t="n"/>
      <c r="S65" s="18" t="n"/>
    </row>
    <row r="66">
      <c r="A66" s="17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18" t="n"/>
      <c r="M66" s="18" t="n"/>
      <c r="N66" s="6" t="n"/>
      <c r="O66" s="18" t="n"/>
      <c r="P66" s="18" t="n"/>
      <c r="Q66" s="18" t="n"/>
      <c r="R66" s="18" t="n"/>
      <c r="S66" s="18" t="n"/>
    </row>
    <row r="67">
      <c r="A67" s="17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18" t="n"/>
      <c r="M67" s="18" t="n"/>
      <c r="N67" s="6" t="n"/>
      <c r="O67" s="18" t="n"/>
      <c r="P67" s="18" t="n"/>
      <c r="Q67" s="18" t="n"/>
      <c r="R67" s="18" t="n"/>
      <c r="S67" s="18" t="n"/>
    </row>
    <row r="68">
      <c r="A68" s="17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18" t="n"/>
      <c r="M68" s="18" t="n"/>
      <c r="N68" s="6" t="n"/>
      <c r="O68" s="18" t="n"/>
      <c r="P68" s="18" t="n"/>
      <c r="Q68" s="18" t="n"/>
      <c r="R68" s="18" t="n"/>
      <c r="S68" s="18" t="n"/>
    </row>
    <row r="69">
      <c r="A69" s="17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18" t="n"/>
      <c r="M69" s="18" t="n"/>
      <c r="N69" s="6" t="n"/>
      <c r="O69" s="18" t="n"/>
      <c r="P69" s="18" t="n"/>
      <c r="Q69" s="18" t="n"/>
      <c r="R69" s="18" t="n"/>
      <c r="S69" s="18" t="n"/>
    </row>
    <row r="70">
      <c r="A70" s="17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18" t="n"/>
      <c r="M70" s="18" t="n"/>
      <c r="N70" s="6" t="n"/>
      <c r="O70" s="18" t="n"/>
      <c r="P70" s="18" t="n"/>
      <c r="Q70" s="18" t="n"/>
      <c r="R70" s="18" t="n"/>
      <c r="S70" s="18" t="n"/>
    </row>
    <row r="71">
      <c r="A71" s="17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18" t="n"/>
      <c r="M71" s="18" t="n"/>
      <c r="N71" s="6" t="n"/>
      <c r="O71" s="18" t="n"/>
      <c r="P71" s="18" t="n"/>
      <c r="Q71" s="18" t="n"/>
      <c r="R71" s="18" t="n"/>
      <c r="S71" s="18" t="n"/>
    </row>
    <row r="72">
      <c r="A72" s="17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18" t="n"/>
      <c r="M72" s="18" t="n"/>
      <c r="N72" s="6" t="n"/>
      <c r="O72" s="18" t="n"/>
      <c r="P72" s="18" t="n"/>
      <c r="Q72" s="18" t="n"/>
      <c r="R72" s="18" t="n"/>
      <c r="S72" s="18" t="n"/>
    </row>
    <row r="73">
      <c r="A73" s="17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18" t="n"/>
      <c r="M73" s="18" t="n"/>
      <c r="N73" s="6" t="n"/>
      <c r="O73" s="18" t="n"/>
      <c r="P73" s="18" t="n"/>
      <c r="Q73" s="18" t="n"/>
      <c r="R73" s="18" t="n"/>
      <c r="S73" s="18" t="n"/>
    </row>
    <row r="74">
      <c r="A74" s="17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18" t="n"/>
      <c r="M74" s="18" t="n"/>
      <c r="N74" s="6" t="n"/>
      <c r="O74" s="18" t="n"/>
      <c r="P74" s="18" t="n"/>
      <c r="Q74" s="18" t="n"/>
      <c r="R74" s="18" t="n"/>
      <c r="S74" s="18" t="n"/>
    </row>
    <row r="75">
      <c r="A75" s="17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18" t="n"/>
      <c r="M75" s="18" t="n"/>
      <c r="N75" s="6" t="n"/>
      <c r="O75" s="18" t="n"/>
      <c r="P75" s="18" t="n"/>
      <c r="Q75" s="18" t="n"/>
      <c r="R75" s="18" t="n"/>
      <c r="S75" s="18" t="n"/>
    </row>
    <row r="76">
      <c r="A76" s="17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18" t="n"/>
      <c r="M76" s="18" t="n"/>
      <c r="N76" s="6" t="n"/>
      <c r="O76" s="18" t="n"/>
      <c r="P76" s="18" t="n"/>
      <c r="Q76" s="18" t="n"/>
      <c r="R76" s="18" t="n"/>
      <c r="S76" s="18" t="n"/>
    </row>
    <row r="77">
      <c r="A77" s="17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18" t="n"/>
      <c r="M77" s="18" t="n"/>
      <c r="N77" s="6" t="n"/>
      <c r="O77" s="18" t="n"/>
      <c r="P77" s="18" t="n"/>
      <c r="Q77" s="18" t="n"/>
      <c r="R77" s="18" t="n"/>
      <c r="S77" s="18" t="n"/>
    </row>
    <row r="78">
      <c r="A78" s="17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18" t="n"/>
      <c r="M78" s="18" t="n"/>
      <c r="N78" s="6" t="n"/>
      <c r="O78" s="18" t="n"/>
      <c r="P78" s="18" t="n"/>
      <c r="Q78" s="18" t="n"/>
      <c r="R78" s="18" t="n"/>
      <c r="S78" s="18" t="n"/>
    </row>
    <row r="79">
      <c r="A79" s="17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18" t="n"/>
      <c r="M79" s="18" t="n"/>
      <c r="N79" s="6" t="n"/>
      <c r="O79" s="18" t="n"/>
      <c r="P79" s="18" t="n"/>
      <c r="Q79" s="18" t="n"/>
      <c r="R79" s="18" t="n"/>
      <c r="S79" s="18" t="n"/>
    </row>
    <row r="80">
      <c r="A80" s="17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18" t="n"/>
      <c r="M80" s="18" t="n"/>
      <c r="N80" s="6" t="n"/>
      <c r="O80" s="18" t="n"/>
      <c r="P80" s="18" t="n"/>
      <c r="Q80" s="18" t="n"/>
      <c r="R80" s="18" t="n"/>
      <c r="S80" s="18" t="n"/>
    </row>
    <row r="81">
      <c r="A81" s="17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18" t="n"/>
      <c r="M81" s="18" t="n"/>
      <c r="N81" s="6" t="n"/>
      <c r="O81" s="18" t="n"/>
      <c r="P81" s="18" t="n"/>
      <c r="Q81" s="18" t="n"/>
      <c r="R81" s="18" t="n"/>
      <c r="S81" s="18" t="n"/>
    </row>
    <row r="82">
      <c r="A82" s="17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18" t="n"/>
      <c r="M82" s="18" t="n"/>
      <c r="N82" s="6" t="n"/>
      <c r="O82" s="18" t="n"/>
      <c r="P82" s="18" t="n"/>
      <c r="Q82" s="18" t="n"/>
      <c r="R82" s="18" t="n"/>
      <c r="S82" s="18" t="n"/>
    </row>
    <row r="83">
      <c r="A83" s="17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18" t="n"/>
      <c r="M83" s="18" t="n"/>
      <c r="N83" s="6" t="n"/>
      <c r="O83" s="18" t="n"/>
      <c r="P83" s="18" t="n"/>
      <c r="Q83" s="18" t="n"/>
      <c r="R83" s="18" t="n"/>
      <c r="S83" s="18" t="n"/>
    </row>
    <row r="84">
      <c r="A84" s="17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18" t="n"/>
      <c r="M84" s="18" t="n"/>
      <c r="N84" s="6" t="n"/>
      <c r="O84" s="18" t="n"/>
      <c r="P84" s="18" t="n"/>
      <c r="Q84" s="18" t="n"/>
      <c r="R84" s="18" t="n"/>
      <c r="S84" s="18" t="n"/>
    </row>
    <row r="85">
      <c r="A85" s="17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18" t="n"/>
      <c r="M85" s="18" t="n"/>
      <c r="N85" s="6" t="n"/>
      <c r="O85" s="18" t="n"/>
      <c r="P85" s="18" t="n"/>
      <c r="Q85" s="18" t="n"/>
      <c r="R85" s="18" t="n"/>
      <c r="S85" s="18" t="n"/>
    </row>
    <row r="86">
      <c r="A86" s="17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18" t="n"/>
      <c r="M86" s="18" t="n"/>
      <c r="N86" s="6" t="n"/>
      <c r="O86" s="18" t="n"/>
      <c r="P86" s="18" t="n"/>
      <c r="Q86" s="18" t="n"/>
      <c r="R86" s="18" t="n"/>
      <c r="S86" s="18" t="n"/>
    </row>
    <row r="87">
      <c r="A87" s="17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18" t="n"/>
      <c r="M87" s="18" t="n"/>
      <c r="N87" s="6" t="n"/>
      <c r="O87" s="18" t="n"/>
      <c r="P87" s="18" t="n"/>
      <c r="Q87" s="18" t="n"/>
      <c r="R87" s="18" t="n"/>
      <c r="S87" s="18" t="n"/>
    </row>
    <row r="88">
      <c r="A88" s="17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18" t="n"/>
      <c r="M88" s="18" t="n"/>
      <c r="N88" s="6" t="n"/>
      <c r="O88" s="18" t="n"/>
      <c r="P88" s="18" t="n"/>
      <c r="Q88" s="18" t="n"/>
      <c r="R88" s="18" t="n"/>
      <c r="S88" s="18" t="n"/>
    </row>
    <row r="89">
      <c r="A89" s="17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18" t="n"/>
      <c r="M89" s="18" t="n"/>
      <c r="N89" s="6" t="n"/>
      <c r="O89" s="18" t="n"/>
      <c r="P89" s="18" t="n"/>
      <c r="Q89" s="18" t="n"/>
      <c r="R89" s="18" t="n"/>
      <c r="S89" s="18" t="n"/>
    </row>
    <row r="90">
      <c r="A90" s="17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18" t="n"/>
      <c r="M90" s="18" t="n"/>
      <c r="N90" s="6" t="n"/>
      <c r="O90" s="18" t="n"/>
      <c r="P90" s="18" t="n"/>
      <c r="Q90" s="18" t="n"/>
      <c r="R90" s="18" t="n"/>
      <c r="S90" s="18" t="n"/>
    </row>
    <row r="91">
      <c r="A91" s="17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18" t="n"/>
      <c r="M91" s="18" t="n"/>
      <c r="N91" s="6" t="n"/>
      <c r="O91" s="18" t="n"/>
      <c r="P91" s="18" t="n"/>
      <c r="Q91" s="18" t="n"/>
      <c r="R91" s="18" t="n"/>
      <c r="S91" s="18" t="n"/>
    </row>
    <row r="92">
      <c r="A92" s="17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18" t="n"/>
      <c r="M92" s="18" t="n"/>
      <c r="N92" s="6" t="n"/>
      <c r="O92" s="18" t="n"/>
      <c r="P92" s="18" t="n"/>
      <c r="Q92" s="18" t="n"/>
      <c r="R92" s="18" t="n"/>
      <c r="S92" s="18" t="n"/>
    </row>
    <row r="93">
      <c r="A93" s="17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18" t="n"/>
      <c r="M93" s="18" t="n"/>
      <c r="N93" s="6" t="n"/>
      <c r="O93" s="18" t="n"/>
      <c r="P93" s="18" t="n"/>
      <c r="Q93" s="18" t="n"/>
      <c r="R93" s="18" t="n"/>
      <c r="S93" s="18" t="n"/>
    </row>
    <row r="94">
      <c r="A94" s="17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18" t="n"/>
      <c r="M94" s="18" t="n"/>
      <c r="N94" s="6" t="n"/>
      <c r="O94" s="18" t="n"/>
      <c r="P94" s="18" t="n"/>
      <c r="Q94" s="18" t="n"/>
      <c r="R94" s="18" t="n"/>
      <c r="S94" s="18" t="n"/>
    </row>
    <row r="95">
      <c r="A95" s="17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18" t="n"/>
      <c r="M95" s="18" t="n"/>
      <c r="N95" s="6" t="n"/>
      <c r="O95" s="18" t="n"/>
      <c r="P95" s="18" t="n"/>
      <c r="Q95" s="18" t="n"/>
      <c r="R95" s="18" t="n"/>
      <c r="S95" s="18" t="n"/>
    </row>
    <row r="96">
      <c r="A96" s="17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18" t="n"/>
      <c r="M96" s="18" t="n"/>
      <c r="N96" s="6" t="n"/>
      <c r="O96" s="18" t="n"/>
      <c r="P96" s="18" t="n"/>
      <c r="Q96" s="18" t="n"/>
      <c r="R96" s="18" t="n"/>
      <c r="S96" s="18" t="n"/>
    </row>
    <row r="97">
      <c r="A97" s="17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18" t="n"/>
      <c r="M97" s="18" t="n"/>
      <c r="N97" s="6" t="n"/>
      <c r="O97" s="18" t="n"/>
      <c r="P97" s="18" t="n"/>
      <c r="Q97" s="18" t="n"/>
      <c r="R97" s="18" t="n"/>
      <c r="S97" s="18" t="n"/>
    </row>
    <row r="98">
      <c r="A98" s="17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18" t="n"/>
      <c r="M98" s="18" t="n"/>
      <c r="N98" s="6" t="n"/>
      <c r="O98" s="18" t="n"/>
      <c r="P98" s="18" t="n"/>
      <c r="Q98" s="18" t="n"/>
      <c r="R98" s="18" t="n"/>
      <c r="S98" s="18" t="n"/>
    </row>
    <row r="99">
      <c r="A99" s="17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18" t="n"/>
      <c r="M99" s="18" t="n"/>
      <c r="N99" s="6" t="n"/>
      <c r="O99" s="18" t="n"/>
      <c r="P99" s="18" t="n"/>
      <c r="Q99" s="18" t="n"/>
      <c r="R99" s="18" t="n"/>
      <c r="S99" s="18" t="n"/>
    </row>
    <row r="100">
      <c r="A100" s="17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18" t="n"/>
      <c r="M100" s="18" t="n"/>
      <c r="N100" s="6" t="n"/>
      <c r="O100" s="18" t="n"/>
      <c r="P100" s="18" t="n"/>
      <c r="Q100" s="18" t="n"/>
      <c r="R100" s="18" t="n"/>
      <c r="S100" s="18" t="n"/>
    </row>
    <row r="101">
      <c r="A101" s="17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18" t="n"/>
      <c r="M101" s="18" t="n"/>
      <c r="N101" s="6" t="n"/>
      <c r="O101" s="18" t="n"/>
      <c r="P101" s="18" t="n"/>
      <c r="Q101" s="18" t="n"/>
      <c r="R101" s="18" t="n"/>
      <c r="S101" s="18" t="n"/>
    </row>
    <row r="102">
      <c r="A102" s="17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18" t="n"/>
      <c r="M102" s="18" t="n"/>
      <c r="N102" s="6" t="n"/>
      <c r="O102" s="18" t="n"/>
      <c r="P102" s="18" t="n"/>
      <c r="Q102" s="18" t="n"/>
      <c r="R102" s="18" t="n"/>
      <c r="S102" s="18" t="n"/>
    </row>
    <row r="103">
      <c r="A103" s="17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18" t="n"/>
      <c r="M103" s="18" t="n"/>
      <c r="N103" s="6" t="n"/>
      <c r="O103" s="18" t="n"/>
      <c r="P103" s="18" t="n"/>
      <c r="Q103" s="18" t="n"/>
      <c r="R103" s="18" t="n"/>
      <c r="S103" s="18" t="n"/>
    </row>
    <row r="104">
      <c r="A104" s="17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18" t="n"/>
      <c r="M104" s="18" t="n"/>
      <c r="N104" s="6" t="n"/>
      <c r="O104" s="18" t="n"/>
      <c r="P104" s="18" t="n"/>
      <c r="Q104" s="18" t="n"/>
      <c r="R104" s="18" t="n"/>
      <c r="S104" s="18" t="n"/>
    </row>
    <row r="105">
      <c r="A105" s="17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18" t="n"/>
      <c r="M105" s="18" t="n"/>
      <c r="N105" s="6" t="n"/>
      <c r="O105" s="18" t="n"/>
      <c r="P105" s="18" t="n"/>
      <c r="Q105" s="18" t="n"/>
      <c r="R105" s="18" t="n"/>
      <c r="S105" s="18" t="n"/>
    </row>
    <row r="106">
      <c r="A106" s="17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18" t="n"/>
      <c r="M106" s="18" t="n"/>
      <c r="N106" s="6" t="n"/>
      <c r="O106" s="18" t="n"/>
      <c r="P106" s="18" t="n"/>
      <c r="Q106" s="18" t="n"/>
      <c r="R106" s="18" t="n"/>
      <c r="S106" s="18" t="n"/>
    </row>
    <row r="108">
      <c r="A108" s="2" t="inlineStr">
        <is>
          <t>مرّر المؤشر على عنوان أي عمود لترى من أين تأخذ الرقم وما الذي يُحسب.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L1"/>
  </mergeCell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N112"/>
  <sheetViews>
    <sheetView showGridLines="0" rightToLeft="1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2" customHeight="1">
      <c r="A1" s="16" t="inlineStr">
        <is>
          <t>بيانات تجريبية، احذفها وابدأ. طريقة المسح في ورقة «كيف تستخدمه».</t>
        </is>
      </c>
    </row>
    <row r="2" ht="44" customHeight="1">
      <c r="A2" s="5" t="inlineStr">
        <is>
          <t>بداية الأسبوع</t>
        </is>
      </c>
      <c r="B2" s="5" t="inlineStr">
        <is>
          <t>الإشغال</t>
        </is>
      </c>
      <c r="C2" s="5" t="inlineStr">
        <is>
          <t>نسبة الغياب</t>
        </is>
      </c>
      <c r="D2" s="5" t="inlineStr">
        <is>
          <t>دقائق الانتظار</t>
        </is>
      </c>
      <c r="E2" s="5" t="inlineStr">
        <is>
          <t>نسبة الموعد التالي</t>
        </is>
      </c>
      <c r="F2" s="5" t="inlineStr">
        <is>
          <t>الباقات المتوقفة</t>
        </is>
      </c>
      <c r="G2" s="5" t="inlineStr">
        <is>
          <t>إكمال الباقات (8 أسابيع)</t>
        </is>
      </c>
      <c r="H2" s="5" t="inlineStr">
        <is>
          <t>الإيراد المؤجل</t>
        </is>
      </c>
      <c r="I2" s="5" t="inlineStr">
        <is>
          <t>مستحقات فوق 30 يومًا</t>
        </is>
      </c>
      <c r="J2" s="5" t="inlineStr">
        <is>
          <t>مطالبات مرفوضة (عدد)</t>
        </is>
      </c>
      <c r="K2" s="5" t="inlineStr">
        <is>
          <t>مطالبات مرفوضة (مبلغ)</t>
        </is>
      </c>
      <c r="L2" s="5" t="inlineStr">
        <is>
          <t>التحصيل في اليوم نفسه</t>
        </is>
      </c>
      <c r="M2" s="5" t="inlineStr">
        <is>
          <t>الإيراد لكل ساعة طبيب</t>
        </is>
      </c>
      <c r="N2" s="5" t="inlineStr">
        <is>
          <t>نسبة الأطباء من الإيراد</t>
        </is>
      </c>
    </row>
    <row r="3">
      <c r="A3" s="19">
        <f>IF('الإدخال الأسبوعي'!$A3="","",'الإدخال الأسبوعي'!$A3)</f>
        <v/>
      </c>
      <c r="B3" s="20">
        <f>IF('الإدخال الأسبوعي'!$A3="","",IFERROR('الإدخال الأسبوعي'!B3/'الإدخال الأسبوعي'!C3,""))</f>
        <v/>
      </c>
      <c r="C3" s="20">
        <f>IF('الإدخال الأسبوعي'!$A3="","",IFERROR('الإدخال الأسبوعي'!D3/'الإدخال الأسبوعي'!E3,""))</f>
        <v/>
      </c>
      <c r="D3" s="21">
        <f>IF('الإدخال الأسبوعي'!$A3="","",'الإدخال الأسبوعي'!F3)</f>
        <v/>
      </c>
      <c r="E3" s="20">
        <f>IF('الإدخال الأسبوعي'!$A3="","",IFERROR('الإدخال الأسبوعي'!G3/'الإدخال الأسبوعي'!H3,""))</f>
        <v/>
      </c>
      <c r="F3" s="21">
        <f>IF('الإدخال الأسبوعي'!$A3="","",'الإدخال الأسبوعي'!I3)</f>
        <v/>
      </c>
      <c r="G3" s="20">
        <f>IF('الإدخال الأسبوعي'!$A3="","",IFERROR(SUM('الإدخال الأسبوعي'!K3:K3)/SUM('الإدخال الأسبوعي'!J3:J3),""))</f>
        <v/>
      </c>
      <c r="H3" s="21">
        <f>IF('الإدخال الأسبوعي'!$A3="","",'الإدخال الأسبوعي'!L3)</f>
        <v/>
      </c>
      <c r="I3" s="21">
        <f>IF('الإدخال الأسبوعي'!$A3="","",'الإدخال الأسبوعي'!M3)</f>
        <v/>
      </c>
      <c r="J3" s="21">
        <f>IF('الإدخال الأسبوعي'!$A3="","",'الإدخال الأسبوعي'!N3)</f>
        <v/>
      </c>
      <c r="K3" s="21">
        <f>IF('الإدخال الأسبوعي'!$A3="","",'الإدخال الأسبوعي'!O3)</f>
        <v/>
      </c>
      <c r="L3" s="20">
        <f>IF('الإدخال الأسبوعي'!$A3="","",IFERROR('الإدخال الأسبوعي'!Q3/'الإدخال الأسبوعي'!P3,""))</f>
        <v/>
      </c>
      <c r="M3" s="21">
        <f>IF('الإدخال الأسبوعي'!$A3="","",IFERROR('الإدخال الأسبوعي'!S3/SchedHours,""))</f>
        <v/>
      </c>
      <c r="N3" s="20">
        <f>IF('الإدخال الأسبوعي'!$A3="","",IFERROR('الإدخال الأسبوعي'!R3/'الإدخال الأسبوعي'!S3,""))</f>
        <v/>
      </c>
    </row>
    <row r="4">
      <c r="A4" s="19">
        <f>IF('الإدخال الأسبوعي'!$A4="","",'الإدخال الأسبوعي'!$A4)</f>
        <v/>
      </c>
      <c r="B4" s="20">
        <f>IF('الإدخال الأسبوعي'!$A4="","",IFERROR('الإدخال الأسبوعي'!B4/'الإدخال الأسبوعي'!C4,""))</f>
        <v/>
      </c>
      <c r="C4" s="20">
        <f>IF('الإدخال الأسبوعي'!$A4="","",IFERROR('الإدخال الأسبوعي'!D4/'الإدخال الأسبوعي'!E4,""))</f>
        <v/>
      </c>
      <c r="D4" s="21">
        <f>IF('الإدخال الأسبوعي'!$A4="","",'الإدخال الأسبوعي'!F4)</f>
        <v/>
      </c>
      <c r="E4" s="20">
        <f>IF('الإدخال الأسبوعي'!$A4="","",IFERROR('الإدخال الأسبوعي'!G4/'الإدخال الأسبوعي'!H4,""))</f>
        <v/>
      </c>
      <c r="F4" s="21">
        <f>IF('الإدخال الأسبوعي'!$A4="","",'الإدخال الأسبوعي'!I4)</f>
        <v/>
      </c>
      <c r="G4" s="20">
        <f>IF('الإدخال الأسبوعي'!$A4="","",IFERROR(SUM('الإدخال الأسبوعي'!K3:K4)/SUM('الإدخال الأسبوعي'!J3:J4),""))</f>
        <v/>
      </c>
      <c r="H4" s="21">
        <f>IF('الإدخال الأسبوعي'!$A4="","",'الإدخال الأسبوعي'!L4)</f>
        <v/>
      </c>
      <c r="I4" s="21">
        <f>IF('الإدخال الأسبوعي'!$A4="","",'الإدخال الأسبوعي'!M4)</f>
        <v/>
      </c>
      <c r="J4" s="21">
        <f>IF('الإدخال الأسبوعي'!$A4="","",'الإدخال الأسبوعي'!N4)</f>
        <v/>
      </c>
      <c r="K4" s="21">
        <f>IF('الإدخال الأسبوعي'!$A4="","",'الإدخال الأسبوعي'!O4)</f>
        <v/>
      </c>
      <c r="L4" s="20">
        <f>IF('الإدخال الأسبوعي'!$A4="","",IFERROR('الإدخال الأسبوعي'!Q4/'الإدخال الأسبوعي'!P4,""))</f>
        <v/>
      </c>
      <c r="M4" s="21">
        <f>IF('الإدخال الأسبوعي'!$A4="","",IFERROR('الإدخال الأسبوعي'!S4/SchedHours,""))</f>
        <v/>
      </c>
      <c r="N4" s="20">
        <f>IF('الإدخال الأسبوعي'!$A4="","",IFERROR('الإدخال الأسبوعي'!R4/'الإدخال الأسبوعي'!S4,""))</f>
        <v/>
      </c>
    </row>
    <row r="5">
      <c r="A5" s="19">
        <f>IF('الإدخال الأسبوعي'!$A5="","",'الإدخال الأسبوعي'!$A5)</f>
        <v/>
      </c>
      <c r="B5" s="20">
        <f>IF('الإدخال الأسبوعي'!$A5="","",IFERROR('الإدخال الأسبوعي'!B5/'الإدخال الأسبوعي'!C5,""))</f>
        <v/>
      </c>
      <c r="C5" s="20">
        <f>IF('الإدخال الأسبوعي'!$A5="","",IFERROR('الإدخال الأسبوعي'!D5/'الإدخال الأسبوعي'!E5,""))</f>
        <v/>
      </c>
      <c r="D5" s="21">
        <f>IF('الإدخال الأسبوعي'!$A5="","",'الإدخال الأسبوعي'!F5)</f>
        <v/>
      </c>
      <c r="E5" s="20">
        <f>IF('الإدخال الأسبوعي'!$A5="","",IFERROR('الإدخال الأسبوعي'!G5/'الإدخال الأسبوعي'!H5,""))</f>
        <v/>
      </c>
      <c r="F5" s="21">
        <f>IF('الإدخال الأسبوعي'!$A5="","",'الإدخال الأسبوعي'!I5)</f>
        <v/>
      </c>
      <c r="G5" s="20">
        <f>IF('الإدخال الأسبوعي'!$A5="","",IFERROR(SUM('الإدخال الأسبوعي'!K3:K5)/SUM('الإدخال الأسبوعي'!J3:J5),""))</f>
        <v/>
      </c>
      <c r="H5" s="21">
        <f>IF('الإدخال الأسبوعي'!$A5="","",'الإدخال الأسبوعي'!L5)</f>
        <v/>
      </c>
      <c r="I5" s="21">
        <f>IF('الإدخال الأسبوعي'!$A5="","",'الإدخال الأسبوعي'!M5)</f>
        <v/>
      </c>
      <c r="J5" s="21">
        <f>IF('الإدخال الأسبوعي'!$A5="","",'الإدخال الأسبوعي'!N5)</f>
        <v/>
      </c>
      <c r="K5" s="21">
        <f>IF('الإدخال الأسبوعي'!$A5="","",'الإدخال الأسبوعي'!O5)</f>
        <v/>
      </c>
      <c r="L5" s="20">
        <f>IF('الإدخال الأسبوعي'!$A5="","",IFERROR('الإدخال الأسبوعي'!Q5/'الإدخال الأسبوعي'!P5,""))</f>
        <v/>
      </c>
      <c r="M5" s="21">
        <f>IF('الإدخال الأسبوعي'!$A5="","",IFERROR('الإدخال الأسبوعي'!S5/SchedHours,""))</f>
        <v/>
      </c>
      <c r="N5" s="20">
        <f>IF('الإدخال الأسبوعي'!$A5="","",IFERROR('الإدخال الأسبوعي'!R5/'الإدخال الأسبوعي'!S5,""))</f>
        <v/>
      </c>
    </row>
    <row r="6">
      <c r="A6" s="19">
        <f>IF('الإدخال الأسبوعي'!$A6="","",'الإدخال الأسبوعي'!$A6)</f>
        <v/>
      </c>
      <c r="B6" s="20">
        <f>IF('الإدخال الأسبوعي'!$A6="","",IFERROR('الإدخال الأسبوعي'!B6/'الإدخال الأسبوعي'!C6,""))</f>
        <v/>
      </c>
      <c r="C6" s="20">
        <f>IF('الإدخال الأسبوعي'!$A6="","",IFERROR('الإدخال الأسبوعي'!D6/'الإدخال الأسبوعي'!E6,""))</f>
        <v/>
      </c>
      <c r="D6" s="21">
        <f>IF('الإدخال الأسبوعي'!$A6="","",'الإدخال الأسبوعي'!F6)</f>
        <v/>
      </c>
      <c r="E6" s="20">
        <f>IF('الإدخال الأسبوعي'!$A6="","",IFERROR('الإدخال الأسبوعي'!G6/'الإدخال الأسبوعي'!H6,""))</f>
        <v/>
      </c>
      <c r="F6" s="21">
        <f>IF('الإدخال الأسبوعي'!$A6="","",'الإدخال الأسبوعي'!I6)</f>
        <v/>
      </c>
      <c r="G6" s="20">
        <f>IF('الإدخال الأسبوعي'!$A6="","",IFERROR(SUM('الإدخال الأسبوعي'!K3:K6)/SUM('الإدخال الأسبوعي'!J3:J6),""))</f>
        <v/>
      </c>
      <c r="H6" s="21">
        <f>IF('الإدخال الأسبوعي'!$A6="","",'الإدخال الأسبوعي'!L6)</f>
        <v/>
      </c>
      <c r="I6" s="21">
        <f>IF('الإدخال الأسبوعي'!$A6="","",'الإدخال الأسبوعي'!M6)</f>
        <v/>
      </c>
      <c r="J6" s="21">
        <f>IF('الإدخال الأسبوعي'!$A6="","",'الإدخال الأسبوعي'!N6)</f>
        <v/>
      </c>
      <c r="K6" s="21">
        <f>IF('الإدخال الأسبوعي'!$A6="","",'الإدخال الأسبوعي'!O6)</f>
        <v/>
      </c>
      <c r="L6" s="20">
        <f>IF('الإدخال الأسبوعي'!$A6="","",IFERROR('الإدخال الأسبوعي'!Q6/'الإدخال الأسبوعي'!P6,""))</f>
        <v/>
      </c>
      <c r="M6" s="21">
        <f>IF('الإدخال الأسبوعي'!$A6="","",IFERROR('الإدخال الأسبوعي'!S6/SchedHours,""))</f>
        <v/>
      </c>
      <c r="N6" s="20">
        <f>IF('الإدخال الأسبوعي'!$A6="","",IFERROR('الإدخال الأسبوعي'!R6/'الإدخال الأسبوعي'!S6,""))</f>
        <v/>
      </c>
    </row>
    <row r="7">
      <c r="A7" s="19">
        <f>IF('الإدخال الأسبوعي'!$A7="","",'الإدخال الأسبوعي'!$A7)</f>
        <v/>
      </c>
      <c r="B7" s="20">
        <f>IF('الإدخال الأسبوعي'!$A7="","",IFERROR('الإدخال الأسبوعي'!B7/'الإدخال الأسبوعي'!C7,""))</f>
        <v/>
      </c>
      <c r="C7" s="20">
        <f>IF('الإدخال الأسبوعي'!$A7="","",IFERROR('الإدخال الأسبوعي'!D7/'الإدخال الأسبوعي'!E7,""))</f>
        <v/>
      </c>
      <c r="D7" s="21">
        <f>IF('الإدخال الأسبوعي'!$A7="","",'الإدخال الأسبوعي'!F7)</f>
        <v/>
      </c>
      <c r="E7" s="20">
        <f>IF('الإدخال الأسبوعي'!$A7="","",IFERROR('الإدخال الأسبوعي'!G7/'الإدخال الأسبوعي'!H7,""))</f>
        <v/>
      </c>
      <c r="F7" s="21">
        <f>IF('الإدخال الأسبوعي'!$A7="","",'الإدخال الأسبوعي'!I7)</f>
        <v/>
      </c>
      <c r="G7" s="20">
        <f>IF('الإدخال الأسبوعي'!$A7="","",IFERROR(SUM('الإدخال الأسبوعي'!K3:K7)/SUM('الإدخال الأسبوعي'!J3:J7),""))</f>
        <v/>
      </c>
      <c r="H7" s="21">
        <f>IF('الإدخال الأسبوعي'!$A7="","",'الإدخال الأسبوعي'!L7)</f>
        <v/>
      </c>
      <c r="I7" s="21">
        <f>IF('الإدخال الأسبوعي'!$A7="","",'الإدخال الأسبوعي'!M7)</f>
        <v/>
      </c>
      <c r="J7" s="21">
        <f>IF('الإدخال الأسبوعي'!$A7="","",'الإدخال الأسبوعي'!N7)</f>
        <v/>
      </c>
      <c r="K7" s="21">
        <f>IF('الإدخال الأسبوعي'!$A7="","",'الإدخال الأسبوعي'!O7)</f>
        <v/>
      </c>
      <c r="L7" s="20">
        <f>IF('الإدخال الأسبوعي'!$A7="","",IFERROR('الإدخال الأسبوعي'!Q7/'الإدخال الأسبوعي'!P7,""))</f>
        <v/>
      </c>
      <c r="M7" s="21">
        <f>IF('الإدخال الأسبوعي'!$A7="","",IFERROR('الإدخال الأسبوعي'!S7/SchedHours,""))</f>
        <v/>
      </c>
      <c r="N7" s="20">
        <f>IF('الإدخال الأسبوعي'!$A7="","",IFERROR('الإدخال الأسبوعي'!R7/'الإدخال الأسبوعي'!S7,""))</f>
        <v/>
      </c>
    </row>
    <row r="8">
      <c r="A8" s="19">
        <f>IF('الإدخال الأسبوعي'!$A8="","",'الإدخال الأسبوعي'!$A8)</f>
        <v/>
      </c>
      <c r="B8" s="20">
        <f>IF('الإدخال الأسبوعي'!$A8="","",IFERROR('الإدخال الأسبوعي'!B8/'الإدخال الأسبوعي'!C8,""))</f>
        <v/>
      </c>
      <c r="C8" s="20">
        <f>IF('الإدخال الأسبوعي'!$A8="","",IFERROR('الإدخال الأسبوعي'!D8/'الإدخال الأسبوعي'!E8,""))</f>
        <v/>
      </c>
      <c r="D8" s="21">
        <f>IF('الإدخال الأسبوعي'!$A8="","",'الإدخال الأسبوعي'!F8)</f>
        <v/>
      </c>
      <c r="E8" s="20">
        <f>IF('الإدخال الأسبوعي'!$A8="","",IFERROR('الإدخال الأسبوعي'!G8/'الإدخال الأسبوعي'!H8,""))</f>
        <v/>
      </c>
      <c r="F8" s="21">
        <f>IF('الإدخال الأسبوعي'!$A8="","",'الإدخال الأسبوعي'!I8)</f>
        <v/>
      </c>
      <c r="G8" s="20">
        <f>IF('الإدخال الأسبوعي'!$A8="","",IFERROR(SUM('الإدخال الأسبوعي'!K3:K8)/SUM('الإدخال الأسبوعي'!J3:J8),""))</f>
        <v/>
      </c>
      <c r="H8" s="21">
        <f>IF('الإدخال الأسبوعي'!$A8="","",'الإدخال الأسبوعي'!L8)</f>
        <v/>
      </c>
      <c r="I8" s="21">
        <f>IF('الإدخال الأسبوعي'!$A8="","",'الإدخال الأسبوعي'!M8)</f>
        <v/>
      </c>
      <c r="J8" s="21">
        <f>IF('الإدخال الأسبوعي'!$A8="","",'الإدخال الأسبوعي'!N8)</f>
        <v/>
      </c>
      <c r="K8" s="21">
        <f>IF('الإدخال الأسبوعي'!$A8="","",'الإدخال الأسبوعي'!O8)</f>
        <v/>
      </c>
      <c r="L8" s="20">
        <f>IF('الإدخال الأسبوعي'!$A8="","",IFERROR('الإدخال الأسبوعي'!Q8/'الإدخال الأسبوعي'!P8,""))</f>
        <v/>
      </c>
      <c r="M8" s="21">
        <f>IF('الإدخال الأسبوعي'!$A8="","",IFERROR('الإدخال الأسبوعي'!S8/SchedHours,""))</f>
        <v/>
      </c>
      <c r="N8" s="20">
        <f>IF('الإدخال الأسبوعي'!$A8="","",IFERROR('الإدخال الأسبوعي'!R8/'الإدخال الأسبوعي'!S8,""))</f>
        <v/>
      </c>
    </row>
    <row r="9">
      <c r="A9" s="19">
        <f>IF('الإدخال الأسبوعي'!$A9="","",'الإدخال الأسبوعي'!$A9)</f>
        <v/>
      </c>
      <c r="B9" s="20">
        <f>IF('الإدخال الأسبوعي'!$A9="","",IFERROR('الإدخال الأسبوعي'!B9/'الإدخال الأسبوعي'!C9,""))</f>
        <v/>
      </c>
      <c r="C9" s="20">
        <f>IF('الإدخال الأسبوعي'!$A9="","",IFERROR('الإدخال الأسبوعي'!D9/'الإدخال الأسبوعي'!E9,""))</f>
        <v/>
      </c>
      <c r="D9" s="21">
        <f>IF('الإدخال الأسبوعي'!$A9="","",'الإدخال الأسبوعي'!F9)</f>
        <v/>
      </c>
      <c r="E9" s="20">
        <f>IF('الإدخال الأسبوعي'!$A9="","",IFERROR('الإدخال الأسبوعي'!G9/'الإدخال الأسبوعي'!H9,""))</f>
        <v/>
      </c>
      <c r="F9" s="21">
        <f>IF('الإدخال الأسبوعي'!$A9="","",'الإدخال الأسبوعي'!I9)</f>
        <v/>
      </c>
      <c r="G9" s="20">
        <f>IF('الإدخال الأسبوعي'!$A9="","",IFERROR(SUM('الإدخال الأسبوعي'!K3:K9)/SUM('الإدخال الأسبوعي'!J3:J9),""))</f>
        <v/>
      </c>
      <c r="H9" s="21">
        <f>IF('الإدخال الأسبوعي'!$A9="","",'الإدخال الأسبوعي'!L9)</f>
        <v/>
      </c>
      <c r="I9" s="21">
        <f>IF('الإدخال الأسبوعي'!$A9="","",'الإدخال الأسبوعي'!M9)</f>
        <v/>
      </c>
      <c r="J9" s="21">
        <f>IF('الإدخال الأسبوعي'!$A9="","",'الإدخال الأسبوعي'!N9)</f>
        <v/>
      </c>
      <c r="K9" s="21">
        <f>IF('الإدخال الأسبوعي'!$A9="","",'الإدخال الأسبوعي'!O9)</f>
        <v/>
      </c>
      <c r="L9" s="20">
        <f>IF('الإدخال الأسبوعي'!$A9="","",IFERROR('الإدخال الأسبوعي'!Q9/'الإدخال الأسبوعي'!P9,""))</f>
        <v/>
      </c>
      <c r="M9" s="21">
        <f>IF('الإدخال الأسبوعي'!$A9="","",IFERROR('الإدخال الأسبوعي'!S9/SchedHours,""))</f>
        <v/>
      </c>
      <c r="N9" s="20">
        <f>IF('الإدخال الأسبوعي'!$A9="","",IFERROR('الإدخال الأسبوعي'!R9/'الإدخال الأسبوعي'!S9,""))</f>
        <v/>
      </c>
    </row>
    <row r="10">
      <c r="A10" s="19">
        <f>IF('الإدخال الأسبوعي'!$A10="","",'الإدخال الأسبوعي'!$A10)</f>
        <v/>
      </c>
      <c r="B10" s="20">
        <f>IF('الإدخال الأسبوعي'!$A10="","",IFERROR('الإدخال الأسبوعي'!B10/'الإدخال الأسبوعي'!C10,""))</f>
        <v/>
      </c>
      <c r="C10" s="20">
        <f>IF('الإدخال الأسبوعي'!$A10="","",IFERROR('الإدخال الأسبوعي'!D10/'الإدخال الأسبوعي'!E10,""))</f>
        <v/>
      </c>
      <c r="D10" s="21">
        <f>IF('الإدخال الأسبوعي'!$A10="","",'الإدخال الأسبوعي'!F10)</f>
        <v/>
      </c>
      <c r="E10" s="20">
        <f>IF('الإدخال الأسبوعي'!$A10="","",IFERROR('الإدخال الأسبوعي'!G10/'الإدخال الأسبوعي'!H10,""))</f>
        <v/>
      </c>
      <c r="F10" s="21">
        <f>IF('الإدخال الأسبوعي'!$A10="","",'الإدخال الأسبوعي'!I10)</f>
        <v/>
      </c>
      <c r="G10" s="20">
        <f>IF('الإدخال الأسبوعي'!$A10="","",IFERROR(SUM('الإدخال الأسبوعي'!K3:K10)/SUM('الإدخال الأسبوعي'!J3:J10),""))</f>
        <v/>
      </c>
      <c r="H10" s="21">
        <f>IF('الإدخال الأسبوعي'!$A10="","",'الإدخال الأسبوعي'!L10)</f>
        <v/>
      </c>
      <c r="I10" s="21">
        <f>IF('الإدخال الأسبوعي'!$A10="","",'الإدخال الأسبوعي'!M10)</f>
        <v/>
      </c>
      <c r="J10" s="21">
        <f>IF('الإدخال الأسبوعي'!$A10="","",'الإدخال الأسبوعي'!N10)</f>
        <v/>
      </c>
      <c r="K10" s="21">
        <f>IF('الإدخال الأسبوعي'!$A10="","",'الإدخال الأسبوعي'!O10)</f>
        <v/>
      </c>
      <c r="L10" s="20">
        <f>IF('الإدخال الأسبوعي'!$A10="","",IFERROR('الإدخال الأسبوعي'!Q10/'الإدخال الأسبوعي'!P10,""))</f>
        <v/>
      </c>
      <c r="M10" s="21">
        <f>IF('الإدخال الأسبوعي'!$A10="","",IFERROR('الإدخال الأسبوعي'!S10/SchedHours,""))</f>
        <v/>
      </c>
      <c r="N10" s="20">
        <f>IF('الإدخال الأسبوعي'!$A10="","",IFERROR('الإدخال الأسبوعي'!R10/'الإدخال الأسبوعي'!S10,""))</f>
        <v/>
      </c>
    </row>
    <row r="11">
      <c r="A11" s="19">
        <f>IF('الإدخال الأسبوعي'!$A11="","",'الإدخال الأسبوعي'!$A11)</f>
        <v/>
      </c>
      <c r="B11" s="20">
        <f>IF('الإدخال الأسبوعي'!$A11="","",IFERROR('الإدخال الأسبوعي'!B11/'الإدخال الأسبوعي'!C11,""))</f>
        <v/>
      </c>
      <c r="C11" s="20">
        <f>IF('الإدخال الأسبوعي'!$A11="","",IFERROR('الإدخال الأسبوعي'!D11/'الإدخال الأسبوعي'!E11,""))</f>
        <v/>
      </c>
      <c r="D11" s="21">
        <f>IF('الإدخال الأسبوعي'!$A11="","",'الإدخال الأسبوعي'!F11)</f>
        <v/>
      </c>
      <c r="E11" s="20">
        <f>IF('الإدخال الأسبوعي'!$A11="","",IFERROR('الإدخال الأسبوعي'!G11/'الإدخال الأسبوعي'!H11,""))</f>
        <v/>
      </c>
      <c r="F11" s="21">
        <f>IF('الإدخال الأسبوعي'!$A11="","",'الإدخال الأسبوعي'!I11)</f>
        <v/>
      </c>
      <c r="G11" s="20">
        <f>IF('الإدخال الأسبوعي'!$A11="","",IFERROR(SUM('الإدخال الأسبوعي'!K4:K11)/SUM('الإدخال الأسبوعي'!J4:J11),""))</f>
        <v/>
      </c>
      <c r="H11" s="21">
        <f>IF('الإدخال الأسبوعي'!$A11="","",'الإدخال الأسبوعي'!L11)</f>
        <v/>
      </c>
      <c r="I11" s="21">
        <f>IF('الإدخال الأسبوعي'!$A11="","",'الإدخال الأسبوعي'!M11)</f>
        <v/>
      </c>
      <c r="J11" s="21">
        <f>IF('الإدخال الأسبوعي'!$A11="","",'الإدخال الأسبوعي'!N11)</f>
        <v/>
      </c>
      <c r="K11" s="21">
        <f>IF('الإدخال الأسبوعي'!$A11="","",'الإدخال الأسبوعي'!O11)</f>
        <v/>
      </c>
      <c r="L11" s="20">
        <f>IF('الإدخال الأسبوعي'!$A11="","",IFERROR('الإدخال الأسبوعي'!Q11/'الإدخال الأسبوعي'!P11,""))</f>
        <v/>
      </c>
      <c r="M11" s="21">
        <f>IF('الإدخال الأسبوعي'!$A11="","",IFERROR('الإدخال الأسبوعي'!S11/SchedHours,""))</f>
        <v/>
      </c>
      <c r="N11" s="20">
        <f>IF('الإدخال الأسبوعي'!$A11="","",IFERROR('الإدخال الأسبوعي'!R11/'الإدخال الأسبوعي'!S11,""))</f>
        <v/>
      </c>
    </row>
    <row r="12">
      <c r="A12" s="19">
        <f>IF('الإدخال الأسبوعي'!$A12="","",'الإدخال الأسبوعي'!$A12)</f>
        <v/>
      </c>
      <c r="B12" s="20">
        <f>IF('الإدخال الأسبوعي'!$A12="","",IFERROR('الإدخال الأسبوعي'!B12/'الإدخال الأسبوعي'!C12,""))</f>
        <v/>
      </c>
      <c r="C12" s="20">
        <f>IF('الإدخال الأسبوعي'!$A12="","",IFERROR('الإدخال الأسبوعي'!D12/'الإدخال الأسبوعي'!E12,""))</f>
        <v/>
      </c>
      <c r="D12" s="21">
        <f>IF('الإدخال الأسبوعي'!$A12="","",'الإدخال الأسبوعي'!F12)</f>
        <v/>
      </c>
      <c r="E12" s="20">
        <f>IF('الإدخال الأسبوعي'!$A12="","",IFERROR('الإدخال الأسبوعي'!G12/'الإدخال الأسبوعي'!H12,""))</f>
        <v/>
      </c>
      <c r="F12" s="21">
        <f>IF('الإدخال الأسبوعي'!$A12="","",'الإدخال الأسبوعي'!I12)</f>
        <v/>
      </c>
      <c r="G12" s="20">
        <f>IF('الإدخال الأسبوعي'!$A12="","",IFERROR(SUM('الإدخال الأسبوعي'!K5:K12)/SUM('الإدخال الأسبوعي'!J5:J12),""))</f>
        <v/>
      </c>
      <c r="H12" s="21">
        <f>IF('الإدخال الأسبوعي'!$A12="","",'الإدخال الأسبوعي'!L12)</f>
        <v/>
      </c>
      <c r="I12" s="21">
        <f>IF('الإدخال الأسبوعي'!$A12="","",'الإدخال الأسبوعي'!M12)</f>
        <v/>
      </c>
      <c r="J12" s="21">
        <f>IF('الإدخال الأسبوعي'!$A12="","",'الإدخال الأسبوعي'!N12)</f>
        <v/>
      </c>
      <c r="K12" s="21">
        <f>IF('الإدخال الأسبوعي'!$A12="","",'الإدخال الأسبوعي'!O12)</f>
        <v/>
      </c>
      <c r="L12" s="20">
        <f>IF('الإدخال الأسبوعي'!$A12="","",IFERROR('الإدخال الأسبوعي'!Q12/'الإدخال الأسبوعي'!P12,""))</f>
        <v/>
      </c>
      <c r="M12" s="21">
        <f>IF('الإدخال الأسبوعي'!$A12="","",IFERROR('الإدخال الأسبوعي'!S12/SchedHours,""))</f>
        <v/>
      </c>
      <c r="N12" s="20">
        <f>IF('الإدخال الأسبوعي'!$A12="","",IFERROR('الإدخال الأسبوعي'!R12/'الإدخال الأسبوعي'!S12,""))</f>
        <v/>
      </c>
    </row>
    <row r="13">
      <c r="A13" s="19">
        <f>IF('الإدخال الأسبوعي'!$A13="","",'الإدخال الأسبوعي'!$A13)</f>
        <v/>
      </c>
      <c r="B13" s="20">
        <f>IF('الإدخال الأسبوعي'!$A13="","",IFERROR('الإدخال الأسبوعي'!B13/'الإدخال الأسبوعي'!C13,""))</f>
        <v/>
      </c>
      <c r="C13" s="20">
        <f>IF('الإدخال الأسبوعي'!$A13="","",IFERROR('الإدخال الأسبوعي'!D13/'الإدخال الأسبوعي'!E13,""))</f>
        <v/>
      </c>
      <c r="D13" s="21">
        <f>IF('الإدخال الأسبوعي'!$A13="","",'الإدخال الأسبوعي'!F13)</f>
        <v/>
      </c>
      <c r="E13" s="20">
        <f>IF('الإدخال الأسبوعي'!$A13="","",IFERROR('الإدخال الأسبوعي'!G13/'الإدخال الأسبوعي'!H13,""))</f>
        <v/>
      </c>
      <c r="F13" s="21">
        <f>IF('الإدخال الأسبوعي'!$A13="","",'الإدخال الأسبوعي'!I13)</f>
        <v/>
      </c>
      <c r="G13" s="20">
        <f>IF('الإدخال الأسبوعي'!$A13="","",IFERROR(SUM('الإدخال الأسبوعي'!K6:K13)/SUM('الإدخال الأسبوعي'!J6:J13),""))</f>
        <v/>
      </c>
      <c r="H13" s="21">
        <f>IF('الإدخال الأسبوعي'!$A13="","",'الإدخال الأسبوعي'!L13)</f>
        <v/>
      </c>
      <c r="I13" s="21">
        <f>IF('الإدخال الأسبوعي'!$A13="","",'الإدخال الأسبوعي'!M13)</f>
        <v/>
      </c>
      <c r="J13" s="21">
        <f>IF('الإدخال الأسبوعي'!$A13="","",'الإدخال الأسبوعي'!N13)</f>
        <v/>
      </c>
      <c r="K13" s="21">
        <f>IF('الإدخال الأسبوعي'!$A13="","",'الإدخال الأسبوعي'!O13)</f>
        <v/>
      </c>
      <c r="L13" s="20">
        <f>IF('الإدخال الأسبوعي'!$A13="","",IFERROR('الإدخال الأسبوعي'!Q13/'الإدخال الأسبوعي'!P13,""))</f>
        <v/>
      </c>
      <c r="M13" s="21">
        <f>IF('الإدخال الأسبوعي'!$A13="","",IFERROR('الإدخال الأسبوعي'!S13/SchedHours,""))</f>
        <v/>
      </c>
      <c r="N13" s="20">
        <f>IF('الإدخال الأسبوعي'!$A13="","",IFERROR('الإدخال الأسبوعي'!R13/'الإدخال الأسبوعي'!S13,""))</f>
        <v/>
      </c>
    </row>
    <row r="14">
      <c r="A14" s="19">
        <f>IF('الإدخال الأسبوعي'!$A14="","",'الإدخال الأسبوعي'!$A14)</f>
        <v/>
      </c>
      <c r="B14" s="20">
        <f>IF('الإدخال الأسبوعي'!$A14="","",IFERROR('الإدخال الأسبوعي'!B14/'الإدخال الأسبوعي'!C14,""))</f>
        <v/>
      </c>
      <c r="C14" s="20">
        <f>IF('الإدخال الأسبوعي'!$A14="","",IFERROR('الإدخال الأسبوعي'!D14/'الإدخال الأسبوعي'!E14,""))</f>
        <v/>
      </c>
      <c r="D14" s="21">
        <f>IF('الإدخال الأسبوعي'!$A14="","",'الإدخال الأسبوعي'!F14)</f>
        <v/>
      </c>
      <c r="E14" s="20">
        <f>IF('الإدخال الأسبوعي'!$A14="","",IFERROR('الإدخال الأسبوعي'!G14/'الإدخال الأسبوعي'!H14,""))</f>
        <v/>
      </c>
      <c r="F14" s="21">
        <f>IF('الإدخال الأسبوعي'!$A14="","",'الإدخال الأسبوعي'!I14)</f>
        <v/>
      </c>
      <c r="G14" s="20">
        <f>IF('الإدخال الأسبوعي'!$A14="","",IFERROR(SUM('الإدخال الأسبوعي'!K7:K14)/SUM('الإدخال الأسبوعي'!J7:J14),""))</f>
        <v/>
      </c>
      <c r="H14" s="21">
        <f>IF('الإدخال الأسبوعي'!$A14="","",'الإدخال الأسبوعي'!L14)</f>
        <v/>
      </c>
      <c r="I14" s="21">
        <f>IF('الإدخال الأسبوعي'!$A14="","",'الإدخال الأسبوعي'!M14)</f>
        <v/>
      </c>
      <c r="J14" s="21">
        <f>IF('الإدخال الأسبوعي'!$A14="","",'الإدخال الأسبوعي'!N14)</f>
        <v/>
      </c>
      <c r="K14" s="21">
        <f>IF('الإدخال الأسبوعي'!$A14="","",'الإدخال الأسبوعي'!O14)</f>
        <v/>
      </c>
      <c r="L14" s="20">
        <f>IF('الإدخال الأسبوعي'!$A14="","",IFERROR('الإدخال الأسبوعي'!Q14/'الإدخال الأسبوعي'!P14,""))</f>
        <v/>
      </c>
      <c r="M14" s="21">
        <f>IF('الإدخال الأسبوعي'!$A14="","",IFERROR('الإدخال الأسبوعي'!S14/SchedHours,""))</f>
        <v/>
      </c>
      <c r="N14" s="20">
        <f>IF('الإدخال الأسبوعي'!$A14="","",IFERROR('الإدخال الأسبوعي'!R14/'الإدخال الأسبوعي'!S14,""))</f>
        <v/>
      </c>
    </row>
    <row r="15">
      <c r="A15" s="19">
        <f>IF('الإدخال الأسبوعي'!$A15="","",'الإدخال الأسبوعي'!$A15)</f>
        <v/>
      </c>
      <c r="B15" s="20">
        <f>IF('الإدخال الأسبوعي'!$A15="","",IFERROR('الإدخال الأسبوعي'!B15/'الإدخال الأسبوعي'!C15,""))</f>
        <v/>
      </c>
      <c r="C15" s="20">
        <f>IF('الإدخال الأسبوعي'!$A15="","",IFERROR('الإدخال الأسبوعي'!D15/'الإدخال الأسبوعي'!E15,""))</f>
        <v/>
      </c>
      <c r="D15" s="21">
        <f>IF('الإدخال الأسبوعي'!$A15="","",'الإدخال الأسبوعي'!F15)</f>
        <v/>
      </c>
      <c r="E15" s="20">
        <f>IF('الإدخال الأسبوعي'!$A15="","",IFERROR('الإدخال الأسبوعي'!G15/'الإدخال الأسبوعي'!H15,""))</f>
        <v/>
      </c>
      <c r="F15" s="21">
        <f>IF('الإدخال الأسبوعي'!$A15="","",'الإدخال الأسبوعي'!I15)</f>
        <v/>
      </c>
      <c r="G15" s="20">
        <f>IF('الإدخال الأسبوعي'!$A15="","",IFERROR(SUM('الإدخال الأسبوعي'!K8:K15)/SUM('الإدخال الأسبوعي'!J8:J15),""))</f>
        <v/>
      </c>
      <c r="H15" s="21">
        <f>IF('الإدخال الأسبوعي'!$A15="","",'الإدخال الأسبوعي'!L15)</f>
        <v/>
      </c>
      <c r="I15" s="21">
        <f>IF('الإدخال الأسبوعي'!$A15="","",'الإدخال الأسبوعي'!M15)</f>
        <v/>
      </c>
      <c r="J15" s="21">
        <f>IF('الإدخال الأسبوعي'!$A15="","",'الإدخال الأسبوعي'!N15)</f>
        <v/>
      </c>
      <c r="K15" s="21">
        <f>IF('الإدخال الأسبوعي'!$A15="","",'الإدخال الأسبوعي'!O15)</f>
        <v/>
      </c>
      <c r="L15" s="20">
        <f>IF('الإدخال الأسبوعي'!$A15="","",IFERROR('الإدخال الأسبوعي'!Q15/'الإدخال الأسبوعي'!P15,""))</f>
        <v/>
      </c>
      <c r="M15" s="21">
        <f>IF('الإدخال الأسبوعي'!$A15="","",IFERROR('الإدخال الأسبوعي'!S15/SchedHours,""))</f>
        <v/>
      </c>
      <c r="N15" s="20">
        <f>IF('الإدخال الأسبوعي'!$A15="","",IFERROR('الإدخال الأسبوعي'!R15/'الإدخال الأسبوعي'!S15,""))</f>
        <v/>
      </c>
    </row>
    <row r="16">
      <c r="A16" s="19">
        <f>IF('الإدخال الأسبوعي'!$A16="","",'الإدخال الأسبوعي'!$A16)</f>
        <v/>
      </c>
      <c r="B16" s="20">
        <f>IF('الإدخال الأسبوعي'!$A16="","",IFERROR('الإدخال الأسبوعي'!B16/'الإدخال الأسبوعي'!C16,""))</f>
        <v/>
      </c>
      <c r="C16" s="20">
        <f>IF('الإدخال الأسبوعي'!$A16="","",IFERROR('الإدخال الأسبوعي'!D16/'الإدخال الأسبوعي'!E16,""))</f>
        <v/>
      </c>
      <c r="D16" s="21">
        <f>IF('الإدخال الأسبوعي'!$A16="","",'الإدخال الأسبوعي'!F16)</f>
        <v/>
      </c>
      <c r="E16" s="20">
        <f>IF('الإدخال الأسبوعي'!$A16="","",IFERROR('الإدخال الأسبوعي'!G16/'الإدخال الأسبوعي'!H16,""))</f>
        <v/>
      </c>
      <c r="F16" s="21">
        <f>IF('الإدخال الأسبوعي'!$A16="","",'الإدخال الأسبوعي'!I16)</f>
        <v/>
      </c>
      <c r="G16" s="20">
        <f>IF('الإدخال الأسبوعي'!$A16="","",IFERROR(SUM('الإدخال الأسبوعي'!K9:K16)/SUM('الإدخال الأسبوعي'!J9:J16),""))</f>
        <v/>
      </c>
      <c r="H16" s="21">
        <f>IF('الإدخال الأسبوعي'!$A16="","",'الإدخال الأسبوعي'!L16)</f>
        <v/>
      </c>
      <c r="I16" s="21">
        <f>IF('الإدخال الأسبوعي'!$A16="","",'الإدخال الأسبوعي'!M16)</f>
        <v/>
      </c>
      <c r="J16" s="21">
        <f>IF('الإدخال الأسبوعي'!$A16="","",'الإدخال الأسبوعي'!N16)</f>
        <v/>
      </c>
      <c r="K16" s="21">
        <f>IF('الإدخال الأسبوعي'!$A16="","",'الإدخال الأسبوعي'!O16)</f>
        <v/>
      </c>
      <c r="L16" s="20">
        <f>IF('الإدخال الأسبوعي'!$A16="","",IFERROR('الإدخال الأسبوعي'!Q16/'الإدخال الأسبوعي'!P16,""))</f>
        <v/>
      </c>
      <c r="M16" s="21">
        <f>IF('الإدخال الأسبوعي'!$A16="","",IFERROR('الإدخال الأسبوعي'!S16/SchedHours,""))</f>
        <v/>
      </c>
      <c r="N16" s="20">
        <f>IF('الإدخال الأسبوعي'!$A16="","",IFERROR('الإدخال الأسبوعي'!R16/'الإدخال الأسبوعي'!S16,""))</f>
        <v/>
      </c>
    </row>
    <row r="17">
      <c r="A17" s="19">
        <f>IF('الإدخال الأسبوعي'!$A17="","",'الإدخال الأسبوعي'!$A17)</f>
        <v/>
      </c>
      <c r="B17" s="20">
        <f>IF('الإدخال الأسبوعي'!$A17="","",IFERROR('الإدخال الأسبوعي'!B17/'الإدخال الأسبوعي'!C17,""))</f>
        <v/>
      </c>
      <c r="C17" s="20">
        <f>IF('الإدخال الأسبوعي'!$A17="","",IFERROR('الإدخال الأسبوعي'!D17/'الإدخال الأسبوعي'!E17,""))</f>
        <v/>
      </c>
      <c r="D17" s="21">
        <f>IF('الإدخال الأسبوعي'!$A17="","",'الإدخال الأسبوعي'!F17)</f>
        <v/>
      </c>
      <c r="E17" s="20">
        <f>IF('الإدخال الأسبوعي'!$A17="","",IFERROR('الإدخال الأسبوعي'!G17/'الإدخال الأسبوعي'!H17,""))</f>
        <v/>
      </c>
      <c r="F17" s="21">
        <f>IF('الإدخال الأسبوعي'!$A17="","",'الإدخال الأسبوعي'!I17)</f>
        <v/>
      </c>
      <c r="G17" s="20">
        <f>IF('الإدخال الأسبوعي'!$A17="","",IFERROR(SUM('الإدخال الأسبوعي'!K10:K17)/SUM('الإدخال الأسبوعي'!J10:J17),""))</f>
        <v/>
      </c>
      <c r="H17" s="21">
        <f>IF('الإدخال الأسبوعي'!$A17="","",'الإدخال الأسبوعي'!L17)</f>
        <v/>
      </c>
      <c r="I17" s="21">
        <f>IF('الإدخال الأسبوعي'!$A17="","",'الإدخال الأسبوعي'!M17)</f>
        <v/>
      </c>
      <c r="J17" s="21">
        <f>IF('الإدخال الأسبوعي'!$A17="","",'الإدخال الأسبوعي'!N17)</f>
        <v/>
      </c>
      <c r="K17" s="21">
        <f>IF('الإدخال الأسبوعي'!$A17="","",'الإدخال الأسبوعي'!O17)</f>
        <v/>
      </c>
      <c r="L17" s="20">
        <f>IF('الإدخال الأسبوعي'!$A17="","",IFERROR('الإدخال الأسبوعي'!Q17/'الإدخال الأسبوعي'!P17,""))</f>
        <v/>
      </c>
      <c r="M17" s="21">
        <f>IF('الإدخال الأسبوعي'!$A17="","",IFERROR('الإدخال الأسبوعي'!S17/SchedHours,""))</f>
        <v/>
      </c>
      <c r="N17" s="20">
        <f>IF('الإدخال الأسبوعي'!$A17="","",IFERROR('الإدخال الأسبوعي'!R17/'الإدخال الأسبوعي'!S17,""))</f>
        <v/>
      </c>
    </row>
    <row r="18">
      <c r="A18" s="19">
        <f>IF('الإدخال الأسبوعي'!$A18="","",'الإدخال الأسبوعي'!$A18)</f>
        <v/>
      </c>
      <c r="B18" s="20">
        <f>IF('الإدخال الأسبوعي'!$A18="","",IFERROR('الإدخال الأسبوعي'!B18/'الإدخال الأسبوعي'!C18,""))</f>
        <v/>
      </c>
      <c r="C18" s="20">
        <f>IF('الإدخال الأسبوعي'!$A18="","",IFERROR('الإدخال الأسبوعي'!D18/'الإدخال الأسبوعي'!E18,""))</f>
        <v/>
      </c>
      <c r="D18" s="21">
        <f>IF('الإدخال الأسبوعي'!$A18="","",'الإدخال الأسبوعي'!F18)</f>
        <v/>
      </c>
      <c r="E18" s="20">
        <f>IF('الإدخال الأسبوعي'!$A18="","",IFERROR('الإدخال الأسبوعي'!G18/'الإدخال الأسبوعي'!H18,""))</f>
        <v/>
      </c>
      <c r="F18" s="21">
        <f>IF('الإدخال الأسبوعي'!$A18="","",'الإدخال الأسبوعي'!I18)</f>
        <v/>
      </c>
      <c r="G18" s="20">
        <f>IF('الإدخال الأسبوعي'!$A18="","",IFERROR(SUM('الإدخال الأسبوعي'!K11:K18)/SUM('الإدخال الأسبوعي'!J11:J18),""))</f>
        <v/>
      </c>
      <c r="H18" s="21">
        <f>IF('الإدخال الأسبوعي'!$A18="","",'الإدخال الأسبوعي'!L18)</f>
        <v/>
      </c>
      <c r="I18" s="21">
        <f>IF('الإدخال الأسبوعي'!$A18="","",'الإدخال الأسبوعي'!M18)</f>
        <v/>
      </c>
      <c r="J18" s="21">
        <f>IF('الإدخال الأسبوعي'!$A18="","",'الإدخال الأسبوعي'!N18)</f>
        <v/>
      </c>
      <c r="K18" s="21">
        <f>IF('الإدخال الأسبوعي'!$A18="","",'الإدخال الأسبوعي'!O18)</f>
        <v/>
      </c>
      <c r="L18" s="20">
        <f>IF('الإدخال الأسبوعي'!$A18="","",IFERROR('الإدخال الأسبوعي'!Q18/'الإدخال الأسبوعي'!P18,""))</f>
        <v/>
      </c>
      <c r="M18" s="21">
        <f>IF('الإدخال الأسبوعي'!$A18="","",IFERROR('الإدخال الأسبوعي'!S18/SchedHours,""))</f>
        <v/>
      </c>
      <c r="N18" s="20">
        <f>IF('الإدخال الأسبوعي'!$A18="","",IFERROR('الإدخال الأسبوعي'!R18/'الإدخال الأسبوعي'!S18,""))</f>
        <v/>
      </c>
    </row>
    <row r="19">
      <c r="A19" s="19">
        <f>IF('الإدخال الأسبوعي'!$A19="","",'الإدخال الأسبوعي'!$A19)</f>
        <v/>
      </c>
      <c r="B19" s="20">
        <f>IF('الإدخال الأسبوعي'!$A19="","",IFERROR('الإدخال الأسبوعي'!B19/'الإدخال الأسبوعي'!C19,""))</f>
        <v/>
      </c>
      <c r="C19" s="20">
        <f>IF('الإدخال الأسبوعي'!$A19="","",IFERROR('الإدخال الأسبوعي'!D19/'الإدخال الأسبوعي'!E19,""))</f>
        <v/>
      </c>
      <c r="D19" s="21">
        <f>IF('الإدخال الأسبوعي'!$A19="","",'الإدخال الأسبوعي'!F19)</f>
        <v/>
      </c>
      <c r="E19" s="20">
        <f>IF('الإدخال الأسبوعي'!$A19="","",IFERROR('الإدخال الأسبوعي'!G19/'الإدخال الأسبوعي'!H19,""))</f>
        <v/>
      </c>
      <c r="F19" s="21">
        <f>IF('الإدخال الأسبوعي'!$A19="","",'الإدخال الأسبوعي'!I19)</f>
        <v/>
      </c>
      <c r="G19" s="20">
        <f>IF('الإدخال الأسبوعي'!$A19="","",IFERROR(SUM('الإدخال الأسبوعي'!K12:K19)/SUM('الإدخال الأسبوعي'!J12:J19),""))</f>
        <v/>
      </c>
      <c r="H19" s="21">
        <f>IF('الإدخال الأسبوعي'!$A19="","",'الإدخال الأسبوعي'!L19)</f>
        <v/>
      </c>
      <c r="I19" s="21">
        <f>IF('الإدخال الأسبوعي'!$A19="","",'الإدخال الأسبوعي'!M19)</f>
        <v/>
      </c>
      <c r="J19" s="21">
        <f>IF('الإدخال الأسبوعي'!$A19="","",'الإدخال الأسبوعي'!N19)</f>
        <v/>
      </c>
      <c r="K19" s="21">
        <f>IF('الإدخال الأسبوعي'!$A19="","",'الإدخال الأسبوعي'!O19)</f>
        <v/>
      </c>
      <c r="L19" s="20">
        <f>IF('الإدخال الأسبوعي'!$A19="","",IFERROR('الإدخال الأسبوعي'!Q19/'الإدخال الأسبوعي'!P19,""))</f>
        <v/>
      </c>
      <c r="M19" s="21">
        <f>IF('الإدخال الأسبوعي'!$A19="","",IFERROR('الإدخال الأسبوعي'!S19/SchedHours,""))</f>
        <v/>
      </c>
      <c r="N19" s="20">
        <f>IF('الإدخال الأسبوعي'!$A19="","",IFERROR('الإدخال الأسبوعي'!R19/'الإدخال الأسبوعي'!S19,""))</f>
        <v/>
      </c>
    </row>
    <row r="20">
      <c r="A20" s="19">
        <f>IF('الإدخال الأسبوعي'!$A20="","",'الإدخال الأسبوعي'!$A20)</f>
        <v/>
      </c>
      <c r="B20" s="20">
        <f>IF('الإدخال الأسبوعي'!$A20="","",IFERROR('الإدخال الأسبوعي'!B20/'الإدخال الأسبوعي'!C20,""))</f>
        <v/>
      </c>
      <c r="C20" s="20">
        <f>IF('الإدخال الأسبوعي'!$A20="","",IFERROR('الإدخال الأسبوعي'!D20/'الإدخال الأسبوعي'!E20,""))</f>
        <v/>
      </c>
      <c r="D20" s="21">
        <f>IF('الإدخال الأسبوعي'!$A20="","",'الإدخال الأسبوعي'!F20)</f>
        <v/>
      </c>
      <c r="E20" s="20">
        <f>IF('الإدخال الأسبوعي'!$A20="","",IFERROR('الإدخال الأسبوعي'!G20/'الإدخال الأسبوعي'!H20,""))</f>
        <v/>
      </c>
      <c r="F20" s="21">
        <f>IF('الإدخال الأسبوعي'!$A20="","",'الإدخال الأسبوعي'!I20)</f>
        <v/>
      </c>
      <c r="G20" s="20">
        <f>IF('الإدخال الأسبوعي'!$A20="","",IFERROR(SUM('الإدخال الأسبوعي'!K13:K20)/SUM('الإدخال الأسبوعي'!J13:J20),""))</f>
        <v/>
      </c>
      <c r="H20" s="21">
        <f>IF('الإدخال الأسبوعي'!$A20="","",'الإدخال الأسبوعي'!L20)</f>
        <v/>
      </c>
      <c r="I20" s="21">
        <f>IF('الإدخال الأسبوعي'!$A20="","",'الإدخال الأسبوعي'!M20)</f>
        <v/>
      </c>
      <c r="J20" s="21">
        <f>IF('الإدخال الأسبوعي'!$A20="","",'الإدخال الأسبوعي'!N20)</f>
        <v/>
      </c>
      <c r="K20" s="21">
        <f>IF('الإدخال الأسبوعي'!$A20="","",'الإدخال الأسبوعي'!O20)</f>
        <v/>
      </c>
      <c r="L20" s="20">
        <f>IF('الإدخال الأسبوعي'!$A20="","",IFERROR('الإدخال الأسبوعي'!Q20/'الإدخال الأسبوعي'!P20,""))</f>
        <v/>
      </c>
      <c r="M20" s="21">
        <f>IF('الإدخال الأسبوعي'!$A20="","",IFERROR('الإدخال الأسبوعي'!S20/SchedHours,""))</f>
        <v/>
      </c>
      <c r="N20" s="20">
        <f>IF('الإدخال الأسبوعي'!$A20="","",IFERROR('الإدخال الأسبوعي'!R20/'الإدخال الأسبوعي'!S20,""))</f>
        <v/>
      </c>
    </row>
    <row r="21">
      <c r="A21" s="19">
        <f>IF('الإدخال الأسبوعي'!$A21="","",'الإدخال الأسبوعي'!$A21)</f>
        <v/>
      </c>
      <c r="B21" s="20">
        <f>IF('الإدخال الأسبوعي'!$A21="","",IFERROR('الإدخال الأسبوعي'!B21/'الإدخال الأسبوعي'!C21,""))</f>
        <v/>
      </c>
      <c r="C21" s="20">
        <f>IF('الإدخال الأسبوعي'!$A21="","",IFERROR('الإدخال الأسبوعي'!D21/'الإدخال الأسبوعي'!E21,""))</f>
        <v/>
      </c>
      <c r="D21" s="21">
        <f>IF('الإدخال الأسبوعي'!$A21="","",'الإدخال الأسبوعي'!F21)</f>
        <v/>
      </c>
      <c r="E21" s="20">
        <f>IF('الإدخال الأسبوعي'!$A21="","",IFERROR('الإدخال الأسبوعي'!G21/'الإدخال الأسبوعي'!H21,""))</f>
        <v/>
      </c>
      <c r="F21" s="21">
        <f>IF('الإدخال الأسبوعي'!$A21="","",'الإدخال الأسبوعي'!I21)</f>
        <v/>
      </c>
      <c r="G21" s="20">
        <f>IF('الإدخال الأسبوعي'!$A21="","",IFERROR(SUM('الإدخال الأسبوعي'!K14:K21)/SUM('الإدخال الأسبوعي'!J14:J21),""))</f>
        <v/>
      </c>
      <c r="H21" s="21">
        <f>IF('الإدخال الأسبوعي'!$A21="","",'الإدخال الأسبوعي'!L21)</f>
        <v/>
      </c>
      <c r="I21" s="21">
        <f>IF('الإدخال الأسبوعي'!$A21="","",'الإدخال الأسبوعي'!M21)</f>
        <v/>
      </c>
      <c r="J21" s="21">
        <f>IF('الإدخال الأسبوعي'!$A21="","",'الإدخال الأسبوعي'!N21)</f>
        <v/>
      </c>
      <c r="K21" s="21">
        <f>IF('الإدخال الأسبوعي'!$A21="","",'الإدخال الأسبوعي'!O21)</f>
        <v/>
      </c>
      <c r="L21" s="20">
        <f>IF('الإدخال الأسبوعي'!$A21="","",IFERROR('الإدخال الأسبوعي'!Q21/'الإدخال الأسبوعي'!P21,""))</f>
        <v/>
      </c>
      <c r="M21" s="21">
        <f>IF('الإدخال الأسبوعي'!$A21="","",IFERROR('الإدخال الأسبوعي'!S21/SchedHours,""))</f>
        <v/>
      </c>
      <c r="N21" s="20">
        <f>IF('الإدخال الأسبوعي'!$A21="","",IFERROR('الإدخال الأسبوعي'!R21/'الإدخال الأسبوعي'!S21,""))</f>
        <v/>
      </c>
    </row>
    <row r="22">
      <c r="A22" s="19">
        <f>IF('الإدخال الأسبوعي'!$A22="","",'الإدخال الأسبوعي'!$A22)</f>
        <v/>
      </c>
      <c r="B22" s="20">
        <f>IF('الإدخال الأسبوعي'!$A22="","",IFERROR('الإدخال الأسبوعي'!B22/'الإدخال الأسبوعي'!C22,""))</f>
        <v/>
      </c>
      <c r="C22" s="20">
        <f>IF('الإدخال الأسبوعي'!$A22="","",IFERROR('الإدخال الأسبوعي'!D22/'الإدخال الأسبوعي'!E22,""))</f>
        <v/>
      </c>
      <c r="D22" s="21">
        <f>IF('الإدخال الأسبوعي'!$A22="","",'الإدخال الأسبوعي'!F22)</f>
        <v/>
      </c>
      <c r="E22" s="20">
        <f>IF('الإدخال الأسبوعي'!$A22="","",IFERROR('الإدخال الأسبوعي'!G22/'الإدخال الأسبوعي'!H22,""))</f>
        <v/>
      </c>
      <c r="F22" s="21">
        <f>IF('الإدخال الأسبوعي'!$A22="","",'الإدخال الأسبوعي'!I22)</f>
        <v/>
      </c>
      <c r="G22" s="20">
        <f>IF('الإدخال الأسبوعي'!$A22="","",IFERROR(SUM('الإدخال الأسبوعي'!K15:K22)/SUM('الإدخال الأسبوعي'!J15:J22),""))</f>
        <v/>
      </c>
      <c r="H22" s="21">
        <f>IF('الإدخال الأسبوعي'!$A22="","",'الإدخال الأسبوعي'!L22)</f>
        <v/>
      </c>
      <c r="I22" s="21">
        <f>IF('الإدخال الأسبوعي'!$A22="","",'الإدخال الأسبوعي'!M22)</f>
        <v/>
      </c>
      <c r="J22" s="21">
        <f>IF('الإدخال الأسبوعي'!$A22="","",'الإدخال الأسبوعي'!N22)</f>
        <v/>
      </c>
      <c r="K22" s="21">
        <f>IF('الإدخال الأسبوعي'!$A22="","",'الإدخال الأسبوعي'!O22)</f>
        <v/>
      </c>
      <c r="L22" s="20">
        <f>IF('الإدخال الأسبوعي'!$A22="","",IFERROR('الإدخال الأسبوعي'!Q22/'الإدخال الأسبوعي'!P22,""))</f>
        <v/>
      </c>
      <c r="M22" s="21">
        <f>IF('الإدخال الأسبوعي'!$A22="","",IFERROR('الإدخال الأسبوعي'!S22/SchedHours,""))</f>
        <v/>
      </c>
      <c r="N22" s="20">
        <f>IF('الإدخال الأسبوعي'!$A22="","",IFERROR('الإدخال الأسبوعي'!R22/'الإدخال الأسبوعي'!S22,""))</f>
        <v/>
      </c>
    </row>
    <row r="23">
      <c r="A23" s="19">
        <f>IF('الإدخال الأسبوعي'!$A23="","",'الإدخال الأسبوعي'!$A23)</f>
        <v/>
      </c>
      <c r="B23" s="20">
        <f>IF('الإدخال الأسبوعي'!$A23="","",IFERROR('الإدخال الأسبوعي'!B23/'الإدخال الأسبوعي'!C23,""))</f>
        <v/>
      </c>
      <c r="C23" s="20">
        <f>IF('الإدخال الأسبوعي'!$A23="","",IFERROR('الإدخال الأسبوعي'!D23/'الإدخال الأسبوعي'!E23,""))</f>
        <v/>
      </c>
      <c r="D23" s="21">
        <f>IF('الإدخال الأسبوعي'!$A23="","",'الإدخال الأسبوعي'!F23)</f>
        <v/>
      </c>
      <c r="E23" s="20">
        <f>IF('الإدخال الأسبوعي'!$A23="","",IFERROR('الإدخال الأسبوعي'!G23/'الإدخال الأسبوعي'!H23,""))</f>
        <v/>
      </c>
      <c r="F23" s="21">
        <f>IF('الإدخال الأسبوعي'!$A23="","",'الإدخال الأسبوعي'!I23)</f>
        <v/>
      </c>
      <c r="G23" s="20">
        <f>IF('الإدخال الأسبوعي'!$A23="","",IFERROR(SUM('الإدخال الأسبوعي'!K16:K23)/SUM('الإدخال الأسبوعي'!J16:J23),""))</f>
        <v/>
      </c>
      <c r="H23" s="21">
        <f>IF('الإدخال الأسبوعي'!$A23="","",'الإدخال الأسبوعي'!L23)</f>
        <v/>
      </c>
      <c r="I23" s="21">
        <f>IF('الإدخال الأسبوعي'!$A23="","",'الإدخال الأسبوعي'!M23)</f>
        <v/>
      </c>
      <c r="J23" s="21">
        <f>IF('الإدخال الأسبوعي'!$A23="","",'الإدخال الأسبوعي'!N23)</f>
        <v/>
      </c>
      <c r="K23" s="21">
        <f>IF('الإدخال الأسبوعي'!$A23="","",'الإدخال الأسبوعي'!O23)</f>
        <v/>
      </c>
      <c r="L23" s="20">
        <f>IF('الإدخال الأسبوعي'!$A23="","",IFERROR('الإدخال الأسبوعي'!Q23/'الإدخال الأسبوعي'!P23,""))</f>
        <v/>
      </c>
      <c r="M23" s="21">
        <f>IF('الإدخال الأسبوعي'!$A23="","",IFERROR('الإدخال الأسبوعي'!S23/SchedHours,""))</f>
        <v/>
      </c>
      <c r="N23" s="20">
        <f>IF('الإدخال الأسبوعي'!$A23="","",IFERROR('الإدخال الأسبوعي'!R23/'الإدخال الأسبوعي'!S23,""))</f>
        <v/>
      </c>
    </row>
    <row r="24">
      <c r="A24" s="19">
        <f>IF('الإدخال الأسبوعي'!$A24="","",'الإدخال الأسبوعي'!$A24)</f>
        <v/>
      </c>
      <c r="B24" s="20">
        <f>IF('الإدخال الأسبوعي'!$A24="","",IFERROR('الإدخال الأسبوعي'!B24/'الإدخال الأسبوعي'!C24,""))</f>
        <v/>
      </c>
      <c r="C24" s="20">
        <f>IF('الإدخال الأسبوعي'!$A24="","",IFERROR('الإدخال الأسبوعي'!D24/'الإدخال الأسبوعي'!E24,""))</f>
        <v/>
      </c>
      <c r="D24" s="21">
        <f>IF('الإدخال الأسبوعي'!$A24="","",'الإدخال الأسبوعي'!F24)</f>
        <v/>
      </c>
      <c r="E24" s="20">
        <f>IF('الإدخال الأسبوعي'!$A24="","",IFERROR('الإدخال الأسبوعي'!G24/'الإدخال الأسبوعي'!H24,""))</f>
        <v/>
      </c>
      <c r="F24" s="21">
        <f>IF('الإدخال الأسبوعي'!$A24="","",'الإدخال الأسبوعي'!I24)</f>
        <v/>
      </c>
      <c r="G24" s="20">
        <f>IF('الإدخال الأسبوعي'!$A24="","",IFERROR(SUM('الإدخال الأسبوعي'!K17:K24)/SUM('الإدخال الأسبوعي'!J17:J24),""))</f>
        <v/>
      </c>
      <c r="H24" s="21">
        <f>IF('الإدخال الأسبوعي'!$A24="","",'الإدخال الأسبوعي'!L24)</f>
        <v/>
      </c>
      <c r="I24" s="21">
        <f>IF('الإدخال الأسبوعي'!$A24="","",'الإدخال الأسبوعي'!M24)</f>
        <v/>
      </c>
      <c r="J24" s="21">
        <f>IF('الإدخال الأسبوعي'!$A24="","",'الإدخال الأسبوعي'!N24)</f>
        <v/>
      </c>
      <c r="K24" s="21">
        <f>IF('الإدخال الأسبوعي'!$A24="","",'الإدخال الأسبوعي'!O24)</f>
        <v/>
      </c>
      <c r="L24" s="20">
        <f>IF('الإدخال الأسبوعي'!$A24="","",IFERROR('الإدخال الأسبوعي'!Q24/'الإدخال الأسبوعي'!P24,""))</f>
        <v/>
      </c>
      <c r="M24" s="21">
        <f>IF('الإدخال الأسبوعي'!$A24="","",IFERROR('الإدخال الأسبوعي'!S24/SchedHours,""))</f>
        <v/>
      </c>
      <c r="N24" s="20">
        <f>IF('الإدخال الأسبوعي'!$A24="","",IFERROR('الإدخال الأسبوعي'!R24/'الإدخال الأسبوعي'!S24,""))</f>
        <v/>
      </c>
    </row>
    <row r="25">
      <c r="A25" s="19">
        <f>IF('الإدخال الأسبوعي'!$A25="","",'الإدخال الأسبوعي'!$A25)</f>
        <v/>
      </c>
      <c r="B25" s="20">
        <f>IF('الإدخال الأسبوعي'!$A25="","",IFERROR('الإدخال الأسبوعي'!B25/'الإدخال الأسبوعي'!C25,""))</f>
        <v/>
      </c>
      <c r="C25" s="20">
        <f>IF('الإدخال الأسبوعي'!$A25="","",IFERROR('الإدخال الأسبوعي'!D25/'الإدخال الأسبوعي'!E25,""))</f>
        <v/>
      </c>
      <c r="D25" s="21">
        <f>IF('الإدخال الأسبوعي'!$A25="","",'الإدخال الأسبوعي'!F25)</f>
        <v/>
      </c>
      <c r="E25" s="20">
        <f>IF('الإدخال الأسبوعي'!$A25="","",IFERROR('الإدخال الأسبوعي'!G25/'الإدخال الأسبوعي'!H25,""))</f>
        <v/>
      </c>
      <c r="F25" s="21">
        <f>IF('الإدخال الأسبوعي'!$A25="","",'الإدخال الأسبوعي'!I25)</f>
        <v/>
      </c>
      <c r="G25" s="20">
        <f>IF('الإدخال الأسبوعي'!$A25="","",IFERROR(SUM('الإدخال الأسبوعي'!K18:K25)/SUM('الإدخال الأسبوعي'!J18:J25),""))</f>
        <v/>
      </c>
      <c r="H25" s="21">
        <f>IF('الإدخال الأسبوعي'!$A25="","",'الإدخال الأسبوعي'!L25)</f>
        <v/>
      </c>
      <c r="I25" s="21">
        <f>IF('الإدخال الأسبوعي'!$A25="","",'الإدخال الأسبوعي'!M25)</f>
        <v/>
      </c>
      <c r="J25" s="21">
        <f>IF('الإدخال الأسبوعي'!$A25="","",'الإدخال الأسبوعي'!N25)</f>
        <v/>
      </c>
      <c r="K25" s="21">
        <f>IF('الإدخال الأسبوعي'!$A25="","",'الإدخال الأسبوعي'!O25)</f>
        <v/>
      </c>
      <c r="L25" s="20">
        <f>IF('الإدخال الأسبوعي'!$A25="","",IFERROR('الإدخال الأسبوعي'!Q25/'الإدخال الأسبوعي'!P25,""))</f>
        <v/>
      </c>
      <c r="M25" s="21">
        <f>IF('الإدخال الأسبوعي'!$A25="","",IFERROR('الإدخال الأسبوعي'!S25/SchedHours,""))</f>
        <v/>
      </c>
      <c r="N25" s="20">
        <f>IF('الإدخال الأسبوعي'!$A25="","",IFERROR('الإدخال الأسبوعي'!R25/'الإدخال الأسبوعي'!S25,""))</f>
        <v/>
      </c>
    </row>
    <row r="26">
      <c r="A26" s="19">
        <f>IF('الإدخال الأسبوعي'!$A26="","",'الإدخال الأسبوعي'!$A26)</f>
        <v/>
      </c>
      <c r="B26" s="20">
        <f>IF('الإدخال الأسبوعي'!$A26="","",IFERROR('الإدخال الأسبوعي'!B26/'الإدخال الأسبوعي'!C26,""))</f>
        <v/>
      </c>
      <c r="C26" s="20">
        <f>IF('الإدخال الأسبوعي'!$A26="","",IFERROR('الإدخال الأسبوعي'!D26/'الإدخال الأسبوعي'!E26,""))</f>
        <v/>
      </c>
      <c r="D26" s="21">
        <f>IF('الإدخال الأسبوعي'!$A26="","",'الإدخال الأسبوعي'!F26)</f>
        <v/>
      </c>
      <c r="E26" s="20">
        <f>IF('الإدخال الأسبوعي'!$A26="","",IFERROR('الإدخال الأسبوعي'!G26/'الإدخال الأسبوعي'!H26,""))</f>
        <v/>
      </c>
      <c r="F26" s="21">
        <f>IF('الإدخال الأسبوعي'!$A26="","",'الإدخال الأسبوعي'!I26)</f>
        <v/>
      </c>
      <c r="G26" s="20">
        <f>IF('الإدخال الأسبوعي'!$A26="","",IFERROR(SUM('الإدخال الأسبوعي'!K19:K26)/SUM('الإدخال الأسبوعي'!J19:J26),""))</f>
        <v/>
      </c>
      <c r="H26" s="21">
        <f>IF('الإدخال الأسبوعي'!$A26="","",'الإدخال الأسبوعي'!L26)</f>
        <v/>
      </c>
      <c r="I26" s="21">
        <f>IF('الإدخال الأسبوعي'!$A26="","",'الإدخال الأسبوعي'!M26)</f>
        <v/>
      </c>
      <c r="J26" s="21">
        <f>IF('الإدخال الأسبوعي'!$A26="","",'الإدخال الأسبوعي'!N26)</f>
        <v/>
      </c>
      <c r="K26" s="21">
        <f>IF('الإدخال الأسبوعي'!$A26="","",'الإدخال الأسبوعي'!O26)</f>
        <v/>
      </c>
      <c r="L26" s="20">
        <f>IF('الإدخال الأسبوعي'!$A26="","",IFERROR('الإدخال الأسبوعي'!Q26/'الإدخال الأسبوعي'!P26,""))</f>
        <v/>
      </c>
      <c r="M26" s="21">
        <f>IF('الإدخال الأسبوعي'!$A26="","",IFERROR('الإدخال الأسبوعي'!S26/SchedHours,""))</f>
        <v/>
      </c>
      <c r="N26" s="20">
        <f>IF('الإدخال الأسبوعي'!$A26="","",IFERROR('الإدخال الأسبوعي'!R26/'الإدخال الأسبوعي'!S26,""))</f>
        <v/>
      </c>
    </row>
    <row r="27">
      <c r="A27" s="19">
        <f>IF('الإدخال الأسبوعي'!$A27="","",'الإدخال الأسبوعي'!$A27)</f>
        <v/>
      </c>
      <c r="B27" s="20">
        <f>IF('الإدخال الأسبوعي'!$A27="","",IFERROR('الإدخال الأسبوعي'!B27/'الإدخال الأسبوعي'!C27,""))</f>
        <v/>
      </c>
      <c r="C27" s="20">
        <f>IF('الإدخال الأسبوعي'!$A27="","",IFERROR('الإدخال الأسبوعي'!D27/'الإدخال الأسبوعي'!E27,""))</f>
        <v/>
      </c>
      <c r="D27" s="21">
        <f>IF('الإدخال الأسبوعي'!$A27="","",'الإدخال الأسبوعي'!F27)</f>
        <v/>
      </c>
      <c r="E27" s="20">
        <f>IF('الإدخال الأسبوعي'!$A27="","",IFERROR('الإدخال الأسبوعي'!G27/'الإدخال الأسبوعي'!H27,""))</f>
        <v/>
      </c>
      <c r="F27" s="21">
        <f>IF('الإدخال الأسبوعي'!$A27="","",'الإدخال الأسبوعي'!I27)</f>
        <v/>
      </c>
      <c r="G27" s="20">
        <f>IF('الإدخال الأسبوعي'!$A27="","",IFERROR(SUM('الإدخال الأسبوعي'!K20:K27)/SUM('الإدخال الأسبوعي'!J20:J27),""))</f>
        <v/>
      </c>
      <c r="H27" s="21">
        <f>IF('الإدخال الأسبوعي'!$A27="","",'الإدخال الأسبوعي'!L27)</f>
        <v/>
      </c>
      <c r="I27" s="21">
        <f>IF('الإدخال الأسبوعي'!$A27="","",'الإدخال الأسبوعي'!M27)</f>
        <v/>
      </c>
      <c r="J27" s="21">
        <f>IF('الإدخال الأسبوعي'!$A27="","",'الإدخال الأسبوعي'!N27)</f>
        <v/>
      </c>
      <c r="K27" s="21">
        <f>IF('الإدخال الأسبوعي'!$A27="","",'الإدخال الأسبوعي'!O27)</f>
        <v/>
      </c>
      <c r="L27" s="20">
        <f>IF('الإدخال الأسبوعي'!$A27="","",IFERROR('الإدخال الأسبوعي'!Q27/'الإدخال الأسبوعي'!P27,""))</f>
        <v/>
      </c>
      <c r="M27" s="21">
        <f>IF('الإدخال الأسبوعي'!$A27="","",IFERROR('الإدخال الأسبوعي'!S27/SchedHours,""))</f>
        <v/>
      </c>
      <c r="N27" s="20">
        <f>IF('الإدخال الأسبوعي'!$A27="","",IFERROR('الإدخال الأسبوعي'!R27/'الإدخال الأسبوعي'!S27,""))</f>
        <v/>
      </c>
    </row>
    <row r="28">
      <c r="A28" s="19">
        <f>IF('الإدخال الأسبوعي'!$A28="","",'الإدخال الأسبوعي'!$A28)</f>
        <v/>
      </c>
      <c r="B28" s="20">
        <f>IF('الإدخال الأسبوعي'!$A28="","",IFERROR('الإدخال الأسبوعي'!B28/'الإدخال الأسبوعي'!C28,""))</f>
        <v/>
      </c>
      <c r="C28" s="20">
        <f>IF('الإدخال الأسبوعي'!$A28="","",IFERROR('الإدخال الأسبوعي'!D28/'الإدخال الأسبوعي'!E28,""))</f>
        <v/>
      </c>
      <c r="D28" s="21">
        <f>IF('الإدخال الأسبوعي'!$A28="","",'الإدخال الأسبوعي'!F28)</f>
        <v/>
      </c>
      <c r="E28" s="20">
        <f>IF('الإدخال الأسبوعي'!$A28="","",IFERROR('الإدخال الأسبوعي'!G28/'الإدخال الأسبوعي'!H28,""))</f>
        <v/>
      </c>
      <c r="F28" s="21">
        <f>IF('الإدخال الأسبوعي'!$A28="","",'الإدخال الأسبوعي'!I28)</f>
        <v/>
      </c>
      <c r="G28" s="20">
        <f>IF('الإدخال الأسبوعي'!$A28="","",IFERROR(SUM('الإدخال الأسبوعي'!K21:K28)/SUM('الإدخال الأسبوعي'!J21:J28),""))</f>
        <v/>
      </c>
      <c r="H28" s="21">
        <f>IF('الإدخال الأسبوعي'!$A28="","",'الإدخال الأسبوعي'!L28)</f>
        <v/>
      </c>
      <c r="I28" s="21">
        <f>IF('الإدخال الأسبوعي'!$A28="","",'الإدخال الأسبوعي'!M28)</f>
        <v/>
      </c>
      <c r="J28" s="21">
        <f>IF('الإدخال الأسبوعي'!$A28="","",'الإدخال الأسبوعي'!N28)</f>
        <v/>
      </c>
      <c r="K28" s="21">
        <f>IF('الإدخال الأسبوعي'!$A28="","",'الإدخال الأسبوعي'!O28)</f>
        <v/>
      </c>
      <c r="L28" s="20">
        <f>IF('الإدخال الأسبوعي'!$A28="","",IFERROR('الإدخال الأسبوعي'!Q28/'الإدخال الأسبوعي'!P28,""))</f>
        <v/>
      </c>
      <c r="M28" s="21">
        <f>IF('الإدخال الأسبوعي'!$A28="","",IFERROR('الإدخال الأسبوعي'!S28/SchedHours,""))</f>
        <v/>
      </c>
      <c r="N28" s="20">
        <f>IF('الإدخال الأسبوعي'!$A28="","",IFERROR('الإدخال الأسبوعي'!R28/'الإدخال الأسبوعي'!S28,""))</f>
        <v/>
      </c>
    </row>
    <row r="29">
      <c r="A29" s="19">
        <f>IF('الإدخال الأسبوعي'!$A29="","",'الإدخال الأسبوعي'!$A29)</f>
        <v/>
      </c>
      <c r="B29" s="20">
        <f>IF('الإدخال الأسبوعي'!$A29="","",IFERROR('الإدخال الأسبوعي'!B29/'الإدخال الأسبوعي'!C29,""))</f>
        <v/>
      </c>
      <c r="C29" s="20">
        <f>IF('الإدخال الأسبوعي'!$A29="","",IFERROR('الإدخال الأسبوعي'!D29/'الإدخال الأسبوعي'!E29,""))</f>
        <v/>
      </c>
      <c r="D29" s="21">
        <f>IF('الإدخال الأسبوعي'!$A29="","",'الإدخال الأسبوعي'!F29)</f>
        <v/>
      </c>
      <c r="E29" s="20">
        <f>IF('الإدخال الأسبوعي'!$A29="","",IFERROR('الإدخال الأسبوعي'!G29/'الإدخال الأسبوعي'!H29,""))</f>
        <v/>
      </c>
      <c r="F29" s="21">
        <f>IF('الإدخال الأسبوعي'!$A29="","",'الإدخال الأسبوعي'!I29)</f>
        <v/>
      </c>
      <c r="G29" s="20">
        <f>IF('الإدخال الأسبوعي'!$A29="","",IFERROR(SUM('الإدخال الأسبوعي'!K22:K29)/SUM('الإدخال الأسبوعي'!J22:J29),""))</f>
        <v/>
      </c>
      <c r="H29" s="21">
        <f>IF('الإدخال الأسبوعي'!$A29="","",'الإدخال الأسبوعي'!L29)</f>
        <v/>
      </c>
      <c r="I29" s="21">
        <f>IF('الإدخال الأسبوعي'!$A29="","",'الإدخال الأسبوعي'!M29)</f>
        <v/>
      </c>
      <c r="J29" s="21">
        <f>IF('الإدخال الأسبوعي'!$A29="","",'الإدخال الأسبوعي'!N29)</f>
        <v/>
      </c>
      <c r="K29" s="21">
        <f>IF('الإدخال الأسبوعي'!$A29="","",'الإدخال الأسبوعي'!O29)</f>
        <v/>
      </c>
      <c r="L29" s="20">
        <f>IF('الإدخال الأسبوعي'!$A29="","",IFERROR('الإدخال الأسبوعي'!Q29/'الإدخال الأسبوعي'!P29,""))</f>
        <v/>
      </c>
      <c r="M29" s="21">
        <f>IF('الإدخال الأسبوعي'!$A29="","",IFERROR('الإدخال الأسبوعي'!S29/SchedHours,""))</f>
        <v/>
      </c>
      <c r="N29" s="20">
        <f>IF('الإدخال الأسبوعي'!$A29="","",IFERROR('الإدخال الأسبوعي'!R29/'الإدخال الأسبوعي'!S29,""))</f>
        <v/>
      </c>
    </row>
    <row r="30">
      <c r="A30" s="19">
        <f>IF('الإدخال الأسبوعي'!$A30="","",'الإدخال الأسبوعي'!$A30)</f>
        <v/>
      </c>
      <c r="B30" s="20">
        <f>IF('الإدخال الأسبوعي'!$A30="","",IFERROR('الإدخال الأسبوعي'!B30/'الإدخال الأسبوعي'!C30,""))</f>
        <v/>
      </c>
      <c r="C30" s="20">
        <f>IF('الإدخال الأسبوعي'!$A30="","",IFERROR('الإدخال الأسبوعي'!D30/'الإدخال الأسبوعي'!E30,""))</f>
        <v/>
      </c>
      <c r="D30" s="21">
        <f>IF('الإدخال الأسبوعي'!$A30="","",'الإدخال الأسبوعي'!F30)</f>
        <v/>
      </c>
      <c r="E30" s="20">
        <f>IF('الإدخال الأسبوعي'!$A30="","",IFERROR('الإدخال الأسبوعي'!G30/'الإدخال الأسبوعي'!H30,""))</f>
        <v/>
      </c>
      <c r="F30" s="21">
        <f>IF('الإدخال الأسبوعي'!$A30="","",'الإدخال الأسبوعي'!I30)</f>
        <v/>
      </c>
      <c r="G30" s="20">
        <f>IF('الإدخال الأسبوعي'!$A30="","",IFERROR(SUM('الإدخال الأسبوعي'!K23:K30)/SUM('الإدخال الأسبوعي'!J23:J30),""))</f>
        <v/>
      </c>
      <c r="H30" s="21">
        <f>IF('الإدخال الأسبوعي'!$A30="","",'الإدخال الأسبوعي'!L30)</f>
        <v/>
      </c>
      <c r="I30" s="21">
        <f>IF('الإدخال الأسبوعي'!$A30="","",'الإدخال الأسبوعي'!M30)</f>
        <v/>
      </c>
      <c r="J30" s="21">
        <f>IF('الإدخال الأسبوعي'!$A30="","",'الإدخال الأسبوعي'!N30)</f>
        <v/>
      </c>
      <c r="K30" s="21">
        <f>IF('الإدخال الأسبوعي'!$A30="","",'الإدخال الأسبوعي'!O30)</f>
        <v/>
      </c>
      <c r="L30" s="20">
        <f>IF('الإدخال الأسبوعي'!$A30="","",IFERROR('الإدخال الأسبوعي'!Q30/'الإدخال الأسبوعي'!P30,""))</f>
        <v/>
      </c>
      <c r="M30" s="21">
        <f>IF('الإدخال الأسبوعي'!$A30="","",IFERROR('الإدخال الأسبوعي'!S30/SchedHours,""))</f>
        <v/>
      </c>
      <c r="N30" s="20">
        <f>IF('الإدخال الأسبوعي'!$A30="","",IFERROR('الإدخال الأسبوعي'!R30/'الإدخال الأسبوعي'!S30,""))</f>
        <v/>
      </c>
    </row>
    <row r="31">
      <c r="A31" s="19">
        <f>IF('الإدخال الأسبوعي'!$A31="","",'الإدخال الأسبوعي'!$A31)</f>
        <v/>
      </c>
      <c r="B31" s="20">
        <f>IF('الإدخال الأسبوعي'!$A31="","",IFERROR('الإدخال الأسبوعي'!B31/'الإدخال الأسبوعي'!C31,""))</f>
        <v/>
      </c>
      <c r="C31" s="20">
        <f>IF('الإدخال الأسبوعي'!$A31="","",IFERROR('الإدخال الأسبوعي'!D31/'الإدخال الأسبوعي'!E31,""))</f>
        <v/>
      </c>
      <c r="D31" s="21">
        <f>IF('الإدخال الأسبوعي'!$A31="","",'الإدخال الأسبوعي'!F31)</f>
        <v/>
      </c>
      <c r="E31" s="20">
        <f>IF('الإدخال الأسبوعي'!$A31="","",IFERROR('الإدخال الأسبوعي'!G31/'الإدخال الأسبوعي'!H31,""))</f>
        <v/>
      </c>
      <c r="F31" s="21">
        <f>IF('الإدخال الأسبوعي'!$A31="","",'الإدخال الأسبوعي'!I31)</f>
        <v/>
      </c>
      <c r="G31" s="20">
        <f>IF('الإدخال الأسبوعي'!$A31="","",IFERROR(SUM('الإدخال الأسبوعي'!K24:K31)/SUM('الإدخال الأسبوعي'!J24:J31),""))</f>
        <v/>
      </c>
      <c r="H31" s="21">
        <f>IF('الإدخال الأسبوعي'!$A31="","",'الإدخال الأسبوعي'!L31)</f>
        <v/>
      </c>
      <c r="I31" s="21">
        <f>IF('الإدخال الأسبوعي'!$A31="","",'الإدخال الأسبوعي'!M31)</f>
        <v/>
      </c>
      <c r="J31" s="21">
        <f>IF('الإدخال الأسبوعي'!$A31="","",'الإدخال الأسبوعي'!N31)</f>
        <v/>
      </c>
      <c r="K31" s="21">
        <f>IF('الإدخال الأسبوعي'!$A31="","",'الإدخال الأسبوعي'!O31)</f>
        <v/>
      </c>
      <c r="L31" s="20">
        <f>IF('الإدخال الأسبوعي'!$A31="","",IFERROR('الإدخال الأسبوعي'!Q31/'الإدخال الأسبوعي'!P31,""))</f>
        <v/>
      </c>
      <c r="M31" s="21">
        <f>IF('الإدخال الأسبوعي'!$A31="","",IFERROR('الإدخال الأسبوعي'!S31/SchedHours,""))</f>
        <v/>
      </c>
      <c r="N31" s="20">
        <f>IF('الإدخال الأسبوعي'!$A31="","",IFERROR('الإدخال الأسبوعي'!R31/'الإدخال الأسبوعي'!S31,""))</f>
        <v/>
      </c>
    </row>
    <row r="32">
      <c r="A32" s="19">
        <f>IF('الإدخال الأسبوعي'!$A32="","",'الإدخال الأسبوعي'!$A32)</f>
        <v/>
      </c>
      <c r="B32" s="20">
        <f>IF('الإدخال الأسبوعي'!$A32="","",IFERROR('الإدخال الأسبوعي'!B32/'الإدخال الأسبوعي'!C32,""))</f>
        <v/>
      </c>
      <c r="C32" s="20">
        <f>IF('الإدخال الأسبوعي'!$A32="","",IFERROR('الإدخال الأسبوعي'!D32/'الإدخال الأسبوعي'!E32,""))</f>
        <v/>
      </c>
      <c r="D32" s="21">
        <f>IF('الإدخال الأسبوعي'!$A32="","",'الإدخال الأسبوعي'!F32)</f>
        <v/>
      </c>
      <c r="E32" s="20">
        <f>IF('الإدخال الأسبوعي'!$A32="","",IFERROR('الإدخال الأسبوعي'!G32/'الإدخال الأسبوعي'!H32,""))</f>
        <v/>
      </c>
      <c r="F32" s="21">
        <f>IF('الإدخال الأسبوعي'!$A32="","",'الإدخال الأسبوعي'!I32)</f>
        <v/>
      </c>
      <c r="G32" s="20">
        <f>IF('الإدخال الأسبوعي'!$A32="","",IFERROR(SUM('الإدخال الأسبوعي'!K25:K32)/SUM('الإدخال الأسبوعي'!J25:J32),""))</f>
        <v/>
      </c>
      <c r="H32" s="21">
        <f>IF('الإدخال الأسبوعي'!$A32="","",'الإدخال الأسبوعي'!L32)</f>
        <v/>
      </c>
      <c r="I32" s="21">
        <f>IF('الإدخال الأسبوعي'!$A32="","",'الإدخال الأسبوعي'!M32)</f>
        <v/>
      </c>
      <c r="J32" s="21">
        <f>IF('الإدخال الأسبوعي'!$A32="","",'الإدخال الأسبوعي'!N32)</f>
        <v/>
      </c>
      <c r="K32" s="21">
        <f>IF('الإدخال الأسبوعي'!$A32="","",'الإدخال الأسبوعي'!O32)</f>
        <v/>
      </c>
      <c r="L32" s="20">
        <f>IF('الإدخال الأسبوعي'!$A32="","",IFERROR('الإدخال الأسبوعي'!Q32/'الإدخال الأسبوعي'!P32,""))</f>
        <v/>
      </c>
      <c r="M32" s="21">
        <f>IF('الإدخال الأسبوعي'!$A32="","",IFERROR('الإدخال الأسبوعي'!S32/SchedHours,""))</f>
        <v/>
      </c>
      <c r="N32" s="20">
        <f>IF('الإدخال الأسبوعي'!$A32="","",IFERROR('الإدخال الأسبوعي'!R32/'الإدخال الأسبوعي'!S32,""))</f>
        <v/>
      </c>
    </row>
    <row r="33">
      <c r="A33" s="19">
        <f>IF('الإدخال الأسبوعي'!$A33="","",'الإدخال الأسبوعي'!$A33)</f>
        <v/>
      </c>
      <c r="B33" s="20">
        <f>IF('الإدخال الأسبوعي'!$A33="","",IFERROR('الإدخال الأسبوعي'!B33/'الإدخال الأسبوعي'!C33,""))</f>
        <v/>
      </c>
      <c r="C33" s="20">
        <f>IF('الإدخال الأسبوعي'!$A33="","",IFERROR('الإدخال الأسبوعي'!D33/'الإدخال الأسبوعي'!E33,""))</f>
        <v/>
      </c>
      <c r="D33" s="21">
        <f>IF('الإدخال الأسبوعي'!$A33="","",'الإدخال الأسبوعي'!F33)</f>
        <v/>
      </c>
      <c r="E33" s="20">
        <f>IF('الإدخال الأسبوعي'!$A33="","",IFERROR('الإدخال الأسبوعي'!G33/'الإدخال الأسبوعي'!H33,""))</f>
        <v/>
      </c>
      <c r="F33" s="21">
        <f>IF('الإدخال الأسبوعي'!$A33="","",'الإدخال الأسبوعي'!I33)</f>
        <v/>
      </c>
      <c r="G33" s="20">
        <f>IF('الإدخال الأسبوعي'!$A33="","",IFERROR(SUM('الإدخال الأسبوعي'!K26:K33)/SUM('الإدخال الأسبوعي'!J26:J33),""))</f>
        <v/>
      </c>
      <c r="H33" s="21">
        <f>IF('الإدخال الأسبوعي'!$A33="","",'الإدخال الأسبوعي'!L33)</f>
        <v/>
      </c>
      <c r="I33" s="21">
        <f>IF('الإدخال الأسبوعي'!$A33="","",'الإدخال الأسبوعي'!M33)</f>
        <v/>
      </c>
      <c r="J33" s="21">
        <f>IF('الإدخال الأسبوعي'!$A33="","",'الإدخال الأسبوعي'!N33)</f>
        <v/>
      </c>
      <c r="K33" s="21">
        <f>IF('الإدخال الأسبوعي'!$A33="","",'الإدخال الأسبوعي'!O33)</f>
        <v/>
      </c>
      <c r="L33" s="20">
        <f>IF('الإدخال الأسبوعي'!$A33="","",IFERROR('الإدخال الأسبوعي'!Q33/'الإدخال الأسبوعي'!P33,""))</f>
        <v/>
      </c>
      <c r="M33" s="21">
        <f>IF('الإدخال الأسبوعي'!$A33="","",IFERROR('الإدخال الأسبوعي'!S33/SchedHours,""))</f>
        <v/>
      </c>
      <c r="N33" s="20">
        <f>IF('الإدخال الأسبوعي'!$A33="","",IFERROR('الإدخال الأسبوعي'!R33/'الإدخال الأسبوعي'!S33,""))</f>
        <v/>
      </c>
    </row>
    <row r="34">
      <c r="A34" s="19">
        <f>IF('الإدخال الأسبوعي'!$A34="","",'الإدخال الأسبوعي'!$A34)</f>
        <v/>
      </c>
      <c r="B34" s="20">
        <f>IF('الإدخال الأسبوعي'!$A34="","",IFERROR('الإدخال الأسبوعي'!B34/'الإدخال الأسبوعي'!C34,""))</f>
        <v/>
      </c>
      <c r="C34" s="20">
        <f>IF('الإدخال الأسبوعي'!$A34="","",IFERROR('الإدخال الأسبوعي'!D34/'الإدخال الأسبوعي'!E34,""))</f>
        <v/>
      </c>
      <c r="D34" s="21">
        <f>IF('الإدخال الأسبوعي'!$A34="","",'الإدخال الأسبوعي'!F34)</f>
        <v/>
      </c>
      <c r="E34" s="20">
        <f>IF('الإدخال الأسبوعي'!$A34="","",IFERROR('الإدخال الأسبوعي'!G34/'الإدخال الأسبوعي'!H34,""))</f>
        <v/>
      </c>
      <c r="F34" s="21">
        <f>IF('الإدخال الأسبوعي'!$A34="","",'الإدخال الأسبوعي'!I34)</f>
        <v/>
      </c>
      <c r="G34" s="20">
        <f>IF('الإدخال الأسبوعي'!$A34="","",IFERROR(SUM('الإدخال الأسبوعي'!K27:K34)/SUM('الإدخال الأسبوعي'!J27:J34),""))</f>
        <v/>
      </c>
      <c r="H34" s="21">
        <f>IF('الإدخال الأسبوعي'!$A34="","",'الإدخال الأسبوعي'!L34)</f>
        <v/>
      </c>
      <c r="I34" s="21">
        <f>IF('الإدخال الأسبوعي'!$A34="","",'الإدخال الأسبوعي'!M34)</f>
        <v/>
      </c>
      <c r="J34" s="21">
        <f>IF('الإدخال الأسبوعي'!$A34="","",'الإدخال الأسبوعي'!N34)</f>
        <v/>
      </c>
      <c r="K34" s="21">
        <f>IF('الإدخال الأسبوعي'!$A34="","",'الإدخال الأسبوعي'!O34)</f>
        <v/>
      </c>
      <c r="L34" s="20">
        <f>IF('الإدخال الأسبوعي'!$A34="","",IFERROR('الإدخال الأسبوعي'!Q34/'الإدخال الأسبوعي'!P34,""))</f>
        <v/>
      </c>
      <c r="M34" s="21">
        <f>IF('الإدخال الأسبوعي'!$A34="","",IFERROR('الإدخال الأسبوعي'!S34/SchedHours,""))</f>
        <v/>
      </c>
      <c r="N34" s="20">
        <f>IF('الإدخال الأسبوعي'!$A34="","",IFERROR('الإدخال الأسبوعي'!R34/'الإدخال الأسبوعي'!S34,""))</f>
        <v/>
      </c>
    </row>
    <row r="35">
      <c r="A35" s="19">
        <f>IF('الإدخال الأسبوعي'!$A35="","",'الإدخال الأسبوعي'!$A35)</f>
        <v/>
      </c>
      <c r="B35" s="20">
        <f>IF('الإدخال الأسبوعي'!$A35="","",IFERROR('الإدخال الأسبوعي'!B35/'الإدخال الأسبوعي'!C35,""))</f>
        <v/>
      </c>
      <c r="C35" s="20">
        <f>IF('الإدخال الأسبوعي'!$A35="","",IFERROR('الإدخال الأسبوعي'!D35/'الإدخال الأسبوعي'!E35,""))</f>
        <v/>
      </c>
      <c r="D35" s="21">
        <f>IF('الإدخال الأسبوعي'!$A35="","",'الإدخال الأسبوعي'!F35)</f>
        <v/>
      </c>
      <c r="E35" s="20">
        <f>IF('الإدخال الأسبوعي'!$A35="","",IFERROR('الإدخال الأسبوعي'!G35/'الإدخال الأسبوعي'!H35,""))</f>
        <v/>
      </c>
      <c r="F35" s="21">
        <f>IF('الإدخال الأسبوعي'!$A35="","",'الإدخال الأسبوعي'!I35)</f>
        <v/>
      </c>
      <c r="G35" s="20">
        <f>IF('الإدخال الأسبوعي'!$A35="","",IFERROR(SUM('الإدخال الأسبوعي'!K28:K35)/SUM('الإدخال الأسبوعي'!J28:J35),""))</f>
        <v/>
      </c>
      <c r="H35" s="21">
        <f>IF('الإدخال الأسبوعي'!$A35="","",'الإدخال الأسبوعي'!L35)</f>
        <v/>
      </c>
      <c r="I35" s="21">
        <f>IF('الإدخال الأسبوعي'!$A35="","",'الإدخال الأسبوعي'!M35)</f>
        <v/>
      </c>
      <c r="J35" s="21">
        <f>IF('الإدخال الأسبوعي'!$A35="","",'الإدخال الأسبوعي'!N35)</f>
        <v/>
      </c>
      <c r="K35" s="21">
        <f>IF('الإدخال الأسبوعي'!$A35="","",'الإدخال الأسبوعي'!O35)</f>
        <v/>
      </c>
      <c r="L35" s="20">
        <f>IF('الإدخال الأسبوعي'!$A35="","",IFERROR('الإدخال الأسبوعي'!Q35/'الإدخال الأسبوعي'!P35,""))</f>
        <v/>
      </c>
      <c r="M35" s="21">
        <f>IF('الإدخال الأسبوعي'!$A35="","",IFERROR('الإدخال الأسبوعي'!S35/SchedHours,""))</f>
        <v/>
      </c>
      <c r="N35" s="20">
        <f>IF('الإدخال الأسبوعي'!$A35="","",IFERROR('الإدخال الأسبوعي'!R35/'الإدخال الأسبوعي'!S35,""))</f>
        <v/>
      </c>
    </row>
    <row r="36">
      <c r="A36" s="19">
        <f>IF('الإدخال الأسبوعي'!$A36="","",'الإدخال الأسبوعي'!$A36)</f>
        <v/>
      </c>
      <c r="B36" s="20">
        <f>IF('الإدخال الأسبوعي'!$A36="","",IFERROR('الإدخال الأسبوعي'!B36/'الإدخال الأسبوعي'!C36,""))</f>
        <v/>
      </c>
      <c r="C36" s="20">
        <f>IF('الإدخال الأسبوعي'!$A36="","",IFERROR('الإدخال الأسبوعي'!D36/'الإدخال الأسبوعي'!E36,""))</f>
        <v/>
      </c>
      <c r="D36" s="21">
        <f>IF('الإدخال الأسبوعي'!$A36="","",'الإدخال الأسبوعي'!F36)</f>
        <v/>
      </c>
      <c r="E36" s="20">
        <f>IF('الإدخال الأسبوعي'!$A36="","",IFERROR('الإدخال الأسبوعي'!G36/'الإدخال الأسبوعي'!H36,""))</f>
        <v/>
      </c>
      <c r="F36" s="21">
        <f>IF('الإدخال الأسبوعي'!$A36="","",'الإدخال الأسبوعي'!I36)</f>
        <v/>
      </c>
      <c r="G36" s="20">
        <f>IF('الإدخال الأسبوعي'!$A36="","",IFERROR(SUM('الإدخال الأسبوعي'!K29:K36)/SUM('الإدخال الأسبوعي'!J29:J36),""))</f>
        <v/>
      </c>
      <c r="H36" s="21">
        <f>IF('الإدخال الأسبوعي'!$A36="","",'الإدخال الأسبوعي'!L36)</f>
        <v/>
      </c>
      <c r="I36" s="21">
        <f>IF('الإدخال الأسبوعي'!$A36="","",'الإدخال الأسبوعي'!M36)</f>
        <v/>
      </c>
      <c r="J36" s="21">
        <f>IF('الإدخال الأسبوعي'!$A36="","",'الإدخال الأسبوعي'!N36)</f>
        <v/>
      </c>
      <c r="K36" s="21">
        <f>IF('الإدخال الأسبوعي'!$A36="","",'الإدخال الأسبوعي'!O36)</f>
        <v/>
      </c>
      <c r="L36" s="20">
        <f>IF('الإدخال الأسبوعي'!$A36="","",IFERROR('الإدخال الأسبوعي'!Q36/'الإدخال الأسبوعي'!P36,""))</f>
        <v/>
      </c>
      <c r="M36" s="21">
        <f>IF('الإدخال الأسبوعي'!$A36="","",IFERROR('الإدخال الأسبوعي'!S36/SchedHours,""))</f>
        <v/>
      </c>
      <c r="N36" s="20">
        <f>IF('الإدخال الأسبوعي'!$A36="","",IFERROR('الإدخال الأسبوعي'!R36/'الإدخال الأسبوعي'!S36,""))</f>
        <v/>
      </c>
    </row>
    <row r="37">
      <c r="A37" s="19">
        <f>IF('الإدخال الأسبوعي'!$A37="","",'الإدخال الأسبوعي'!$A37)</f>
        <v/>
      </c>
      <c r="B37" s="20">
        <f>IF('الإدخال الأسبوعي'!$A37="","",IFERROR('الإدخال الأسبوعي'!B37/'الإدخال الأسبوعي'!C37,""))</f>
        <v/>
      </c>
      <c r="C37" s="20">
        <f>IF('الإدخال الأسبوعي'!$A37="","",IFERROR('الإدخال الأسبوعي'!D37/'الإدخال الأسبوعي'!E37,""))</f>
        <v/>
      </c>
      <c r="D37" s="21">
        <f>IF('الإدخال الأسبوعي'!$A37="","",'الإدخال الأسبوعي'!F37)</f>
        <v/>
      </c>
      <c r="E37" s="20">
        <f>IF('الإدخال الأسبوعي'!$A37="","",IFERROR('الإدخال الأسبوعي'!G37/'الإدخال الأسبوعي'!H37,""))</f>
        <v/>
      </c>
      <c r="F37" s="21">
        <f>IF('الإدخال الأسبوعي'!$A37="","",'الإدخال الأسبوعي'!I37)</f>
        <v/>
      </c>
      <c r="G37" s="20">
        <f>IF('الإدخال الأسبوعي'!$A37="","",IFERROR(SUM('الإدخال الأسبوعي'!K30:K37)/SUM('الإدخال الأسبوعي'!J30:J37),""))</f>
        <v/>
      </c>
      <c r="H37" s="21">
        <f>IF('الإدخال الأسبوعي'!$A37="","",'الإدخال الأسبوعي'!L37)</f>
        <v/>
      </c>
      <c r="I37" s="21">
        <f>IF('الإدخال الأسبوعي'!$A37="","",'الإدخال الأسبوعي'!M37)</f>
        <v/>
      </c>
      <c r="J37" s="21">
        <f>IF('الإدخال الأسبوعي'!$A37="","",'الإدخال الأسبوعي'!N37)</f>
        <v/>
      </c>
      <c r="K37" s="21">
        <f>IF('الإدخال الأسبوعي'!$A37="","",'الإدخال الأسبوعي'!O37)</f>
        <v/>
      </c>
      <c r="L37" s="20">
        <f>IF('الإدخال الأسبوعي'!$A37="","",IFERROR('الإدخال الأسبوعي'!Q37/'الإدخال الأسبوعي'!P37,""))</f>
        <v/>
      </c>
      <c r="M37" s="21">
        <f>IF('الإدخال الأسبوعي'!$A37="","",IFERROR('الإدخال الأسبوعي'!S37/SchedHours,""))</f>
        <v/>
      </c>
      <c r="N37" s="20">
        <f>IF('الإدخال الأسبوعي'!$A37="","",IFERROR('الإدخال الأسبوعي'!R37/'الإدخال الأسبوعي'!S37,""))</f>
        <v/>
      </c>
    </row>
    <row r="38">
      <c r="A38" s="19">
        <f>IF('الإدخال الأسبوعي'!$A38="","",'الإدخال الأسبوعي'!$A38)</f>
        <v/>
      </c>
      <c r="B38" s="20">
        <f>IF('الإدخال الأسبوعي'!$A38="","",IFERROR('الإدخال الأسبوعي'!B38/'الإدخال الأسبوعي'!C38,""))</f>
        <v/>
      </c>
      <c r="C38" s="20">
        <f>IF('الإدخال الأسبوعي'!$A38="","",IFERROR('الإدخال الأسبوعي'!D38/'الإدخال الأسبوعي'!E38,""))</f>
        <v/>
      </c>
      <c r="D38" s="21">
        <f>IF('الإدخال الأسبوعي'!$A38="","",'الإدخال الأسبوعي'!F38)</f>
        <v/>
      </c>
      <c r="E38" s="20">
        <f>IF('الإدخال الأسبوعي'!$A38="","",IFERROR('الإدخال الأسبوعي'!G38/'الإدخال الأسبوعي'!H38,""))</f>
        <v/>
      </c>
      <c r="F38" s="21">
        <f>IF('الإدخال الأسبوعي'!$A38="","",'الإدخال الأسبوعي'!I38)</f>
        <v/>
      </c>
      <c r="G38" s="20">
        <f>IF('الإدخال الأسبوعي'!$A38="","",IFERROR(SUM('الإدخال الأسبوعي'!K31:K38)/SUM('الإدخال الأسبوعي'!J31:J38),""))</f>
        <v/>
      </c>
      <c r="H38" s="21">
        <f>IF('الإدخال الأسبوعي'!$A38="","",'الإدخال الأسبوعي'!L38)</f>
        <v/>
      </c>
      <c r="I38" s="21">
        <f>IF('الإدخال الأسبوعي'!$A38="","",'الإدخال الأسبوعي'!M38)</f>
        <v/>
      </c>
      <c r="J38" s="21">
        <f>IF('الإدخال الأسبوعي'!$A38="","",'الإدخال الأسبوعي'!N38)</f>
        <v/>
      </c>
      <c r="K38" s="21">
        <f>IF('الإدخال الأسبوعي'!$A38="","",'الإدخال الأسبوعي'!O38)</f>
        <v/>
      </c>
      <c r="L38" s="20">
        <f>IF('الإدخال الأسبوعي'!$A38="","",IFERROR('الإدخال الأسبوعي'!Q38/'الإدخال الأسبوعي'!P38,""))</f>
        <v/>
      </c>
      <c r="M38" s="21">
        <f>IF('الإدخال الأسبوعي'!$A38="","",IFERROR('الإدخال الأسبوعي'!S38/SchedHours,""))</f>
        <v/>
      </c>
      <c r="N38" s="20">
        <f>IF('الإدخال الأسبوعي'!$A38="","",IFERROR('الإدخال الأسبوعي'!R38/'الإدخال الأسبوعي'!S38,""))</f>
        <v/>
      </c>
    </row>
    <row r="39">
      <c r="A39" s="19">
        <f>IF('الإدخال الأسبوعي'!$A39="","",'الإدخال الأسبوعي'!$A39)</f>
        <v/>
      </c>
      <c r="B39" s="20">
        <f>IF('الإدخال الأسبوعي'!$A39="","",IFERROR('الإدخال الأسبوعي'!B39/'الإدخال الأسبوعي'!C39,""))</f>
        <v/>
      </c>
      <c r="C39" s="20">
        <f>IF('الإدخال الأسبوعي'!$A39="","",IFERROR('الإدخال الأسبوعي'!D39/'الإدخال الأسبوعي'!E39,""))</f>
        <v/>
      </c>
      <c r="D39" s="21">
        <f>IF('الإدخال الأسبوعي'!$A39="","",'الإدخال الأسبوعي'!F39)</f>
        <v/>
      </c>
      <c r="E39" s="20">
        <f>IF('الإدخال الأسبوعي'!$A39="","",IFERROR('الإدخال الأسبوعي'!G39/'الإدخال الأسبوعي'!H39,""))</f>
        <v/>
      </c>
      <c r="F39" s="21">
        <f>IF('الإدخال الأسبوعي'!$A39="","",'الإدخال الأسبوعي'!I39)</f>
        <v/>
      </c>
      <c r="G39" s="20">
        <f>IF('الإدخال الأسبوعي'!$A39="","",IFERROR(SUM('الإدخال الأسبوعي'!K32:K39)/SUM('الإدخال الأسبوعي'!J32:J39),""))</f>
        <v/>
      </c>
      <c r="H39" s="21">
        <f>IF('الإدخال الأسبوعي'!$A39="","",'الإدخال الأسبوعي'!L39)</f>
        <v/>
      </c>
      <c r="I39" s="21">
        <f>IF('الإدخال الأسبوعي'!$A39="","",'الإدخال الأسبوعي'!M39)</f>
        <v/>
      </c>
      <c r="J39" s="21">
        <f>IF('الإدخال الأسبوعي'!$A39="","",'الإدخال الأسبوعي'!N39)</f>
        <v/>
      </c>
      <c r="K39" s="21">
        <f>IF('الإدخال الأسبوعي'!$A39="","",'الإدخال الأسبوعي'!O39)</f>
        <v/>
      </c>
      <c r="L39" s="20">
        <f>IF('الإدخال الأسبوعي'!$A39="","",IFERROR('الإدخال الأسبوعي'!Q39/'الإدخال الأسبوعي'!P39,""))</f>
        <v/>
      </c>
      <c r="M39" s="21">
        <f>IF('الإدخال الأسبوعي'!$A39="","",IFERROR('الإدخال الأسبوعي'!S39/SchedHours,""))</f>
        <v/>
      </c>
      <c r="N39" s="20">
        <f>IF('الإدخال الأسبوعي'!$A39="","",IFERROR('الإدخال الأسبوعي'!R39/'الإدخال الأسبوعي'!S39,""))</f>
        <v/>
      </c>
    </row>
    <row r="40">
      <c r="A40" s="19">
        <f>IF('الإدخال الأسبوعي'!$A40="","",'الإدخال الأسبوعي'!$A40)</f>
        <v/>
      </c>
      <c r="B40" s="20">
        <f>IF('الإدخال الأسبوعي'!$A40="","",IFERROR('الإدخال الأسبوعي'!B40/'الإدخال الأسبوعي'!C40,""))</f>
        <v/>
      </c>
      <c r="C40" s="20">
        <f>IF('الإدخال الأسبوعي'!$A40="","",IFERROR('الإدخال الأسبوعي'!D40/'الإدخال الأسبوعي'!E40,""))</f>
        <v/>
      </c>
      <c r="D40" s="21">
        <f>IF('الإدخال الأسبوعي'!$A40="","",'الإدخال الأسبوعي'!F40)</f>
        <v/>
      </c>
      <c r="E40" s="20">
        <f>IF('الإدخال الأسبوعي'!$A40="","",IFERROR('الإدخال الأسبوعي'!G40/'الإدخال الأسبوعي'!H40,""))</f>
        <v/>
      </c>
      <c r="F40" s="21">
        <f>IF('الإدخال الأسبوعي'!$A40="","",'الإدخال الأسبوعي'!I40)</f>
        <v/>
      </c>
      <c r="G40" s="20">
        <f>IF('الإدخال الأسبوعي'!$A40="","",IFERROR(SUM('الإدخال الأسبوعي'!K33:K40)/SUM('الإدخال الأسبوعي'!J33:J40),""))</f>
        <v/>
      </c>
      <c r="H40" s="21">
        <f>IF('الإدخال الأسبوعي'!$A40="","",'الإدخال الأسبوعي'!L40)</f>
        <v/>
      </c>
      <c r="I40" s="21">
        <f>IF('الإدخال الأسبوعي'!$A40="","",'الإدخال الأسبوعي'!M40)</f>
        <v/>
      </c>
      <c r="J40" s="21">
        <f>IF('الإدخال الأسبوعي'!$A40="","",'الإدخال الأسبوعي'!N40)</f>
        <v/>
      </c>
      <c r="K40" s="21">
        <f>IF('الإدخال الأسبوعي'!$A40="","",'الإدخال الأسبوعي'!O40)</f>
        <v/>
      </c>
      <c r="L40" s="20">
        <f>IF('الإدخال الأسبوعي'!$A40="","",IFERROR('الإدخال الأسبوعي'!Q40/'الإدخال الأسبوعي'!P40,""))</f>
        <v/>
      </c>
      <c r="M40" s="21">
        <f>IF('الإدخال الأسبوعي'!$A40="","",IFERROR('الإدخال الأسبوعي'!S40/SchedHours,""))</f>
        <v/>
      </c>
      <c r="N40" s="20">
        <f>IF('الإدخال الأسبوعي'!$A40="","",IFERROR('الإدخال الأسبوعي'!R40/'الإدخال الأسبوعي'!S40,""))</f>
        <v/>
      </c>
    </row>
    <row r="41">
      <c r="A41" s="19">
        <f>IF('الإدخال الأسبوعي'!$A41="","",'الإدخال الأسبوعي'!$A41)</f>
        <v/>
      </c>
      <c r="B41" s="20">
        <f>IF('الإدخال الأسبوعي'!$A41="","",IFERROR('الإدخال الأسبوعي'!B41/'الإدخال الأسبوعي'!C41,""))</f>
        <v/>
      </c>
      <c r="C41" s="20">
        <f>IF('الإدخال الأسبوعي'!$A41="","",IFERROR('الإدخال الأسبوعي'!D41/'الإدخال الأسبوعي'!E41,""))</f>
        <v/>
      </c>
      <c r="D41" s="21">
        <f>IF('الإدخال الأسبوعي'!$A41="","",'الإدخال الأسبوعي'!F41)</f>
        <v/>
      </c>
      <c r="E41" s="20">
        <f>IF('الإدخال الأسبوعي'!$A41="","",IFERROR('الإدخال الأسبوعي'!G41/'الإدخال الأسبوعي'!H41,""))</f>
        <v/>
      </c>
      <c r="F41" s="21">
        <f>IF('الإدخال الأسبوعي'!$A41="","",'الإدخال الأسبوعي'!I41)</f>
        <v/>
      </c>
      <c r="G41" s="20">
        <f>IF('الإدخال الأسبوعي'!$A41="","",IFERROR(SUM('الإدخال الأسبوعي'!K34:K41)/SUM('الإدخال الأسبوعي'!J34:J41),""))</f>
        <v/>
      </c>
      <c r="H41" s="21">
        <f>IF('الإدخال الأسبوعي'!$A41="","",'الإدخال الأسبوعي'!L41)</f>
        <v/>
      </c>
      <c r="I41" s="21">
        <f>IF('الإدخال الأسبوعي'!$A41="","",'الإدخال الأسبوعي'!M41)</f>
        <v/>
      </c>
      <c r="J41" s="21">
        <f>IF('الإدخال الأسبوعي'!$A41="","",'الإدخال الأسبوعي'!N41)</f>
        <v/>
      </c>
      <c r="K41" s="21">
        <f>IF('الإدخال الأسبوعي'!$A41="","",'الإدخال الأسبوعي'!O41)</f>
        <v/>
      </c>
      <c r="L41" s="20">
        <f>IF('الإدخال الأسبوعي'!$A41="","",IFERROR('الإدخال الأسبوعي'!Q41/'الإدخال الأسبوعي'!P41,""))</f>
        <v/>
      </c>
      <c r="M41" s="21">
        <f>IF('الإدخال الأسبوعي'!$A41="","",IFERROR('الإدخال الأسبوعي'!S41/SchedHours,""))</f>
        <v/>
      </c>
      <c r="N41" s="20">
        <f>IF('الإدخال الأسبوعي'!$A41="","",IFERROR('الإدخال الأسبوعي'!R41/'الإدخال الأسبوعي'!S41,""))</f>
        <v/>
      </c>
    </row>
    <row r="42">
      <c r="A42" s="19">
        <f>IF('الإدخال الأسبوعي'!$A42="","",'الإدخال الأسبوعي'!$A42)</f>
        <v/>
      </c>
      <c r="B42" s="20">
        <f>IF('الإدخال الأسبوعي'!$A42="","",IFERROR('الإدخال الأسبوعي'!B42/'الإدخال الأسبوعي'!C42,""))</f>
        <v/>
      </c>
      <c r="C42" s="20">
        <f>IF('الإدخال الأسبوعي'!$A42="","",IFERROR('الإدخال الأسبوعي'!D42/'الإدخال الأسبوعي'!E42,""))</f>
        <v/>
      </c>
      <c r="D42" s="21">
        <f>IF('الإدخال الأسبوعي'!$A42="","",'الإدخال الأسبوعي'!F42)</f>
        <v/>
      </c>
      <c r="E42" s="20">
        <f>IF('الإدخال الأسبوعي'!$A42="","",IFERROR('الإدخال الأسبوعي'!G42/'الإدخال الأسبوعي'!H42,""))</f>
        <v/>
      </c>
      <c r="F42" s="21">
        <f>IF('الإدخال الأسبوعي'!$A42="","",'الإدخال الأسبوعي'!I42)</f>
        <v/>
      </c>
      <c r="G42" s="20">
        <f>IF('الإدخال الأسبوعي'!$A42="","",IFERROR(SUM('الإدخال الأسبوعي'!K35:K42)/SUM('الإدخال الأسبوعي'!J35:J42),""))</f>
        <v/>
      </c>
      <c r="H42" s="21">
        <f>IF('الإدخال الأسبوعي'!$A42="","",'الإدخال الأسبوعي'!L42)</f>
        <v/>
      </c>
      <c r="I42" s="21">
        <f>IF('الإدخال الأسبوعي'!$A42="","",'الإدخال الأسبوعي'!M42)</f>
        <v/>
      </c>
      <c r="J42" s="21">
        <f>IF('الإدخال الأسبوعي'!$A42="","",'الإدخال الأسبوعي'!N42)</f>
        <v/>
      </c>
      <c r="K42" s="21">
        <f>IF('الإدخال الأسبوعي'!$A42="","",'الإدخال الأسبوعي'!O42)</f>
        <v/>
      </c>
      <c r="L42" s="20">
        <f>IF('الإدخال الأسبوعي'!$A42="","",IFERROR('الإدخال الأسبوعي'!Q42/'الإدخال الأسبوعي'!P42,""))</f>
        <v/>
      </c>
      <c r="M42" s="21">
        <f>IF('الإدخال الأسبوعي'!$A42="","",IFERROR('الإدخال الأسبوعي'!S42/SchedHours,""))</f>
        <v/>
      </c>
      <c r="N42" s="20">
        <f>IF('الإدخال الأسبوعي'!$A42="","",IFERROR('الإدخال الأسبوعي'!R42/'الإدخال الأسبوعي'!S42,""))</f>
        <v/>
      </c>
    </row>
    <row r="43">
      <c r="A43" s="19">
        <f>IF('الإدخال الأسبوعي'!$A43="","",'الإدخال الأسبوعي'!$A43)</f>
        <v/>
      </c>
      <c r="B43" s="20">
        <f>IF('الإدخال الأسبوعي'!$A43="","",IFERROR('الإدخال الأسبوعي'!B43/'الإدخال الأسبوعي'!C43,""))</f>
        <v/>
      </c>
      <c r="C43" s="20">
        <f>IF('الإدخال الأسبوعي'!$A43="","",IFERROR('الإدخال الأسبوعي'!D43/'الإدخال الأسبوعي'!E43,""))</f>
        <v/>
      </c>
      <c r="D43" s="21">
        <f>IF('الإدخال الأسبوعي'!$A43="","",'الإدخال الأسبوعي'!F43)</f>
        <v/>
      </c>
      <c r="E43" s="20">
        <f>IF('الإدخال الأسبوعي'!$A43="","",IFERROR('الإدخال الأسبوعي'!G43/'الإدخال الأسبوعي'!H43,""))</f>
        <v/>
      </c>
      <c r="F43" s="21">
        <f>IF('الإدخال الأسبوعي'!$A43="","",'الإدخال الأسبوعي'!I43)</f>
        <v/>
      </c>
      <c r="G43" s="20">
        <f>IF('الإدخال الأسبوعي'!$A43="","",IFERROR(SUM('الإدخال الأسبوعي'!K36:K43)/SUM('الإدخال الأسبوعي'!J36:J43),""))</f>
        <v/>
      </c>
      <c r="H43" s="21">
        <f>IF('الإدخال الأسبوعي'!$A43="","",'الإدخال الأسبوعي'!L43)</f>
        <v/>
      </c>
      <c r="I43" s="21">
        <f>IF('الإدخال الأسبوعي'!$A43="","",'الإدخال الأسبوعي'!M43)</f>
        <v/>
      </c>
      <c r="J43" s="21">
        <f>IF('الإدخال الأسبوعي'!$A43="","",'الإدخال الأسبوعي'!N43)</f>
        <v/>
      </c>
      <c r="K43" s="21">
        <f>IF('الإدخال الأسبوعي'!$A43="","",'الإدخال الأسبوعي'!O43)</f>
        <v/>
      </c>
      <c r="L43" s="20">
        <f>IF('الإدخال الأسبوعي'!$A43="","",IFERROR('الإدخال الأسبوعي'!Q43/'الإدخال الأسبوعي'!P43,""))</f>
        <v/>
      </c>
      <c r="M43" s="21">
        <f>IF('الإدخال الأسبوعي'!$A43="","",IFERROR('الإدخال الأسبوعي'!S43/SchedHours,""))</f>
        <v/>
      </c>
      <c r="N43" s="20">
        <f>IF('الإدخال الأسبوعي'!$A43="","",IFERROR('الإدخال الأسبوعي'!R43/'الإدخال الأسبوعي'!S43,""))</f>
        <v/>
      </c>
    </row>
    <row r="44">
      <c r="A44" s="19">
        <f>IF('الإدخال الأسبوعي'!$A44="","",'الإدخال الأسبوعي'!$A44)</f>
        <v/>
      </c>
      <c r="B44" s="20">
        <f>IF('الإدخال الأسبوعي'!$A44="","",IFERROR('الإدخال الأسبوعي'!B44/'الإدخال الأسبوعي'!C44,""))</f>
        <v/>
      </c>
      <c r="C44" s="20">
        <f>IF('الإدخال الأسبوعي'!$A44="","",IFERROR('الإدخال الأسبوعي'!D44/'الإدخال الأسبوعي'!E44,""))</f>
        <v/>
      </c>
      <c r="D44" s="21">
        <f>IF('الإدخال الأسبوعي'!$A44="","",'الإدخال الأسبوعي'!F44)</f>
        <v/>
      </c>
      <c r="E44" s="20">
        <f>IF('الإدخال الأسبوعي'!$A44="","",IFERROR('الإدخال الأسبوعي'!G44/'الإدخال الأسبوعي'!H44,""))</f>
        <v/>
      </c>
      <c r="F44" s="21">
        <f>IF('الإدخال الأسبوعي'!$A44="","",'الإدخال الأسبوعي'!I44)</f>
        <v/>
      </c>
      <c r="G44" s="20">
        <f>IF('الإدخال الأسبوعي'!$A44="","",IFERROR(SUM('الإدخال الأسبوعي'!K37:K44)/SUM('الإدخال الأسبوعي'!J37:J44),""))</f>
        <v/>
      </c>
      <c r="H44" s="21">
        <f>IF('الإدخال الأسبوعي'!$A44="","",'الإدخال الأسبوعي'!L44)</f>
        <v/>
      </c>
      <c r="I44" s="21">
        <f>IF('الإدخال الأسبوعي'!$A44="","",'الإدخال الأسبوعي'!M44)</f>
        <v/>
      </c>
      <c r="J44" s="21">
        <f>IF('الإدخال الأسبوعي'!$A44="","",'الإدخال الأسبوعي'!N44)</f>
        <v/>
      </c>
      <c r="K44" s="21">
        <f>IF('الإدخال الأسبوعي'!$A44="","",'الإدخال الأسبوعي'!O44)</f>
        <v/>
      </c>
      <c r="L44" s="20">
        <f>IF('الإدخال الأسبوعي'!$A44="","",IFERROR('الإدخال الأسبوعي'!Q44/'الإدخال الأسبوعي'!P44,""))</f>
        <v/>
      </c>
      <c r="M44" s="21">
        <f>IF('الإدخال الأسبوعي'!$A44="","",IFERROR('الإدخال الأسبوعي'!S44/SchedHours,""))</f>
        <v/>
      </c>
      <c r="N44" s="20">
        <f>IF('الإدخال الأسبوعي'!$A44="","",IFERROR('الإدخال الأسبوعي'!R44/'الإدخال الأسبوعي'!S44,""))</f>
        <v/>
      </c>
    </row>
    <row r="45">
      <c r="A45" s="19">
        <f>IF('الإدخال الأسبوعي'!$A45="","",'الإدخال الأسبوعي'!$A45)</f>
        <v/>
      </c>
      <c r="B45" s="20">
        <f>IF('الإدخال الأسبوعي'!$A45="","",IFERROR('الإدخال الأسبوعي'!B45/'الإدخال الأسبوعي'!C45,""))</f>
        <v/>
      </c>
      <c r="C45" s="20">
        <f>IF('الإدخال الأسبوعي'!$A45="","",IFERROR('الإدخال الأسبوعي'!D45/'الإدخال الأسبوعي'!E45,""))</f>
        <v/>
      </c>
      <c r="D45" s="21">
        <f>IF('الإدخال الأسبوعي'!$A45="","",'الإدخال الأسبوعي'!F45)</f>
        <v/>
      </c>
      <c r="E45" s="20">
        <f>IF('الإدخال الأسبوعي'!$A45="","",IFERROR('الإدخال الأسبوعي'!G45/'الإدخال الأسبوعي'!H45,""))</f>
        <v/>
      </c>
      <c r="F45" s="21">
        <f>IF('الإدخال الأسبوعي'!$A45="","",'الإدخال الأسبوعي'!I45)</f>
        <v/>
      </c>
      <c r="G45" s="20">
        <f>IF('الإدخال الأسبوعي'!$A45="","",IFERROR(SUM('الإدخال الأسبوعي'!K38:K45)/SUM('الإدخال الأسبوعي'!J38:J45),""))</f>
        <v/>
      </c>
      <c r="H45" s="21">
        <f>IF('الإدخال الأسبوعي'!$A45="","",'الإدخال الأسبوعي'!L45)</f>
        <v/>
      </c>
      <c r="I45" s="21">
        <f>IF('الإدخال الأسبوعي'!$A45="","",'الإدخال الأسبوعي'!M45)</f>
        <v/>
      </c>
      <c r="J45" s="21">
        <f>IF('الإدخال الأسبوعي'!$A45="","",'الإدخال الأسبوعي'!N45)</f>
        <v/>
      </c>
      <c r="K45" s="21">
        <f>IF('الإدخال الأسبوعي'!$A45="","",'الإدخال الأسبوعي'!O45)</f>
        <v/>
      </c>
      <c r="L45" s="20">
        <f>IF('الإدخال الأسبوعي'!$A45="","",IFERROR('الإدخال الأسبوعي'!Q45/'الإدخال الأسبوعي'!P45,""))</f>
        <v/>
      </c>
      <c r="M45" s="21">
        <f>IF('الإدخال الأسبوعي'!$A45="","",IFERROR('الإدخال الأسبوعي'!S45/SchedHours,""))</f>
        <v/>
      </c>
      <c r="N45" s="20">
        <f>IF('الإدخال الأسبوعي'!$A45="","",IFERROR('الإدخال الأسبوعي'!R45/'الإدخال الأسبوعي'!S45,""))</f>
        <v/>
      </c>
    </row>
    <row r="46">
      <c r="A46" s="19">
        <f>IF('الإدخال الأسبوعي'!$A46="","",'الإدخال الأسبوعي'!$A46)</f>
        <v/>
      </c>
      <c r="B46" s="20">
        <f>IF('الإدخال الأسبوعي'!$A46="","",IFERROR('الإدخال الأسبوعي'!B46/'الإدخال الأسبوعي'!C46,""))</f>
        <v/>
      </c>
      <c r="C46" s="20">
        <f>IF('الإدخال الأسبوعي'!$A46="","",IFERROR('الإدخال الأسبوعي'!D46/'الإدخال الأسبوعي'!E46,""))</f>
        <v/>
      </c>
      <c r="D46" s="21">
        <f>IF('الإدخال الأسبوعي'!$A46="","",'الإدخال الأسبوعي'!F46)</f>
        <v/>
      </c>
      <c r="E46" s="20">
        <f>IF('الإدخال الأسبوعي'!$A46="","",IFERROR('الإدخال الأسبوعي'!G46/'الإدخال الأسبوعي'!H46,""))</f>
        <v/>
      </c>
      <c r="F46" s="21">
        <f>IF('الإدخال الأسبوعي'!$A46="","",'الإدخال الأسبوعي'!I46)</f>
        <v/>
      </c>
      <c r="G46" s="20">
        <f>IF('الإدخال الأسبوعي'!$A46="","",IFERROR(SUM('الإدخال الأسبوعي'!K39:K46)/SUM('الإدخال الأسبوعي'!J39:J46),""))</f>
        <v/>
      </c>
      <c r="H46" s="21">
        <f>IF('الإدخال الأسبوعي'!$A46="","",'الإدخال الأسبوعي'!L46)</f>
        <v/>
      </c>
      <c r="I46" s="21">
        <f>IF('الإدخال الأسبوعي'!$A46="","",'الإدخال الأسبوعي'!M46)</f>
        <v/>
      </c>
      <c r="J46" s="21">
        <f>IF('الإدخال الأسبوعي'!$A46="","",'الإدخال الأسبوعي'!N46)</f>
        <v/>
      </c>
      <c r="K46" s="21">
        <f>IF('الإدخال الأسبوعي'!$A46="","",'الإدخال الأسبوعي'!O46)</f>
        <v/>
      </c>
      <c r="L46" s="20">
        <f>IF('الإدخال الأسبوعي'!$A46="","",IFERROR('الإدخال الأسبوعي'!Q46/'الإدخال الأسبوعي'!P46,""))</f>
        <v/>
      </c>
      <c r="M46" s="21">
        <f>IF('الإدخال الأسبوعي'!$A46="","",IFERROR('الإدخال الأسبوعي'!S46/SchedHours,""))</f>
        <v/>
      </c>
      <c r="N46" s="20">
        <f>IF('الإدخال الأسبوعي'!$A46="","",IFERROR('الإدخال الأسبوعي'!R46/'الإدخال الأسبوعي'!S46,""))</f>
        <v/>
      </c>
    </row>
    <row r="47">
      <c r="A47" s="19">
        <f>IF('الإدخال الأسبوعي'!$A47="","",'الإدخال الأسبوعي'!$A47)</f>
        <v/>
      </c>
      <c r="B47" s="20">
        <f>IF('الإدخال الأسبوعي'!$A47="","",IFERROR('الإدخال الأسبوعي'!B47/'الإدخال الأسبوعي'!C47,""))</f>
        <v/>
      </c>
      <c r="C47" s="20">
        <f>IF('الإدخال الأسبوعي'!$A47="","",IFERROR('الإدخال الأسبوعي'!D47/'الإدخال الأسبوعي'!E47,""))</f>
        <v/>
      </c>
      <c r="D47" s="21">
        <f>IF('الإدخال الأسبوعي'!$A47="","",'الإدخال الأسبوعي'!F47)</f>
        <v/>
      </c>
      <c r="E47" s="20">
        <f>IF('الإدخال الأسبوعي'!$A47="","",IFERROR('الإدخال الأسبوعي'!G47/'الإدخال الأسبوعي'!H47,""))</f>
        <v/>
      </c>
      <c r="F47" s="21">
        <f>IF('الإدخال الأسبوعي'!$A47="","",'الإدخال الأسبوعي'!I47)</f>
        <v/>
      </c>
      <c r="G47" s="20">
        <f>IF('الإدخال الأسبوعي'!$A47="","",IFERROR(SUM('الإدخال الأسبوعي'!K40:K47)/SUM('الإدخال الأسبوعي'!J40:J47),""))</f>
        <v/>
      </c>
      <c r="H47" s="21">
        <f>IF('الإدخال الأسبوعي'!$A47="","",'الإدخال الأسبوعي'!L47)</f>
        <v/>
      </c>
      <c r="I47" s="21">
        <f>IF('الإدخال الأسبوعي'!$A47="","",'الإدخال الأسبوعي'!M47)</f>
        <v/>
      </c>
      <c r="J47" s="21">
        <f>IF('الإدخال الأسبوعي'!$A47="","",'الإدخال الأسبوعي'!N47)</f>
        <v/>
      </c>
      <c r="K47" s="21">
        <f>IF('الإدخال الأسبوعي'!$A47="","",'الإدخال الأسبوعي'!O47)</f>
        <v/>
      </c>
      <c r="L47" s="20">
        <f>IF('الإدخال الأسبوعي'!$A47="","",IFERROR('الإدخال الأسبوعي'!Q47/'الإدخال الأسبوعي'!P47,""))</f>
        <v/>
      </c>
      <c r="M47" s="21">
        <f>IF('الإدخال الأسبوعي'!$A47="","",IFERROR('الإدخال الأسبوعي'!S47/SchedHours,""))</f>
        <v/>
      </c>
      <c r="N47" s="20">
        <f>IF('الإدخال الأسبوعي'!$A47="","",IFERROR('الإدخال الأسبوعي'!R47/'الإدخال الأسبوعي'!S47,""))</f>
        <v/>
      </c>
    </row>
    <row r="48">
      <c r="A48" s="19">
        <f>IF('الإدخال الأسبوعي'!$A48="","",'الإدخال الأسبوعي'!$A48)</f>
        <v/>
      </c>
      <c r="B48" s="20">
        <f>IF('الإدخال الأسبوعي'!$A48="","",IFERROR('الإدخال الأسبوعي'!B48/'الإدخال الأسبوعي'!C48,""))</f>
        <v/>
      </c>
      <c r="C48" s="20">
        <f>IF('الإدخال الأسبوعي'!$A48="","",IFERROR('الإدخال الأسبوعي'!D48/'الإدخال الأسبوعي'!E48,""))</f>
        <v/>
      </c>
      <c r="D48" s="21">
        <f>IF('الإدخال الأسبوعي'!$A48="","",'الإدخال الأسبوعي'!F48)</f>
        <v/>
      </c>
      <c r="E48" s="20">
        <f>IF('الإدخال الأسبوعي'!$A48="","",IFERROR('الإدخال الأسبوعي'!G48/'الإدخال الأسبوعي'!H48,""))</f>
        <v/>
      </c>
      <c r="F48" s="21">
        <f>IF('الإدخال الأسبوعي'!$A48="","",'الإدخال الأسبوعي'!I48)</f>
        <v/>
      </c>
      <c r="G48" s="20">
        <f>IF('الإدخال الأسبوعي'!$A48="","",IFERROR(SUM('الإدخال الأسبوعي'!K41:K48)/SUM('الإدخال الأسبوعي'!J41:J48),""))</f>
        <v/>
      </c>
      <c r="H48" s="21">
        <f>IF('الإدخال الأسبوعي'!$A48="","",'الإدخال الأسبوعي'!L48)</f>
        <v/>
      </c>
      <c r="I48" s="21">
        <f>IF('الإدخال الأسبوعي'!$A48="","",'الإدخال الأسبوعي'!M48)</f>
        <v/>
      </c>
      <c r="J48" s="21">
        <f>IF('الإدخال الأسبوعي'!$A48="","",'الإدخال الأسبوعي'!N48)</f>
        <v/>
      </c>
      <c r="K48" s="21">
        <f>IF('الإدخال الأسبوعي'!$A48="","",'الإدخال الأسبوعي'!O48)</f>
        <v/>
      </c>
      <c r="L48" s="20">
        <f>IF('الإدخال الأسبوعي'!$A48="","",IFERROR('الإدخال الأسبوعي'!Q48/'الإدخال الأسبوعي'!P48,""))</f>
        <v/>
      </c>
      <c r="M48" s="21">
        <f>IF('الإدخال الأسبوعي'!$A48="","",IFERROR('الإدخال الأسبوعي'!S48/SchedHours,""))</f>
        <v/>
      </c>
      <c r="N48" s="20">
        <f>IF('الإدخال الأسبوعي'!$A48="","",IFERROR('الإدخال الأسبوعي'!R48/'الإدخال الأسبوعي'!S48,""))</f>
        <v/>
      </c>
    </row>
    <row r="49">
      <c r="A49" s="19">
        <f>IF('الإدخال الأسبوعي'!$A49="","",'الإدخال الأسبوعي'!$A49)</f>
        <v/>
      </c>
      <c r="B49" s="20">
        <f>IF('الإدخال الأسبوعي'!$A49="","",IFERROR('الإدخال الأسبوعي'!B49/'الإدخال الأسبوعي'!C49,""))</f>
        <v/>
      </c>
      <c r="C49" s="20">
        <f>IF('الإدخال الأسبوعي'!$A49="","",IFERROR('الإدخال الأسبوعي'!D49/'الإدخال الأسبوعي'!E49,""))</f>
        <v/>
      </c>
      <c r="D49" s="21">
        <f>IF('الإدخال الأسبوعي'!$A49="","",'الإدخال الأسبوعي'!F49)</f>
        <v/>
      </c>
      <c r="E49" s="20">
        <f>IF('الإدخال الأسبوعي'!$A49="","",IFERROR('الإدخال الأسبوعي'!G49/'الإدخال الأسبوعي'!H49,""))</f>
        <v/>
      </c>
      <c r="F49" s="21">
        <f>IF('الإدخال الأسبوعي'!$A49="","",'الإدخال الأسبوعي'!I49)</f>
        <v/>
      </c>
      <c r="G49" s="20">
        <f>IF('الإدخال الأسبوعي'!$A49="","",IFERROR(SUM('الإدخال الأسبوعي'!K42:K49)/SUM('الإدخال الأسبوعي'!J42:J49),""))</f>
        <v/>
      </c>
      <c r="H49" s="21">
        <f>IF('الإدخال الأسبوعي'!$A49="","",'الإدخال الأسبوعي'!L49)</f>
        <v/>
      </c>
      <c r="I49" s="21">
        <f>IF('الإدخال الأسبوعي'!$A49="","",'الإدخال الأسبوعي'!M49)</f>
        <v/>
      </c>
      <c r="J49" s="21">
        <f>IF('الإدخال الأسبوعي'!$A49="","",'الإدخال الأسبوعي'!N49)</f>
        <v/>
      </c>
      <c r="K49" s="21">
        <f>IF('الإدخال الأسبوعي'!$A49="","",'الإدخال الأسبوعي'!O49)</f>
        <v/>
      </c>
      <c r="L49" s="20">
        <f>IF('الإدخال الأسبوعي'!$A49="","",IFERROR('الإدخال الأسبوعي'!Q49/'الإدخال الأسبوعي'!P49,""))</f>
        <v/>
      </c>
      <c r="M49" s="21">
        <f>IF('الإدخال الأسبوعي'!$A49="","",IFERROR('الإدخال الأسبوعي'!S49/SchedHours,""))</f>
        <v/>
      </c>
      <c r="N49" s="20">
        <f>IF('الإدخال الأسبوعي'!$A49="","",IFERROR('الإدخال الأسبوعي'!R49/'الإدخال الأسبوعي'!S49,""))</f>
        <v/>
      </c>
    </row>
    <row r="50">
      <c r="A50" s="19">
        <f>IF('الإدخال الأسبوعي'!$A50="","",'الإدخال الأسبوعي'!$A50)</f>
        <v/>
      </c>
      <c r="B50" s="20">
        <f>IF('الإدخال الأسبوعي'!$A50="","",IFERROR('الإدخال الأسبوعي'!B50/'الإدخال الأسبوعي'!C50,""))</f>
        <v/>
      </c>
      <c r="C50" s="20">
        <f>IF('الإدخال الأسبوعي'!$A50="","",IFERROR('الإدخال الأسبوعي'!D50/'الإدخال الأسبوعي'!E50,""))</f>
        <v/>
      </c>
      <c r="D50" s="21">
        <f>IF('الإدخال الأسبوعي'!$A50="","",'الإدخال الأسبوعي'!F50)</f>
        <v/>
      </c>
      <c r="E50" s="20">
        <f>IF('الإدخال الأسبوعي'!$A50="","",IFERROR('الإدخال الأسبوعي'!G50/'الإدخال الأسبوعي'!H50,""))</f>
        <v/>
      </c>
      <c r="F50" s="21">
        <f>IF('الإدخال الأسبوعي'!$A50="","",'الإدخال الأسبوعي'!I50)</f>
        <v/>
      </c>
      <c r="G50" s="20">
        <f>IF('الإدخال الأسبوعي'!$A50="","",IFERROR(SUM('الإدخال الأسبوعي'!K43:K50)/SUM('الإدخال الأسبوعي'!J43:J50),""))</f>
        <v/>
      </c>
      <c r="H50" s="21">
        <f>IF('الإدخال الأسبوعي'!$A50="","",'الإدخال الأسبوعي'!L50)</f>
        <v/>
      </c>
      <c r="I50" s="21">
        <f>IF('الإدخال الأسبوعي'!$A50="","",'الإدخال الأسبوعي'!M50)</f>
        <v/>
      </c>
      <c r="J50" s="21">
        <f>IF('الإدخال الأسبوعي'!$A50="","",'الإدخال الأسبوعي'!N50)</f>
        <v/>
      </c>
      <c r="K50" s="21">
        <f>IF('الإدخال الأسبوعي'!$A50="","",'الإدخال الأسبوعي'!O50)</f>
        <v/>
      </c>
      <c r="L50" s="20">
        <f>IF('الإدخال الأسبوعي'!$A50="","",IFERROR('الإدخال الأسبوعي'!Q50/'الإدخال الأسبوعي'!P50,""))</f>
        <v/>
      </c>
      <c r="M50" s="21">
        <f>IF('الإدخال الأسبوعي'!$A50="","",IFERROR('الإدخال الأسبوعي'!S50/SchedHours,""))</f>
        <v/>
      </c>
      <c r="N50" s="20">
        <f>IF('الإدخال الأسبوعي'!$A50="","",IFERROR('الإدخال الأسبوعي'!R50/'الإدخال الأسبوعي'!S50,""))</f>
        <v/>
      </c>
    </row>
    <row r="51">
      <c r="A51" s="19">
        <f>IF('الإدخال الأسبوعي'!$A51="","",'الإدخال الأسبوعي'!$A51)</f>
        <v/>
      </c>
      <c r="B51" s="20">
        <f>IF('الإدخال الأسبوعي'!$A51="","",IFERROR('الإدخال الأسبوعي'!B51/'الإدخال الأسبوعي'!C51,""))</f>
        <v/>
      </c>
      <c r="C51" s="20">
        <f>IF('الإدخال الأسبوعي'!$A51="","",IFERROR('الإدخال الأسبوعي'!D51/'الإدخال الأسبوعي'!E51,""))</f>
        <v/>
      </c>
      <c r="D51" s="21">
        <f>IF('الإدخال الأسبوعي'!$A51="","",'الإدخال الأسبوعي'!F51)</f>
        <v/>
      </c>
      <c r="E51" s="20">
        <f>IF('الإدخال الأسبوعي'!$A51="","",IFERROR('الإدخال الأسبوعي'!G51/'الإدخال الأسبوعي'!H51,""))</f>
        <v/>
      </c>
      <c r="F51" s="21">
        <f>IF('الإدخال الأسبوعي'!$A51="","",'الإدخال الأسبوعي'!I51)</f>
        <v/>
      </c>
      <c r="G51" s="20">
        <f>IF('الإدخال الأسبوعي'!$A51="","",IFERROR(SUM('الإدخال الأسبوعي'!K44:K51)/SUM('الإدخال الأسبوعي'!J44:J51),""))</f>
        <v/>
      </c>
      <c r="H51" s="21">
        <f>IF('الإدخال الأسبوعي'!$A51="","",'الإدخال الأسبوعي'!L51)</f>
        <v/>
      </c>
      <c r="I51" s="21">
        <f>IF('الإدخال الأسبوعي'!$A51="","",'الإدخال الأسبوعي'!M51)</f>
        <v/>
      </c>
      <c r="J51" s="21">
        <f>IF('الإدخال الأسبوعي'!$A51="","",'الإدخال الأسبوعي'!N51)</f>
        <v/>
      </c>
      <c r="K51" s="21">
        <f>IF('الإدخال الأسبوعي'!$A51="","",'الإدخال الأسبوعي'!O51)</f>
        <v/>
      </c>
      <c r="L51" s="20">
        <f>IF('الإدخال الأسبوعي'!$A51="","",IFERROR('الإدخال الأسبوعي'!Q51/'الإدخال الأسبوعي'!P51,""))</f>
        <v/>
      </c>
      <c r="M51" s="21">
        <f>IF('الإدخال الأسبوعي'!$A51="","",IFERROR('الإدخال الأسبوعي'!S51/SchedHours,""))</f>
        <v/>
      </c>
      <c r="N51" s="20">
        <f>IF('الإدخال الأسبوعي'!$A51="","",IFERROR('الإدخال الأسبوعي'!R51/'الإدخال الأسبوعي'!S51,""))</f>
        <v/>
      </c>
    </row>
    <row r="52">
      <c r="A52" s="19">
        <f>IF('الإدخال الأسبوعي'!$A52="","",'الإدخال الأسبوعي'!$A52)</f>
        <v/>
      </c>
      <c r="B52" s="20">
        <f>IF('الإدخال الأسبوعي'!$A52="","",IFERROR('الإدخال الأسبوعي'!B52/'الإدخال الأسبوعي'!C52,""))</f>
        <v/>
      </c>
      <c r="C52" s="20">
        <f>IF('الإدخال الأسبوعي'!$A52="","",IFERROR('الإدخال الأسبوعي'!D52/'الإدخال الأسبوعي'!E52,""))</f>
        <v/>
      </c>
      <c r="D52" s="21">
        <f>IF('الإدخال الأسبوعي'!$A52="","",'الإدخال الأسبوعي'!F52)</f>
        <v/>
      </c>
      <c r="E52" s="20">
        <f>IF('الإدخال الأسبوعي'!$A52="","",IFERROR('الإدخال الأسبوعي'!G52/'الإدخال الأسبوعي'!H52,""))</f>
        <v/>
      </c>
      <c r="F52" s="21">
        <f>IF('الإدخال الأسبوعي'!$A52="","",'الإدخال الأسبوعي'!I52)</f>
        <v/>
      </c>
      <c r="G52" s="20">
        <f>IF('الإدخال الأسبوعي'!$A52="","",IFERROR(SUM('الإدخال الأسبوعي'!K45:K52)/SUM('الإدخال الأسبوعي'!J45:J52),""))</f>
        <v/>
      </c>
      <c r="H52" s="21">
        <f>IF('الإدخال الأسبوعي'!$A52="","",'الإدخال الأسبوعي'!L52)</f>
        <v/>
      </c>
      <c r="I52" s="21">
        <f>IF('الإدخال الأسبوعي'!$A52="","",'الإدخال الأسبوعي'!M52)</f>
        <v/>
      </c>
      <c r="J52" s="21">
        <f>IF('الإدخال الأسبوعي'!$A52="","",'الإدخال الأسبوعي'!N52)</f>
        <v/>
      </c>
      <c r="K52" s="21">
        <f>IF('الإدخال الأسبوعي'!$A52="","",'الإدخال الأسبوعي'!O52)</f>
        <v/>
      </c>
      <c r="L52" s="20">
        <f>IF('الإدخال الأسبوعي'!$A52="","",IFERROR('الإدخال الأسبوعي'!Q52/'الإدخال الأسبوعي'!P52,""))</f>
        <v/>
      </c>
      <c r="M52" s="21">
        <f>IF('الإدخال الأسبوعي'!$A52="","",IFERROR('الإدخال الأسبوعي'!S52/SchedHours,""))</f>
        <v/>
      </c>
      <c r="N52" s="20">
        <f>IF('الإدخال الأسبوعي'!$A52="","",IFERROR('الإدخال الأسبوعي'!R52/'الإدخال الأسبوعي'!S52,""))</f>
        <v/>
      </c>
    </row>
    <row r="53">
      <c r="A53" s="19">
        <f>IF('الإدخال الأسبوعي'!$A53="","",'الإدخال الأسبوعي'!$A53)</f>
        <v/>
      </c>
      <c r="B53" s="20">
        <f>IF('الإدخال الأسبوعي'!$A53="","",IFERROR('الإدخال الأسبوعي'!B53/'الإدخال الأسبوعي'!C53,""))</f>
        <v/>
      </c>
      <c r="C53" s="20">
        <f>IF('الإدخال الأسبوعي'!$A53="","",IFERROR('الإدخال الأسبوعي'!D53/'الإدخال الأسبوعي'!E53,""))</f>
        <v/>
      </c>
      <c r="D53" s="21">
        <f>IF('الإدخال الأسبوعي'!$A53="","",'الإدخال الأسبوعي'!F53)</f>
        <v/>
      </c>
      <c r="E53" s="20">
        <f>IF('الإدخال الأسبوعي'!$A53="","",IFERROR('الإدخال الأسبوعي'!G53/'الإدخال الأسبوعي'!H53,""))</f>
        <v/>
      </c>
      <c r="F53" s="21">
        <f>IF('الإدخال الأسبوعي'!$A53="","",'الإدخال الأسبوعي'!I53)</f>
        <v/>
      </c>
      <c r="G53" s="20">
        <f>IF('الإدخال الأسبوعي'!$A53="","",IFERROR(SUM('الإدخال الأسبوعي'!K46:K53)/SUM('الإدخال الأسبوعي'!J46:J53),""))</f>
        <v/>
      </c>
      <c r="H53" s="21">
        <f>IF('الإدخال الأسبوعي'!$A53="","",'الإدخال الأسبوعي'!L53)</f>
        <v/>
      </c>
      <c r="I53" s="21">
        <f>IF('الإدخال الأسبوعي'!$A53="","",'الإدخال الأسبوعي'!M53)</f>
        <v/>
      </c>
      <c r="J53" s="21">
        <f>IF('الإدخال الأسبوعي'!$A53="","",'الإدخال الأسبوعي'!N53)</f>
        <v/>
      </c>
      <c r="K53" s="21">
        <f>IF('الإدخال الأسبوعي'!$A53="","",'الإدخال الأسبوعي'!O53)</f>
        <v/>
      </c>
      <c r="L53" s="20">
        <f>IF('الإدخال الأسبوعي'!$A53="","",IFERROR('الإدخال الأسبوعي'!Q53/'الإدخال الأسبوعي'!P53,""))</f>
        <v/>
      </c>
      <c r="M53" s="21">
        <f>IF('الإدخال الأسبوعي'!$A53="","",IFERROR('الإدخال الأسبوعي'!S53/SchedHours,""))</f>
        <v/>
      </c>
      <c r="N53" s="20">
        <f>IF('الإدخال الأسبوعي'!$A53="","",IFERROR('الإدخال الأسبوعي'!R53/'الإدخال الأسبوعي'!S53,""))</f>
        <v/>
      </c>
    </row>
    <row r="54">
      <c r="A54" s="19">
        <f>IF('الإدخال الأسبوعي'!$A54="","",'الإدخال الأسبوعي'!$A54)</f>
        <v/>
      </c>
      <c r="B54" s="20">
        <f>IF('الإدخال الأسبوعي'!$A54="","",IFERROR('الإدخال الأسبوعي'!B54/'الإدخال الأسبوعي'!C54,""))</f>
        <v/>
      </c>
      <c r="C54" s="20">
        <f>IF('الإدخال الأسبوعي'!$A54="","",IFERROR('الإدخال الأسبوعي'!D54/'الإدخال الأسبوعي'!E54,""))</f>
        <v/>
      </c>
      <c r="D54" s="21">
        <f>IF('الإدخال الأسبوعي'!$A54="","",'الإدخال الأسبوعي'!F54)</f>
        <v/>
      </c>
      <c r="E54" s="20">
        <f>IF('الإدخال الأسبوعي'!$A54="","",IFERROR('الإدخال الأسبوعي'!G54/'الإدخال الأسبوعي'!H54,""))</f>
        <v/>
      </c>
      <c r="F54" s="21">
        <f>IF('الإدخال الأسبوعي'!$A54="","",'الإدخال الأسبوعي'!I54)</f>
        <v/>
      </c>
      <c r="G54" s="20">
        <f>IF('الإدخال الأسبوعي'!$A54="","",IFERROR(SUM('الإدخال الأسبوعي'!K47:K54)/SUM('الإدخال الأسبوعي'!J47:J54),""))</f>
        <v/>
      </c>
      <c r="H54" s="21">
        <f>IF('الإدخال الأسبوعي'!$A54="","",'الإدخال الأسبوعي'!L54)</f>
        <v/>
      </c>
      <c r="I54" s="21">
        <f>IF('الإدخال الأسبوعي'!$A54="","",'الإدخال الأسبوعي'!M54)</f>
        <v/>
      </c>
      <c r="J54" s="21">
        <f>IF('الإدخال الأسبوعي'!$A54="","",'الإدخال الأسبوعي'!N54)</f>
        <v/>
      </c>
      <c r="K54" s="21">
        <f>IF('الإدخال الأسبوعي'!$A54="","",'الإدخال الأسبوعي'!O54)</f>
        <v/>
      </c>
      <c r="L54" s="20">
        <f>IF('الإدخال الأسبوعي'!$A54="","",IFERROR('الإدخال الأسبوعي'!Q54/'الإدخال الأسبوعي'!P54,""))</f>
        <v/>
      </c>
      <c r="M54" s="21">
        <f>IF('الإدخال الأسبوعي'!$A54="","",IFERROR('الإدخال الأسبوعي'!S54/SchedHours,""))</f>
        <v/>
      </c>
      <c r="N54" s="20">
        <f>IF('الإدخال الأسبوعي'!$A54="","",IFERROR('الإدخال الأسبوعي'!R54/'الإدخال الأسبوعي'!S54,""))</f>
        <v/>
      </c>
    </row>
    <row r="55">
      <c r="A55" s="19">
        <f>IF('الإدخال الأسبوعي'!$A55="","",'الإدخال الأسبوعي'!$A55)</f>
        <v/>
      </c>
      <c r="B55" s="20">
        <f>IF('الإدخال الأسبوعي'!$A55="","",IFERROR('الإدخال الأسبوعي'!B55/'الإدخال الأسبوعي'!C55,""))</f>
        <v/>
      </c>
      <c r="C55" s="20">
        <f>IF('الإدخال الأسبوعي'!$A55="","",IFERROR('الإدخال الأسبوعي'!D55/'الإدخال الأسبوعي'!E55,""))</f>
        <v/>
      </c>
      <c r="D55" s="21">
        <f>IF('الإدخال الأسبوعي'!$A55="","",'الإدخال الأسبوعي'!F55)</f>
        <v/>
      </c>
      <c r="E55" s="20">
        <f>IF('الإدخال الأسبوعي'!$A55="","",IFERROR('الإدخال الأسبوعي'!G55/'الإدخال الأسبوعي'!H55,""))</f>
        <v/>
      </c>
      <c r="F55" s="21">
        <f>IF('الإدخال الأسبوعي'!$A55="","",'الإدخال الأسبوعي'!I55)</f>
        <v/>
      </c>
      <c r="G55" s="20">
        <f>IF('الإدخال الأسبوعي'!$A55="","",IFERROR(SUM('الإدخال الأسبوعي'!K48:K55)/SUM('الإدخال الأسبوعي'!J48:J55),""))</f>
        <v/>
      </c>
      <c r="H55" s="21">
        <f>IF('الإدخال الأسبوعي'!$A55="","",'الإدخال الأسبوعي'!L55)</f>
        <v/>
      </c>
      <c r="I55" s="21">
        <f>IF('الإدخال الأسبوعي'!$A55="","",'الإدخال الأسبوعي'!M55)</f>
        <v/>
      </c>
      <c r="J55" s="21">
        <f>IF('الإدخال الأسبوعي'!$A55="","",'الإدخال الأسبوعي'!N55)</f>
        <v/>
      </c>
      <c r="K55" s="21">
        <f>IF('الإدخال الأسبوعي'!$A55="","",'الإدخال الأسبوعي'!O55)</f>
        <v/>
      </c>
      <c r="L55" s="20">
        <f>IF('الإدخال الأسبوعي'!$A55="","",IFERROR('الإدخال الأسبوعي'!Q55/'الإدخال الأسبوعي'!P55,""))</f>
        <v/>
      </c>
      <c r="M55" s="21">
        <f>IF('الإدخال الأسبوعي'!$A55="","",IFERROR('الإدخال الأسبوعي'!S55/SchedHours,""))</f>
        <v/>
      </c>
      <c r="N55" s="20">
        <f>IF('الإدخال الأسبوعي'!$A55="","",IFERROR('الإدخال الأسبوعي'!R55/'الإدخال الأسبوعي'!S55,""))</f>
        <v/>
      </c>
    </row>
    <row r="56">
      <c r="A56" s="19">
        <f>IF('الإدخال الأسبوعي'!$A56="","",'الإدخال الأسبوعي'!$A56)</f>
        <v/>
      </c>
      <c r="B56" s="20">
        <f>IF('الإدخال الأسبوعي'!$A56="","",IFERROR('الإدخال الأسبوعي'!B56/'الإدخال الأسبوعي'!C56,""))</f>
        <v/>
      </c>
      <c r="C56" s="20">
        <f>IF('الإدخال الأسبوعي'!$A56="","",IFERROR('الإدخال الأسبوعي'!D56/'الإدخال الأسبوعي'!E56,""))</f>
        <v/>
      </c>
      <c r="D56" s="21">
        <f>IF('الإدخال الأسبوعي'!$A56="","",'الإدخال الأسبوعي'!F56)</f>
        <v/>
      </c>
      <c r="E56" s="20">
        <f>IF('الإدخال الأسبوعي'!$A56="","",IFERROR('الإدخال الأسبوعي'!G56/'الإدخال الأسبوعي'!H56,""))</f>
        <v/>
      </c>
      <c r="F56" s="21">
        <f>IF('الإدخال الأسبوعي'!$A56="","",'الإدخال الأسبوعي'!I56)</f>
        <v/>
      </c>
      <c r="G56" s="20">
        <f>IF('الإدخال الأسبوعي'!$A56="","",IFERROR(SUM('الإدخال الأسبوعي'!K49:K56)/SUM('الإدخال الأسبوعي'!J49:J56),""))</f>
        <v/>
      </c>
      <c r="H56" s="21">
        <f>IF('الإدخال الأسبوعي'!$A56="","",'الإدخال الأسبوعي'!L56)</f>
        <v/>
      </c>
      <c r="I56" s="21">
        <f>IF('الإدخال الأسبوعي'!$A56="","",'الإدخال الأسبوعي'!M56)</f>
        <v/>
      </c>
      <c r="J56" s="21">
        <f>IF('الإدخال الأسبوعي'!$A56="","",'الإدخال الأسبوعي'!N56)</f>
        <v/>
      </c>
      <c r="K56" s="21">
        <f>IF('الإدخال الأسبوعي'!$A56="","",'الإدخال الأسبوعي'!O56)</f>
        <v/>
      </c>
      <c r="L56" s="20">
        <f>IF('الإدخال الأسبوعي'!$A56="","",IFERROR('الإدخال الأسبوعي'!Q56/'الإدخال الأسبوعي'!P56,""))</f>
        <v/>
      </c>
      <c r="M56" s="21">
        <f>IF('الإدخال الأسبوعي'!$A56="","",IFERROR('الإدخال الأسبوعي'!S56/SchedHours,""))</f>
        <v/>
      </c>
      <c r="N56" s="20">
        <f>IF('الإدخال الأسبوعي'!$A56="","",IFERROR('الإدخال الأسبوعي'!R56/'الإدخال الأسبوعي'!S56,""))</f>
        <v/>
      </c>
    </row>
    <row r="57">
      <c r="A57" s="19">
        <f>IF('الإدخال الأسبوعي'!$A57="","",'الإدخال الأسبوعي'!$A57)</f>
        <v/>
      </c>
      <c r="B57" s="20">
        <f>IF('الإدخال الأسبوعي'!$A57="","",IFERROR('الإدخال الأسبوعي'!B57/'الإدخال الأسبوعي'!C57,""))</f>
        <v/>
      </c>
      <c r="C57" s="20">
        <f>IF('الإدخال الأسبوعي'!$A57="","",IFERROR('الإدخال الأسبوعي'!D57/'الإدخال الأسبوعي'!E57,""))</f>
        <v/>
      </c>
      <c r="D57" s="21">
        <f>IF('الإدخال الأسبوعي'!$A57="","",'الإدخال الأسبوعي'!F57)</f>
        <v/>
      </c>
      <c r="E57" s="20">
        <f>IF('الإدخال الأسبوعي'!$A57="","",IFERROR('الإدخال الأسبوعي'!G57/'الإدخال الأسبوعي'!H57,""))</f>
        <v/>
      </c>
      <c r="F57" s="21">
        <f>IF('الإدخال الأسبوعي'!$A57="","",'الإدخال الأسبوعي'!I57)</f>
        <v/>
      </c>
      <c r="G57" s="20">
        <f>IF('الإدخال الأسبوعي'!$A57="","",IFERROR(SUM('الإدخال الأسبوعي'!K50:K57)/SUM('الإدخال الأسبوعي'!J50:J57),""))</f>
        <v/>
      </c>
      <c r="H57" s="21">
        <f>IF('الإدخال الأسبوعي'!$A57="","",'الإدخال الأسبوعي'!L57)</f>
        <v/>
      </c>
      <c r="I57" s="21">
        <f>IF('الإدخال الأسبوعي'!$A57="","",'الإدخال الأسبوعي'!M57)</f>
        <v/>
      </c>
      <c r="J57" s="21">
        <f>IF('الإدخال الأسبوعي'!$A57="","",'الإدخال الأسبوعي'!N57)</f>
        <v/>
      </c>
      <c r="K57" s="21">
        <f>IF('الإدخال الأسبوعي'!$A57="","",'الإدخال الأسبوعي'!O57)</f>
        <v/>
      </c>
      <c r="L57" s="20">
        <f>IF('الإدخال الأسبوعي'!$A57="","",IFERROR('الإدخال الأسبوعي'!Q57/'الإدخال الأسبوعي'!P57,""))</f>
        <v/>
      </c>
      <c r="M57" s="21">
        <f>IF('الإدخال الأسبوعي'!$A57="","",IFERROR('الإدخال الأسبوعي'!S57/SchedHours,""))</f>
        <v/>
      </c>
      <c r="N57" s="20">
        <f>IF('الإدخال الأسبوعي'!$A57="","",IFERROR('الإدخال الأسبوعي'!R57/'الإدخال الأسبوعي'!S57,""))</f>
        <v/>
      </c>
    </row>
    <row r="58">
      <c r="A58" s="19">
        <f>IF('الإدخال الأسبوعي'!$A58="","",'الإدخال الأسبوعي'!$A58)</f>
        <v/>
      </c>
      <c r="B58" s="20">
        <f>IF('الإدخال الأسبوعي'!$A58="","",IFERROR('الإدخال الأسبوعي'!B58/'الإدخال الأسبوعي'!C58,""))</f>
        <v/>
      </c>
      <c r="C58" s="20">
        <f>IF('الإدخال الأسبوعي'!$A58="","",IFERROR('الإدخال الأسبوعي'!D58/'الإدخال الأسبوعي'!E58,""))</f>
        <v/>
      </c>
      <c r="D58" s="21">
        <f>IF('الإدخال الأسبوعي'!$A58="","",'الإدخال الأسبوعي'!F58)</f>
        <v/>
      </c>
      <c r="E58" s="20">
        <f>IF('الإدخال الأسبوعي'!$A58="","",IFERROR('الإدخال الأسبوعي'!G58/'الإدخال الأسبوعي'!H58,""))</f>
        <v/>
      </c>
      <c r="F58" s="21">
        <f>IF('الإدخال الأسبوعي'!$A58="","",'الإدخال الأسبوعي'!I58)</f>
        <v/>
      </c>
      <c r="G58" s="20">
        <f>IF('الإدخال الأسبوعي'!$A58="","",IFERROR(SUM('الإدخال الأسبوعي'!K51:K58)/SUM('الإدخال الأسبوعي'!J51:J58),""))</f>
        <v/>
      </c>
      <c r="H58" s="21">
        <f>IF('الإدخال الأسبوعي'!$A58="","",'الإدخال الأسبوعي'!L58)</f>
        <v/>
      </c>
      <c r="I58" s="21">
        <f>IF('الإدخال الأسبوعي'!$A58="","",'الإدخال الأسبوعي'!M58)</f>
        <v/>
      </c>
      <c r="J58" s="21">
        <f>IF('الإدخال الأسبوعي'!$A58="","",'الإدخال الأسبوعي'!N58)</f>
        <v/>
      </c>
      <c r="K58" s="21">
        <f>IF('الإدخال الأسبوعي'!$A58="","",'الإدخال الأسبوعي'!O58)</f>
        <v/>
      </c>
      <c r="L58" s="20">
        <f>IF('الإدخال الأسبوعي'!$A58="","",IFERROR('الإدخال الأسبوعي'!Q58/'الإدخال الأسبوعي'!P58,""))</f>
        <v/>
      </c>
      <c r="M58" s="21">
        <f>IF('الإدخال الأسبوعي'!$A58="","",IFERROR('الإدخال الأسبوعي'!S58/SchedHours,""))</f>
        <v/>
      </c>
      <c r="N58" s="20">
        <f>IF('الإدخال الأسبوعي'!$A58="","",IFERROR('الإدخال الأسبوعي'!R58/'الإدخال الأسبوعي'!S58,""))</f>
        <v/>
      </c>
    </row>
    <row r="59">
      <c r="A59" s="19">
        <f>IF('الإدخال الأسبوعي'!$A59="","",'الإدخال الأسبوعي'!$A59)</f>
        <v/>
      </c>
      <c r="B59" s="20">
        <f>IF('الإدخال الأسبوعي'!$A59="","",IFERROR('الإدخال الأسبوعي'!B59/'الإدخال الأسبوعي'!C59,""))</f>
        <v/>
      </c>
      <c r="C59" s="20">
        <f>IF('الإدخال الأسبوعي'!$A59="","",IFERROR('الإدخال الأسبوعي'!D59/'الإدخال الأسبوعي'!E59,""))</f>
        <v/>
      </c>
      <c r="D59" s="21">
        <f>IF('الإدخال الأسبوعي'!$A59="","",'الإدخال الأسبوعي'!F59)</f>
        <v/>
      </c>
      <c r="E59" s="20">
        <f>IF('الإدخال الأسبوعي'!$A59="","",IFERROR('الإدخال الأسبوعي'!G59/'الإدخال الأسبوعي'!H59,""))</f>
        <v/>
      </c>
      <c r="F59" s="21">
        <f>IF('الإدخال الأسبوعي'!$A59="","",'الإدخال الأسبوعي'!I59)</f>
        <v/>
      </c>
      <c r="G59" s="20">
        <f>IF('الإدخال الأسبوعي'!$A59="","",IFERROR(SUM('الإدخال الأسبوعي'!K52:K59)/SUM('الإدخال الأسبوعي'!J52:J59),""))</f>
        <v/>
      </c>
      <c r="H59" s="21">
        <f>IF('الإدخال الأسبوعي'!$A59="","",'الإدخال الأسبوعي'!L59)</f>
        <v/>
      </c>
      <c r="I59" s="21">
        <f>IF('الإدخال الأسبوعي'!$A59="","",'الإدخال الأسبوعي'!M59)</f>
        <v/>
      </c>
      <c r="J59" s="21">
        <f>IF('الإدخال الأسبوعي'!$A59="","",'الإدخال الأسبوعي'!N59)</f>
        <v/>
      </c>
      <c r="K59" s="21">
        <f>IF('الإدخال الأسبوعي'!$A59="","",'الإدخال الأسبوعي'!O59)</f>
        <v/>
      </c>
      <c r="L59" s="20">
        <f>IF('الإدخال الأسبوعي'!$A59="","",IFERROR('الإدخال الأسبوعي'!Q59/'الإدخال الأسبوعي'!P59,""))</f>
        <v/>
      </c>
      <c r="M59" s="21">
        <f>IF('الإدخال الأسبوعي'!$A59="","",IFERROR('الإدخال الأسبوعي'!S59/SchedHours,""))</f>
        <v/>
      </c>
      <c r="N59" s="20">
        <f>IF('الإدخال الأسبوعي'!$A59="","",IFERROR('الإدخال الأسبوعي'!R59/'الإدخال الأسبوعي'!S59,""))</f>
        <v/>
      </c>
    </row>
    <row r="60">
      <c r="A60" s="19">
        <f>IF('الإدخال الأسبوعي'!$A60="","",'الإدخال الأسبوعي'!$A60)</f>
        <v/>
      </c>
      <c r="B60" s="20">
        <f>IF('الإدخال الأسبوعي'!$A60="","",IFERROR('الإدخال الأسبوعي'!B60/'الإدخال الأسبوعي'!C60,""))</f>
        <v/>
      </c>
      <c r="C60" s="20">
        <f>IF('الإدخال الأسبوعي'!$A60="","",IFERROR('الإدخال الأسبوعي'!D60/'الإدخال الأسبوعي'!E60,""))</f>
        <v/>
      </c>
      <c r="D60" s="21">
        <f>IF('الإدخال الأسبوعي'!$A60="","",'الإدخال الأسبوعي'!F60)</f>
        <v/>
      </c>
      <c r="E60" s="20">
        <f>IF('الإدخال الأسبوعي'!$A60="","",IFERROR('الإدخال الأسبوعي'!G60/'الإدخال الأسبوعي'!H60,""))</f>
        <v/>
      </c>
      <c r="F60" s="21">
        <f>IF('الإدخال الأسبوعي'!$A60="","",'الإدخال الأسبوعي'!I60)</f>
        <v/>
      </c>
      <c r="G60" s="20">
        <f>IF('الإدخال الأسبوعي'!$A60="","",IFERROR(SUM('الإدخال الأسبوعي'!K53:K60)/SUM('الإدخال الأسبوعي'!J53:J60),""))</f>
        <v/>
      </c>
      <c r="H60" s="21">
        <f>IF('الإدخال الأسبوعي'!$A60="","",'الإدخال الأسبوعي'!L60)</f>
        <v/>
      </c>
      <c r="I60" s="21">
        <f>IF('الإدخال الأسبوعي'!$A60="","",'الإدخال الأسبوعي'!M60)</f>
        <v/>
      </c>
      <c r="J60" s="21">
        <f>IF('الإدخال الأسبوعي'!$A60="","",'الإدخال الأسبوعي'!N60)</f>
        <v/>
      </c>
      <c r="K60" s="21">
        <f>IF('الإدخال الأسبوعي'!$A60="","",'الإدخال الأسبوعي'!O60)</f>
        <v/>
      </c>
      <c r="L60" s="20">
        <f>IF('الإدخال الأسبوعي'!$A60="","",IFERROR('الإدخال الأسبوعي'!Q60/'الإدخال الأسبوعي'!P60,""))</f>
        <v/>
      </c>
      <c r="M60" s="21">
        <f>IF('الإدخال الأسبوعي'!$A60="","",IFERROR('الإدخال الأسبوعي'!S60/SchedHours,""))</f>
        <v/>
      </c>
      <c r="N60" s="20">
        <f>IF('الإدخال الأسبوعي'!$A60="","",IFERROR('الإدخال الأسبوعي'!R60/'الإدخال الأسبوعي'!S60,""))</f>
        <v/>
      </c>
    </row>
    <row r="61">
      <c r="A61" s="19">
        <f>IF('الإدخال الأسبوعي'!$A61="","",'الإدخال الأسبوعي'!$A61)</f>
        <v/>
      </c>
      <c r="B61" s="20">
        <f>IF('الإدخال الأسبوعي'!$A61="","",IFERROR('الإدخال الأسبوعي'!B61/'الإدخال الأسبوعي'!C61,""))</f>
        <v/>
      </c>
      <c r="C61" s="20">
        <f>IF('الإدخال الأسبوعي'!$A61="","",IFERROR('الإدخال الأسبوعي'!D61/'الإدخال الأسبوعي'!E61,""))</f>
        <v/>
      </c>
      <c r="D61" s="21">
        <f>IF('الإدخال الأسبوعي'!$A61="","",'الإدخال الأسبوعي'!F61)</f>
        <v/>
      </c>
      <c r="E61" s="20">
        <f>IF('الإدخال الأسبوعي'!$A61="","",IFERROR('الإدخال الأسبوعي'!G61/'الإدخال الأسبوعي'!H61,""))</f>
        <v/>
      </c>
      <c r="F61" s="21">
        <f>IF('الإدخال الأسبوعي'!$A61="","",'الإدخال الأسبوعي'!I61)</f>
        <v/>
      </c>
      <c r="G61" s="20">
        <f>IF('الإدخال الأسبوعي'!$A61="","",IFERROR(SUM('الإدخال الأسبوعي'!K54:K61)/SUM('الإدخال الأسبوعي'!J54:J61),""))</f>
        <v/>
      </c>
      <c r="H61" s="21">
        <f>IF('الإدخال الأسبوعي'!$A61="","",'الإدخال الأسبوعي'!L61)</f>
        <v/>
      </c>
      <c r="I61" s="21">
        <f>IF('الإدخال الأسبوعي'!$A61="","",'الإدخال الأسبوعي'!M61)</f>
        <v/>
      </c>
      <c r="J61" s="21">
        <f>IF('الإدخال الأسبوعي'!$A61="","",'الإدخال الأسبوعي'!N61)</f>
        <v/>
      </c>
      <c r="K61" s="21">
        <f>IF('الإدخال الأسبوعي'!$A61="","",'الإدخال الأسبوعي'!O61)</f>
        <v/>
      </c>
      <c r="L61" s="20">
        <f>IF('الإدخال الأسبوعي'!$A61="","",IFERROR('الإدخال الأسبوعي'!Q61/'الإدخال الأسبوعي'!P61,""))</f>
        <v/>
      </c>
      <c r="M61" s="21">
        <f>IF('الإدخال الأسبوعي'!$A61="","",IFERROR('الإدخال الأسبوعي'!S61/SchedHours,""))</f>
        <v/>
      </c>
      <c r="N61" s="20">
        <f>IF('الإدخال الأسبوعي'!$A61="","",IFERROR('الإدخال الأسبوعي'!R61/'الإدخال الأسبوعي'!S61,""))</f>
        <v/>
      </c>
    </row>
    <row r="62">
      <c r="A62" s="19">
        <f>IF('الإدخال الأسبوعي'!$A62="","",'الإدخال الأسبوعي'!$A62)</f>
        <v/>
      </c>
      <c r="B62" s="20">
        <f>IF('الإدخال الأسبوعي'!$A62="","",IFERROR('الإدخال الأسبوعي'!B62/'الإدخال الأسبوعي'!C62,""))</f>
        <v/>
      </c>
      <c r="C62" s="20">
        <f>IF('الإدخال الأسبوعي'!$A62="","",IFERROR('الإدخال الأسبوعي'!D62/'الإدخال الأسبوعي'!E62,""))</f>
        <v/>
      </c>
      <c r="D62" s="21">
        <f>IF('الإدخال الأسبوعي'!$A62="","",'الإدخال الأسبوعي'!F62)</f>
        <v/>
      </c>
      <c r="E62" s="20">
        <f>IF('الإدخال الأسبوعي'!$A62="","",IFERROR('الإدخال الأسبوعي'!G62/'الإدخال الأسبوعي'!H62,""))</f>
        <v/>
      </c>
      <c r="F62" s="21">
        <f>IF('الإدخال الأسبوعي'!$A62="","",'الإدخال الأسبوعي'!I62)</f>
        <v/>
      </c>
      <c r="G62" s="20">
        <f>IF('الإدخال الأسبوعي'!$A62="","",IFERROR(SUM('الإدخال الأسبوعي'!K55:K62)/SUM('الإدخال الأسبوعي'!J55:J62),""))</f>
        <v/>
      </c>
      <c r="H62" s="21">
        <f>IF('الإدخال الأسبوعي'!$A62="","",'الإدخال الأسبوعي'!L62)</f>
        <v/>
      </c>
      <c r="I62" s="21">
        <f>IF('الإدخال الأسبوعي'!$A62="","",'الإدخال الأسبوعي'!M62)</f>
        <v/>
      </c>
      <c r="J62" s="21">
        <f>IF('الإدخال الأسبوعي'!$A62="","",'الإدخال الأسبوعي'!N62)</f>
        <v/>
      </c>
      <c r="K62" s="21">
        <f>IF('الإدخال الأسبوعي'!$A62="","",'الإدخال الأسبوعي'!O62)</f>
        <v/>
      </c>
      <c r="L62" s="20">
        <f>IF('الإدخال الأسبوعي'!$A62="","",IFERROR('الإدخال الأسبوعي'!Q62/'الإدخال الأسبوعي'!P62,""))</f>
        <v/>
      </c>
      <c r="M62" s="21">
        <f>IF('الإدخال الأسبوعي'!$A62="","",IFERROR('الإدخال الأسبوعي'!S62/SchedHours,""))</f>
        <v/>
      </c>
      <c r="N62" s="20">
        <f>IF('الإدخال الأسبوعي'!$A62="","",IFERROR('الإدخال الأسبوعي'!R62/'الإدخال الأسبوعي'!S62,""))</f>
        <v/>
      </c>
    </row>
    <row r="63">
      <c r="A63" s="19">
        <f>IF('الإدخال الأسبوعي'!$A63="","",'الإدخال الأسبوعي'!$A63)</f>
        <v/>
      </c>
      <c r="B63" s="20">
        <f>IF('الإدخال الأسبوعي'!$A63="","",IFERROR('الإدخال الأسبوعي'!B63/'الإدخال الأسبوعي'!C63,""))</f>
        <v/>
      </c>
      <c r="C63" s="20">
        <f>IF('الإدخال الأسبوعي'!$A63="","",IFERROR('الإدخال الأسبوعي'!D63/'الإدخال الأسبوعي'!E63,""))</f>
        <v/>
      </c>
      <c r="D63" s="21">
        <f>IF('الإدخال الأسبوعي'!$A63="","",'الإدخال الأسبوعي'!F63)</f>
        <v/>
      </c>
      <c r="E63" s="20">
        <f>IF('الإدخال الأسبوعي'!$A63="","",IFERROR('الإدخال الأسبوعي'!G63/'الإدخال الأسبوعي'!H63,""))</f>
        <v/>
      </c>
      <c r="F63" s="21">
        <f>IF('الإدخال الأسبوعي'!$A63="","",'الإدخال الأسبوعي'!I63)</f>
        <v/>
      </c>
      <c r="G63" s="20">
        <f>IF('الإدخال الأسبوعي'!$A63="","",IFERROR(SUM('الإدخال الأسبوعي'!K56:K63)/SUM('الإدخال الأسبوعي'!J56:J63),""))</f>
        <v/>
      </c>
      <c r="H63" s="21">
        <f>IF('الإدخال الأسبوعي'!$A63="","",'الإدخال الأسبوعي'!L63)</f>
        <v/>
      </c>
      <c r="I63" s="21">
        <f>IF('الإدخال الأسبوعي'!$A63="","",'الإدخال الأسبوعي'!M63)</f>
        <v/>
      </c>
      <c r="J63" s="21">
        <f>IF('الإدخال الأسبوعي'!$A63="","",'الإدخال الأسبوعي'!N63)</f>
        <v/>
      </c>
      <c r="K63" s="21">
        <f>IF('الإدخال الأسبوعي'!$A63="","",'الإدخال الأسبوعي'!O63)</f>
        <v/>
      </c>
      <c r="L63" s="20">
        <f>IF('الإدخال الأسبوعي'!$A63="","",IFERROR('الإدخال الأسبوعي'!Q63/'الإدخال الأسبوعي'!P63,""))</f>
        <v/>
      </c>
      <c r="M63" s="21">
        <f>IF('الإدخال الأسبوعي'!$A63="","",IFERROR('الإدخال الأسبوعي'!S63/SchedHours,""))</f>
        <v/>
      </c>
      <c r="N63" s="20">
        <f>IF('الإدخال الأسبوعي'!$A63="","",IFERROR('الإدخال الأسبوعي'!R63/'الإدخال الأسبوعي'!S63,""))</f>
        <v/>
      </c>
    </row>
    <row r="64">
      <c r="A64" s="19">
        <f>IF('الإدخال الأسبوعي'!$A64="","",'الإدخال الأسبوعي'!$A64)</f>
        <v/>
      </c>
      <c r="B64" s="20">
        <f>IF('الإدخال الأسبوعي'!$A64="","",IFERROR('الإدخال الأسبوعي'!B64/'الإدخال الأسبوعي'!C64,""))</f>
        <v/>
      </c>
      <c r="C64" s="20">
        <f>IF('الإدخال الأسبوعي'!$A64="","",IFERROR('الإدخال الأسبوعي'!D64/'الإدخال الأسبوعي'!E64,""))</f>
        <v/>
      </c>
      <c r="D64" s="21">
        <f>IF('الإدخال الأسبوعي'!$A64="","",'الإدخال الأسبوعي'!F64)</f>
        <v/>
      </c>
      <c r="E64" s="20">
        <f>IF('الإدخال الأسبوعي'!$A64="","",IFERROR('الإدخال الأسبوعي'!G64/'الإدخال الأسبوعي'!H64,""))</f>
        <v/>
      </c>
      <c r="F64" s="21">
        <f>IF('الإدخال الأسبوعي'!$A64="","",'الإدخال الأسبوعي'!I64)</f>
        <v/>
      </c>
      <c r="G64" s="20">
        <f>IF('الإدخال الأسبوعي'!$A64="","",IFERROR(SUM('الإدخال الأسبوعي'!K57:K64)/SUM('الإدخال الأسبوعي'!J57:J64),""))</f>
        <v/>
      </c>
      <c r="H64" s="21">
        <f>IF('الإدخال الأسبوعي'!$A64="","",'الإدخال الأسبوعي'!L64)</f>
        <v/>
      </c>
      <c r="I64" s="21">
        <f>IF('الإدخال الأسبوعي'!$A64="","",'الإدخال الأسبوعي'!M64)</f>
        <v/>
      </c>
      <c r="J64" s="21">
        <f>IF('الإدخال الأسبوعي'!$A64="","",'الإدخال الأسبوعي'!N64)</f>
        <v/>
      </c>
      <c r="K64" s="21">
        <f>IF('الإدخال الأسبوعي'!$A64="","",'الإدخال الأسبوعي'!O64)</f>
        <v/>
      </c>
      <c r="L64" s="20">
        <f>IF('الإدخال الأسبوعي'!$A64="","",IFERROR('الإدخال الأسبوعي'!Q64/'الإدخال الأسبوعي'!P64,""))</f>
        <v/>
      </c>
      <c r="M64" s="21">
        <f>IF('الإدخال الأسبوعي'!$A64="","",IFERROR('الإدخال الأسبوعي'!S64/SchedHours,""))</f>
        <v/>
      </c>
      <c r="N64" s="20">
        <f>IF('الإدخال الأسبوعي'!$A64="","",IFERROR('الإدخال الأسبوعي'!R64/'الإدخال الأسبوعي'!S64,""))</f>
        <v/>
      </c>
    </row>
    <row r="65">
      <c r="A65" s="19">
        <f>IF('الإدخال الأسبوعي'!$A65="","",'الإدخال الأسبوعي'!$A65)</f>
        <v/>
      </c>
      <c r="B65" s="20">
        <f>IF('الإدخال الأسبوعي'!$A65="","",IFERROR('الإدخال الأسبوعي'!B65/'الإدخال الأسبوعي'!C65,""))</f>
        <v/>
      </c>
      <c r="C65" s="20">
        <f>IF('الإدخال الأسبوعي'!$A65="","",IFERROR('الإدخال الأسبوعي'!D65/'الإدخال الأسبوعي'!E65,""))</f>
        <v/>
      </c>
      <c r="D65" s="21">
        <f>IF('الإدخال الأسبوعي'!$A65="","",'الإدخال الأسبوعي'!F65)</f>
        <v/>
      </c>
      <c r="E65" s="20">
        <f>IF('الإدخال الأسبوعي'!$A65="","",IFERROR('الإدخال الأسبوعي'!G65/'الإدخال الأسبوعي'!H65,""))</f>
        <v/>
      </c>
      <c r="F65" s="21">
        <f>IF('الإدخال الأسبوعي'!$A65="","",'الإدخال الأسبوعي'!I65)</f>
        <v/>
      </c>
      <c r="G65" s="20">
        <f>IF('الإدخال الأسبوعي'!$A65="","",IFERROR(SUM('الإدخال الأسبوعي'!K58:K65)/SUM('الإدخال الأسبوعي'!J58:J65),""))</f>
        <v/>
      </c>
      <c r="H65" s="21">
        <f>IF('الإدخال الأسبوعي'!$A65="","",'الإدخال الأسبوعي'!L65)</f>
        <v/>
      </c>
      <c r="I65" s="21">
        <f>IF('الإدخال الأسبوعي'!$A65="","",'الإدخال الأسبوعي'!M65)</f>
        <v/>
      </c>
      <c r="J65" s="21">
        <f>IF('الإدخال الأسبوعي'!$A65="","",'الإدخال الأسبوعي'!N65)</f>
        <v/>
      </c>
      <c r="K65" s="21">
        <f>IF('الإدخال الأسبوعي'!$A65="","",'الإدخال الأسبوعي'!O65)</f>
        <v/>
      </c>
      <c r="L65" s="20">
        <f>IF('الإدخال الأسبوعي'!$A65="","",IFERROR('الإدخال الأسبوعي'!Q65/'الإدخال الأسبوعي'!P65,""))</f>
        <v/>
      </c>
      <c r="M65" s="21">
        <f>IF('الإدخال الأسبوعي'!$A65="","",IFERROR('الإدخال الأسبوعي'!S65/SchedHours,""))</f>
        <v/>
      </c>
      <c r="N65" s="20">
        <f>IF('الإدخال الأسبوعي'!$A65="","",IFERROR('الإدخال الأسبوعي'!R65/'الإدخال الأسبوعي'!S65,""))</f>
        <v/>
      </c>
    </row>
    <row r="66">
      <c r="A66" s="19">
        <f>IF('الإدخال الأسبوعي'!$A66="","",'الإدخال الأسبوعي'!$A66)</f>
        <v/>
      </c>
      <c r="B66" s="20">
        <f>IF('الإدخال الأسبوعي'!$A66="","",IFERROR('الإدخال الأسبوعي'!B66/'الإدخال الأسبوعي'!C66,""))</f>
        <v/>
      </c>
      <c r="C66" s="20">
        <f>IF('الإدخال الأسبوعي'!$A66="","",IFERROR('الإدخال الأسبوعي'!D66/'الإدخال الأسبوعي'!E66,""))</f>
        <v/>
      </c>
      <c r="D66" s="21">
        <f>IF('الإدخال الأسبوعي'!$A66="","",'الإدخال الأسبوعي'!F66)</f>
        <v/>
      </c>
      <c r="E66" s="20">
        <f>IF('الإدخال الأسبوعي'!$A66="","",IFERROR('الإدخال الأسبوعي'!G66/'الإدخال الأسبوعي'!H66,""))</f>
        <v/>
      </c>
      <c r="F66" s="21">
        <f>IF('الإدخال الأسبوعي'!$A66="","",'الإدخال الأسبوعي'!I66)</f>
        <v/>
      </c>
      <c r="G66" s="20">
        <f>IF('الإدخال الأسبوعي'!$A66="","",IFERROR(SUM('الإدخال الأسبوعي'!K59:K66)/SUM('الإدخال الأسبوعي'!J59:J66),""))</f>
        <v/>
      </c>
      <c r="H66" s="21">
        <f>IF('الإدخال الأسبوعي'!$A66="","",'الإدخال الأسبوعي'!L66)</f>
        <v/>
      </c>
      <c r="I66" s="21">
        <f>IF('الإدخال الأسبوعي'!$A66="","",'الإدخال الأسبوعي'!M66)</f>
        <v/>
      </c>
      <c r="J66" s="21">
        <f>IF('الإدخال الأسبوعي'!$A66="","",'الإدخال الأسبوعي'!N66)</f>
        <v/>
      </c>
      <c r="K66" s="21">
        <f>IF('الإدخال الأسبوعي'!$A66="","",'الإدخال الأسبوعي'!O66)</f>
        <v/>
      </c>
      <c r="L66" s="20">
        <f>IF('الإدخال الأسبوعي'!$A66="","",IFERROR('الإدخال الأسبوعي'!Q66/'الإدخال الأسبوعي'!P66,""))</f>
        <v/>
      </c>
      <c r="M66" s="21">
        <f>IF('الإدخال الأسبوعي'!$A66="","",IFERROR('الإدخال الأسبوعي'!S66/SchedHours,""))</f>
        <v/>
      </c>
      <c r="N66" s="20">
        <f>IF('الإدخال الأسبوعي'!$A66="","",IFERROR('الإدخال الأسبوعي'!R66/'الإدخال الأسبوعي'!S66,""))</f>
        <v/>
      </c>
    </row>
    <row r="67">
      <c r="A67" s="19">
        <f>IF('الإدخال الأسبوعي'!$A67="","",'الإدخال الأسبوعي'!$A67)</f>
        <v/>
      </c>
      <c r="B67" s="20">
        <f>IF('الإدخال الأسبوعي'!$A67="","",IFERROR('الإدخال الأسبوعي'!B67/'الإدخال الأسبوعي'!C67,""))</f>
        <v/>
      </c>
      <c r="C67" s="20">
        <f>IF('الإدخال الأسبوعي'!$A67="","",IFERROR('الإدخال الأسبوعي'!D67/'الإدخال الأسبوعي'!E67,""))</f>
        <v/>
      </c>
      <c r="D67" s="21">
        <f>IF('الإدخال الأسبوعي'!$A67="","",'الإدخال الأسبوعي'!F67)</f>
        <v/>
      </c>
      <c r="E67" s="20">
        <f>IF('الإدخال الأسبوعي'!$A67="","",IFERROR('الإدخال الأسبوعي'!G67/'الإدخال الأسبوعي'!H67,""))</f>
        <v/>
      </c>
      <c r="F67" s="21">
        <f>IF('الإدخال الأسبوعي'!$A67="","",'الإدخال الأسبوعي'!I67)</f>
        <v/>
      </c>
      <c r="G67" s="20">
        <f>IF('الإدخال الأسبوعي'!$A67="","",IFERROR(SUM('الإدخال الأسبوعي'!K60:K67)/SUM('الإدخال الأسبوعي'!J60:J67),""))</f>
        <v/>
      </c>
      <c r="H67" s="21">
        <f>IF('الإدخال الأسبوعي'!$A67="","",'الإدخال الأسبوعي'!L67)</f>
        <v/>
      </c>
      <c r="I67" s="21">
        <f>IF('الإدخال الأسبوعي'!$A67="","",'الإدخال الأسبوعي'!M67)</f>
        <v/>
      </c>
      <c r="J67" s="21">
        <f>IF('الإدخال الأسبوعي'!$A67="","",'الإدخال الأسبوعي'!N67)</f>
        <v/>
      </c>
      <c r="K67" s="21">
        <f>IF('الإدخال الأسبوعي'!$A67="","",'الإدخال الأسبوعي'!O67)</f>
        <v/>
      </c>
      <c r="L67" s="20">
        <f>IF('الإدخال الأسبوعي'!$A67="","",IFERROR('الإدخال الأسبوعي'!Q67/'الإدخال الأسبوعي'!P67,""))</f>
        <v/>
      </c>
      <c r="M67" s="21">
        <f>IF('الإدخال الأسبوعي'!$A67="","",IFERROR('الإدخال الأسبوعي'!S67/SchedHours,""))</f>
        <v/>
      </c>
      <c r="N67" s="20">
        <f>IF('الإدخال الأسبوعي'!$A67="","",IFERROR('الإدخال الأسبوعي'!R67/'الإدخال الأسبوعي'!S67,""))</f>
        <v/>
      </c>
    </row>
    <row r="68">
      <c r="A68" s="19">
        <f>IF('الإدخال الأسبوعي'!$A68="","",'الإدخال الأسبوعي'!$A68)</f>
        <v/>
      </c>
      <c r="B68" s="20">
        <f>IF('الإدخال الأسبوعي'!$A68="","",IFERROR('الإدخال الأسبوعي'!B68/'الإدخال الأسبوعي'!C68,""))</f>
        <v/>
      </c>
      <c r="C68" s="20">
        <f>IF('الإدخال الأسبوعي'!$A68="","",IFERROR('الإدخال الأسبوعي'!D68/'الإدخال الأسبوعي'!E68,""))</f>
        <v/>
      </c>
      <c r="D68" s="21">
        <f>IF('الإدخال الأسبوعي'!$A68="","",'الإدخال الأسبوعي'!F68)</f>
        <v/>
      </c>
      <c r="E68" s="20">
        <f>IF('الإدخال الأسبوعي'!$A68="","",IFERROR('الإدخال الأسبوعي'!G68/'الإدخال الأسبوعي'!H68,""))</f>
        <v/>
      </c>
      <c r="F68" s="21">
        <f>IF('الإدخال الأسبوعي'!$A68="","",'الإدخال الأسبوعي'!I68)</f>
        <v/>
      </c>
      <c r="G68" s="20">
        <f>IF('الإدخال الأسبوعي'!$A68="","",IFERROR(SUM('الإدخال الأسبوعي'!K61:K68)/SUM('الإدخال الأسبوعي'!J61:J68),""))</f>
        <v/>
      </c>
      <c r="H68" s="21">
        <f>IF('الإدخال الأسبوعي'!$A68="","",'الإدخال الأسبوعي'!L68)</f>
        <v/>
      </c>
      <c r="I68" s="21">
        <f>IF('الإدخال الأسبوعي'!$A68="","",'الإدخال الأسبوعي'!M68)</f>
        <v/>
      </c>
      <c r="J68" s="21">
        <f>IF('الإدخال الأسبوعي'!$A68="","",'الإدخال الأسبوعي'!N68)</f>
        <v/>
      </c>
      <c r="K68" s="21">
        <f>IF('الإدخال الأسبوعي'!$A68="","",'الإدخال الأسبوعي'!O68)</f>
        <v/>
      </c>
      <c r="L68" s="20">
        <f>IF('الإدخال الأسبوعي'!$A68="","",IFERROR('الإدخال الأسبوعي'!Q68/'الإدخال الأسبوعي'!P68,""))</f>
        <v/>
      </c>
      <c r="M68" s="21">
        <f>IF('الإدخال الأسبوعي'!$A68="","",IFERROR('الإدخال الأسبوعي'!S68/SchedHours,""))</f>
        <v/>
      </c>
      <c r="N68" s="20">
        <f>IF('الإدخال الأسبوعي'!$A68="","",IFERROR('الإدخال الأسبوعي'!R68/'الإدخال الأسبوعي'!S68,""))</f>
        <v/>
      </c>
    </row>
    <row r="69">
      <c r="A69" s="19">
        <f>IF('الإدخال الأسبوعي'!$A69="","",'الإدخال الأسبوعي'!$A69)</f>
        <v/>
      </c>
      <c r="B69" s="20">
        <f>IF('الإدخال الأسبوعي'!$A69="","",IFERROR('الإدخال الأسبوعي'!B69/'الإدخال الأسبوعي'!C69,""))</f>
        <v/>
      </c>
      <c r="C69" s="20">
        <f>IF('الإدخال الأسبوعي'!$A69="","",IFERROR('الإدخال الأسبوعي'!D69/'الإدخال الأسبوعي'!E69,""))</f>
        <v/>
      </c>
      <c r="D69" s="21">
        <f>IF('الإدخال الأسبوعي'!$A69="","",'الإدخال الأسبوعي'!F69)</f>
        <v/>
      </c>
      <c r="E69" s="20">
        <f>IF('الإدخال الأسبوعي'!$A69="","",IFERROR('الإدخال الأسبوعي'!G69/'الإدخال الأسبوعي'!H69,""))</f>
        <v/>
      </c>
      <c r="F69" s="21">
        <f>IF('الإدخال الأسبوعي'!$A69="","",'الإدخال الأسبوعي'!I69)</f>
        <v/>
      </c>
      <c r="G69" s="20">
        <f>IF('الإدخال الأسبوعي'!$A69="","",IFERROR(SUM('الإدخال الأسبوعي'!K62:K69)/SUM('الإدخال الأسبوعي'!J62:J69),""))</f>
        <v/>
      </c>
      <c r="H69" s="21">
        <f>IF('الإدخال الأسبوعي'!$A69="","",'الإدخال الأسبوعي'!L69)</f>
        <v/>
      </c>
      <c r="I69" s="21">
        <f>IF('الإدخال الأسبوعي'!$A69="","",'الإدخال الأسبوعي'!M69)</f>
        <v/>
      </c>
      <c r="J69" s="21">
        <f>IF('الإدخال الأسبوعي'!$A69="","",'الإدخال الأسبوعي'!N69)</f>
        <v/>
      </c>
      <c r="K69" s="21">
        <f>IF('الإدخال الأسبوعي'!$A69="","",'الإدخال الأسبوعي'!O69)</f>
        <v/>
      </c>
      <c r="L69" s="20">
        <f>IF('الإدخال الأسبوعي'!$A69="","",IFERROR('الإدخال الأسبوعي'!Q69/'الإدخال الأسبوعي'!P69,""))</f>
        <v/>
      </c>
      <c r="M69" s="21">
        <f>IF('الإدخال الأسبوعي'!$A69="","",IFERROR('الإدخال الأسبوعي'!S69/SchedHours,""))</f>
        <v/>
      </c>
      <c r="N69" s="20">
        <f>IF('الإدخال الأسبوعي'!$A69="","",IFERROR('الإدخال الأسبوعي'!R69/'الإدخال الأسبوعي'!S69,""))</f>
        <v/>
      </c>
    </row>
    <row r="70">
      <c r="A70" s="19">
        <f>IF('الإدخال الأسبوعي'!$A70="","",'الإدخال الأسبوعي'!$A70)</f>
        <v/>
      </c>
      <c r="B70" s="20">
        <f>IF('الإدخال الأسبوعي'!$A70="","",IFERROR('الإدخال الأسبوعي'!B70/'الإدخال الأسبوعي'!C70,""))</f>
        <v/>
      </c>
      <c r="C70" s="20">
        <f>IF('الإدخال الأسبوعي'!$A70="","",IFERROR('الإدخال الأسبوعي'!D70/'الإدخال الأسبوعي'!E70,""))</f>
        <v/>
      </c>
      <c r="D70" s="21">
        <f>IF('الإدخال الأسبوعي'!$A70="","",'الإدخال الأسبوعي'!F70)</f>
        <v/>
      </c>
      <c r="E70" s="20">
        <f>IF('الإدخال الأسبوعي'!$A70="","",IFERROR('الإدخال الأسبوعي'!G70/'الإدخال الأسبوعي'!H70,""))</f>
        <v/>
      </c>
      <c r="F70" s="21">
        <f>IF('الإدخال الأسبوعي'!$A70="","",'الإدخال الأسبوعي'!I70)</f>
        <v/>
      </c>
      <c r="G70" s="20">
        <f>IF('الإدخال الأسبوعي'!$A70="","",IFERROR(SUM('الإدخال الأسبوعي'!K63:K70)/SUM('الإدخال الأسبوعي'!J63:J70),""))</f>
        <v/>
      </c>
      <c r="H70" s="21">
        <f>IF('الإدخال الأسبوعي'!$A70="","",'الإدخال الأسبوعي'!L70)</f>
        <v/>
      </c>
      <c r="I70" s="21">
        <f>IF('الإدخال الأسبوعي'!$A70="","",'الإدخال الأسبوعي'!M70)</f>
        <v/>
      </c>
      <c r="J70" s="21">
        <f>IF('الإدخال الأسبوعي'!$A70="","",'الإدخال الأسبوعي'!N70)</f>
        <v/>
      </c>
      <c r="K70" s="21">
        <f>IF('الإدخال الأسبوعي'!$A70="","",'الإدخال الأسبوعي'!O70)</f>
        <v/>
      </c>
      <c r="L70" s="20">
        <f>IF('الإدخال الأسبوعي'!$A70="","",IFERROR('الإدخال الأسبوعي'!Q70/'الإدخال الأسبوعي'!P70,""))</f>
        <v/>
      </c>
      <c r="M70" s="21">
        <f>IF('الإدخال الأسبوعي'!$A70="","",IFERROR('الإدخال الأسبوعي'!S70/SchedHours,""))</f>
        <v/>
      </c>
      <c r="N70" s="20">
        <f>IF('الإدخال الأسبوعي'!$A70="","",IFERROR('الإدخال الأسبوعي'!R70/'الإدخال الأسبوعي'!S70,""))</f>
        <v/>
      </c>
    </row>
    <row r="71">
      <c r="A71" s="19">
        <f>IF('الإدخال الأسبوعي'!$A71="","",'الإدخال الأسبوعي'!$A71)</f>
        <v/>
      </c>
      <c r="B71" s="20">
        <f>IF('الإدخال الأسبوعي'!$A71="","",IFERROR('الإدخال الأسبوعي'!B71/'الإدخال الأسبوعي'!C71,""))</f>
        <v/>
      </c>
      <c r="C71" s="20">
        <f>IF('الإدخال الأسبوعي'!$A71="","",IFERROR('الإدخال الأسبوعي'!D71/'الإدخال الأسبوعي'!E71,""))</f>
        <v/>
      </c>
      <c r="D71" s="21">
        <f>IF('الإدخال الأسبوعي'!$A71="","",'الإدخال الأسبوعي'!F71)</f>
        <v/>
      </c>
      <c r="E71" s="20">
        <f>IF('الإدخال الأسبوعي'!$A71="","",IFERROR('الإدخال الأسبوعي'!G71/'الإدخال الأسبوعي'!H71,""))</f>
        <v/>
      </c>
      <c r="F71" s="21">
        <f>IF('الإدخال الأسبوعي'!$A71="","",'الإدخال الأسبوعي'!I71)</f>
        <v/>
      </c>
      <c r="G71" s="20">
        <f>IF('الإدخال الأسبوعي'!$A71="","",IFERROR(SUM('الإدخال الأسبوعي'!K64:K71)/SUM('الإدخال الأسبوعي'!J64:J71),""))</f>
        <v/>
      </c>
      <c r="H71" s="21">
        <f>IF('الإدخال الأسبوعي'!$A71="","",'الإدخال الأسبوعي'!L71)</f>
        <v/>
      </c>
      <c r="I71" s="21">
        <f>IF('الإدخال الأسبوعي'!$A71="","",'الإدخال الأسبوعي'!M71)</f>
        <v/>
      </c>
      <c r="J71" s="21">
        <f>IF('الإدخال الأسبوعي'!$A71="","",'الإدخال الأسبوعي'!N71)</f>
        <v/>
      </c>
      <c r="K71" s="21">
        <f>IF('الإدخال الأسبوعي'!$A71="","",'الإدخال الأسبوعي'!O71)</f>
        <v/>
      </c>
      <c r="L71" s="20">
        <f>IF('الإدخال الأسبوعي'!$A71="","",IFERROR('الإدخال الأسبوعي'!Q71/'الإدخال الأسبوعي'!P71,""))</f>
        <v/>
      </c>
      <c r="M71" s="21">
        <f>IF('الإدخال الأسبوعي'!$A71="","",IFERROR('الإدخال الأسبوعي'!S71/SchedHours,""))</f>
        <v/>
      </c>
      <c r="N71" s="20">
        <f>IF('الإدخال الأسبوعي'!$A71="","",IFERROR('الإدخال الأسبوعي'!R71/'الإدخال الأسبوعي'!S71,""))</f>
        <v/>
      </c>
    </row>
    <row r="72">
      <c r="A72" s="19">
        <f>IF('الإدخال الأسبوعي'!$A72="","",'الإدخال الأسبوعي'!$A72)</f>
        <v/>
      </c>
      <c r="B72" s="20">
        <f>IF('الإدخال الأسبوعي'!$A72="","",IFERROR('الإدخال الأسبوعي'!B72/'الإدخال الأسبوعي'!C72,""))</f>
        <v/>
      </c>
      <c r="C72" s="20">
        <f>IF('الإدخال الأسبوعي'!$A72="","",IFERROR('الإدخال الأسبوعي'!D72/'الإدخال الأسبوعي'!E72,""))</f>
        <v/>
      </c>
      <c r="D72" s="21">
        <f>IF('الإدخال الأسبوعي'!$A72="","",'الإدخال الأسبوعي'!F72)</f>
        <v/>
      </c>
      <c r="E72" s="20">
        <f>IF('الإدخال الأسبوعي'!$A72="","",IFERROR('الإدخال الأسبوعي'!G72/'الإدخال الأسبوعي'!H72,""))</f>
        <v/>
      </c>
      <c r="F72" s="21">
        <f>IF('الإدخال الأسبوعي'!$A72="","",'الإدخال الأسبوعي'!I72)</f>
        <v/>
      </c>
      <c r="G72" s="20">
        <f>IF('الإدخال الأسبوعي'!$A72="","",IFERROR(SUM('الإدخال الأسبوعي'!K65:K72)/SUM('الإدخال الأسبوعي'!J65:J72),""))</f>
        <v/>
      </c>
      <c r="H72" s="21">
        <f>IF('الإدخال الأسبوعي'!$A72="","",'الإدخال الأسبوعي'!L72)</f>
        <v/>
      </c>
      <c r="I72" s="21">
        <f>IF('الإدخال الأسبوعي'!$A72="","",'الإدخال الأسبوعي'!M72)</f>
        <v/>
      </c>
      <c r="J72" s="21">
        <f>IF('الإدخال الأسبوعي'!$A72="","",'الإدخال الأسبوعي'!N72)</f>
        <v/>
      </c>
      <c r="K72" s="21">
        <f>IF('الإدخال الأسبوعي'!$A72="","",'الإدخال الأسبوعي'!O72)</f>
        <v/>
      </c>
      <c r="L72" s="20">
        <f>IF('الإدخال الأسبوعي'!$A72="","",IFERROR('الإدخال الأسبوعي'!Q72/'الإدخال الأسبوعي'!P72,""))</f>
        <v/>
      </c>
      <c r="M72" s="21">
        <f>IF('الإدخال الأسبوعي'!$A72="","",IFERROR('الإدخال الأسبوعي'!S72/SchedHours,""))</f>
        <v/>
      </c>
      <c r="N72" s="20">
        <f>IF('الإدخال الأسبوعي'!$A72="","",IFERROR('الإدخال الأسبوعي'!R72/'الإدخال الأسبوعي'!S72,""))</f>
        <v/>
      </c>
    </row>
    <row r="73">
      <c r="A73" s="19">
        <f>IF('الإدخال الأسبوعي'!$A73="","",'الإدخال الأسبوعي'!$A73)</f>
        <v/>
      </c>
      <c r="B73" s="20">
        <f>IF('الإدخال الأسبوعي'!$A73="","",IFERROR('الإدخال الأسبوعي'!B73/'الإدخال الأسبوعي'!C73,""))</f>
        <v/>
      </c>
      <c r="C73" s="20">
        <f>IF('الإدخال الأسبوعي'!$A73="","",IFERROR('الإدخال الأسبوعي'!D73/'الإدخال الأسبوعي'!E73,""))</f>
        <v/>
      </c>
      <c r="D73" s="21">
        <f>IF('الإدخال الأسبوعي'!$A73="","",'الإدخال الأسبوعي'!F73)</f>
        <v/>
      </c>
      <c r="E73" s="20">
        <f>IF('الإدخال الأسبوعي'!$A73="","",IFERROR('الإدخال الأسبوعي'!G73/'الإدخال الأسبوعي'!H73,""))</f>
        <v/>
      </c>
      <c r="F73" s="21">
        <f>IF('الإدخال الأسبوعي'!$A73="","",'الإدخال الأسبوعي'!I73)</f>
        <v/>
      </c>
      <c r="G73" s="20">
        <f>IF('الإدخال الأسبوعي'!$A73="","",IFERROR(SUM('الإدخال الأسبوعي'!K66:K73)/SUM('الإدخال الأسبوعي'!J66:J73),""))</f>
        <v/>
      </c>
      <c r="H73" s="21">
        <f>IF('الإدخال الأسبوعي'!$A73="","",'الإدخال الأسبوعي'!L73)</f>
        <v/>
      </c>
      <c r="I73" s="21">
        <f>IF('الإدخال الأسبوعي'!$A73="","",'الإدخال الأسبوعي'!M73)</f>
        <v/>
      </c>
      <c r="J73" s="21">
        <f>IF('الإدخال الأسبوعي'!$A73="","",'الإدخال الأسبوعي'!N73)</f>
        <v/>
      </c>
      <c r="K73" s="21">
        <f>IF('الإدخال الأسبوعي'!$A73="","",'الإدخال الأسبوعي'!O73)</f>
        <v/>
      </c>
      <c r="L73" s="20">
        <f>IF('الإدخال الأسبوعي'!$A73="","",IFERROR('الإدخال الأسبوعي'!Q73/'الإدخال الأسبوعي'!P73,""))</f>
        <v/>
      </c>
      <c r="M73" s="21">
        <f>IF('الإدخال الأسبوعي'!$A73="","",IFERROR('الإدخال الأسبوعي'!S73/SchedHours,""))</f>
        <v/>
      </c>
      <c r="N73" s="20">
        <f>IF('الإدخال الأسبوعي'!$A73="","",IFERROR('الإدخال الأسبوعي'!R73/'الإدخال الأسبوعي'!S73,""))</f>
        <v/>
      </c>
    </row>
    <row r="74">
      <c r="A74" s="19">
        <f>IF('الإدخال الأسبوعي'!$A74="","",'الإدخال الأسبوعي'!$A74)</f>
        <v/>
      </c>
      <c r="B74" s="20">
        <f>IF('الإدخال الأسبوعي'!$A74="","",IFERROR('الإدخال الأسبوعي'!B74/'الإدخال الأسبوعي'!C74,""))</f>
        <v/>
      </c>
      <c r="C74" s="20">
        <f>IF('الإدخال الأسبوعي'!$A74="","",IFERROR('الإدخال الأسبوعي'!D74/'الإدخال الأسبوعي'!E74,""))</f>
        <v/>
      </c>
      <c r="D74" s="21">
        <f>IF('الإدخال الأسبوعي'!$A74="","",'الإدخال الأسبوعي'!F74)</f>
        <v/>
      </c>
      <c r="E74" s="20">
        <f>IF('الإدخال الأسبوعي'!$A74="","",IFERROR('الإدخال الأسبوعي'!G74/'الإدخال الأسبوعي'!H74,""))</f>
        <v/>
      </c>
      <c r="F74" s="21">
        <f>IF('الإدخال الأسبوعي'!$A74="","",'الإدخال الأسبوعي'!I74)</f>
        <v/>
      </c>
      <c r="G74" s="20">
        <f>IF('الإدخال الأسبوعي'!$A74="","",IFERROR(SUM('الإدخال الأسبوعي'!K67:K74)/SUM('الإدخال الأسبوعي'!J67:J74),""))</f>
        <v/>
      </c>
      <c r="H74" s="21">
        <f>IF('الإدخال الأسبوعي'!$A74="","",'الإدخال الأسبوعي'!L74)</f>
        <v/>
      </c>
      <c r="I74" s="21">
        <f>IF('الإدخال الأسبوعي'!$A74="","",'الإدخال الأسبوعي'!M74)</f>
        <v/>
      </c>
      <c r="J74" s="21">
        <f>IF('الإدخال الأسبوعي'!$A74="","",'الإدخال الأسبوعي'!N74)</f>
        <v/>
      </c>
      <c r="K74" s="21">
        <f>IF('الإدخال الأسبوعي'!$A74="","",'الإدخال الأسبوعي'!O74)</f>
        <v/>
      </c>
      <c r="L74" s="20">
        <f>IF('الإدخال الأسبوعي'!$A74="","",IFERROR('الإدخال الأسبوعي'!Q74/'الإدخال الأسبوعي'!P74,""))</f>
        <v/>
      </c>
      <c r="M74" s="21">
        <f>IF('الإدخال الأسبوعي'!$A74="","",IFERROR('الإدخال الأسبوعي'!S74/SchedHours,""))</f>
        <v/>
      </c>
      <c r="N74" s="20">
        <f>IF('الإدخال الأسبوعي'!$A74="","",IFERROR('الإدخال الأسبوعي'!R74/'الإدخال الأسبوعي'!S74,""))</f>
        <v/>
      </c>
    </row>
    <row r="75">
      <c r="A75" s="19">
        <f>IF('الإدخال الأسبوعي'!$A75="","",'الإدخال الأسبوعي'!$A75)</f>
        <v/>
      </c>
      <c r="B75" s="20">
        <f>IF('الإدخال الأسبوعي'!$A75="","",IFERROR('الإدخال الأسبوعي'!B75/'الإدخال الأسبوعي'!C75,""))</f>
        <v/>
      </c>
      <c r="C75" s="20">
        <f>IF('الإدخال الأسبوعي'!$A75="","",IFERROR('الإدخال الأسبوعي'!D75/'الإدخال الأسبوعي'!E75,""))</f>
        <v/>
      </c>
      <c r="D75" s="21">
        <f>IF('الإدخال الأسبوعي'!$A75="","",'الإدخال الأسبوعي'!F75)</f>
        <v/>
      </c>
      <c r="E75" s="20">
        <f>IF('الإدخال الأسبوعي'!$A75="","",IFERROR('الإدخال الأسبوعي'!G75/'الإدخال الأسبوعي'!H75,""))</f>
        <v/>
      </c>
      <c r="F75" s="21">
        <f>IF('الإدخال الأسبوعي'!$A75="","",'الإدخال الأسبوعي'!I75)</f>
        <v/>
      </c>
      <c r="G75" s="20">
        <f>IF('الإدخال الأسبوعي'!$A75="","",IFERROR(SUM('الإدخال الأسبوعي'!K68:K75)/SUM('الإدخال الأسبوعي'!J68:J75),""))</f>
        <v/>
      </c>
      <c r="H75" s="21">
        <f>IF('الإدخال الأسبوعي'!$A75="","",'الإدخال الأسبوعي'!L75)</f>
        <v/>
      </c>
      <c r="I75" s="21">
        <f>IF('الإدخال الأسبوعي'!$A75="","",'الإدخال الأسبوعي'!M75)</f>
        <v/>
      </c>
      <c r="J75" s="21">
        <f>IF('الإدخال الأسبوعي'!$A75="","",'الإدخال الأسبوعي'!N75)</f>
        <v/>
      </c>
      <c r="K75" s="21">
        <f>IF('الإدخال الأسبوعي'!$A75="","",'الإدخال الأسبوعي'!O75)</f>
        <v/>
      </c>
      <c r="L75" s="20">
        <f>IF('الإدخال الأسبوعي'!$A75="","",IFERROR('الإدخال الأسبوعي'!Q75/'الإدخال الأسبوعي'!P75,""))</f>
        <v/>
      </c>
      <c r="M75" s="21">
        <f>IF('الإدخال الأسبوعي'!$A75="","",IFERROR('الإدخال الأسبوعي'!S75/SchedHours,""))</f>
        <v/>
      </c>
      <c r="N75" s="20">
        <f>IF('الإدخال الأسبوعي'!$A75="","",IFERROR('الإدخال الأسبوعي'!R75/'الإدخال الأسبوعي'!S75,""))</f>
        <v/>
      </c>
    </row>
    <row r="76">
      <c r="A76" s="19">
        <f>IF('الإدخال الأسبوعي'!$A76="","",'الإدخال الأسبوعي'!$A76)</f>
        <v/>
      </c>
      <c r="B76" s="20">
        <f>IF('الإدخال الأسبوعي'!$A76="","",IFERROR('الإدخال الأسبوعي'!B76/'الإدخال الأسبوعي'!C76,""))</f>
        <v/>
      </c>
      <c r="C76" s="20">
        <f>IF('الإدخال الأسبوعي'!$A76="","",IFERROR('الإدخال الأسبوعي'!D76/'الإدخال الأسبوعي'!E76,""))</f>
        <v/>
      </c>
      <c r="D76" s="21">
        <f>IF('الإدخال الأسبوعي'!$A76="","",'الإدخال الأسبوعي'!F76)</f>
        <v/>
      </c>
      <c r="E76" s="20">
        <f>IF('الإدخال الأسبوعي'!$A76="","",IFERROR('الإدخال الأسبوعي'!G76/'الإدخال الأسبوعي'!H76,""))</f>
        <v/>
      </c>
      <c r="F76" s="21">
        <f>IF('الإدخال الأسبوعي'!$A76="","",'الإدخال الأسبوعي'!I76)</f>
        <v/>
      </c>
      <c r="G76" s="20">
        <f>IF('الإدخال الأسبوعي'!$A76="","",IFERROR(SUM('الإدخال الأسبوعي'!K69:K76)/SUM('الإدخال الأسبوعي'!J69:J76),""))</f>
        <v/>
      </c>
      <c r="H76" s="21">
        <f>IF('الإدخال الأسبوعي'!$A76="","",'الإدخال الأسبوعي'!L76)</f>
        <v/>
      </c>
      <c r="I76" s="21">
        <f>IF('الإدخال الأسبوعي'!$A76="","",'الإدخال الأسبوعي'!M76)</f>
        <v/>
      </c>
      <c r="J76" s="21">
        <f>IF('الإدخال الأسبوعي'!$A76="","",'الإدخال الأسبوعي'!N76)</f>
        <v/>
      </c>
      <c r="K76" s="21">
        <f>IF('الإدخال الأسبوعي'!$A76="","",'الإدخال الأسبوعي'!O76)</f>
        <v/>
      </c>
      <c r="L76" s="20">
        <f>IF('الإدخال الأسبوعي'!$A76="","",IFERROR('الإدخال الأسبوعي'!Q76/'الإدخال الأسبوعي'!P76,""))</f>
        <v/>
      </c>
      <c r="M76" s="21">
        <f>IF('الإدخال الأسبوعي'!$A76="","",IFERROR('الإدخال الأسبوعي'!S76/SchedHours,""))</f>
        <v/>
      </c>
      <c r="N76" s="20">
        <f>IF('الإدخال الأسبوعي'!$A76="","",IFERROR('الإدخال الأسبوعي'!R76/'الإدخال الأسبوعي'!S76,""))</f>
        <v/>
      </c>
    </row>
    <row r="77">
      <c r="A77" s="19">
        <f>IF('الإدخال الأسبوعي'!$A77="","",'الإدخال الأسبوعي'!$A77)</f>
        <v/>
      </c>
      <c r="B77" s="20">
        <f>IF('الإدخال الأسبوعي'!$A77="","",IFERROR('الإدخال الأسبوعي'!B77/'الإدخال الأسبوعي'!C77,""))</f>
        <v/>
      </c>
      <c r="C77" s="20">
        <f>IF('الإدخال الأسبوعي'!$A77="","",IFERROR('الإدخال الأسبوعي'!D77/'الإدخال الأسبوعي'!E77,""))</f>
        <v/>
      </c>
      <c r="D77" s="21">
        <f>IF('الإدخال الأسبوعي'!$A77="","",'الإدخال الأسبوعي'!F77)</f>
        <v/>
      </c>
      <c r="E77" s="20">
        <f>IF('الإدخال الأسبوعي'!$A77="","",IFERROR('الإدخال الأسبوعي'!G77/'الإدخال الأسبوعي'!H77,""))</f>
        <v/>
      </c>
      <c r="F77" s="21">
        <f>IF('الإدخال الأسبوعي'!$A77="","",'الإدخال الأسبوعي'!I77)</f>
        <v/>
      </c>
      <c r="G77" s="20">
        <f>IF('الإدخال الأسبوعي'!$A77="","",IFERROR(SUM('الإدخال الأسبوعي'!K70:K77)/SUM('الإدخال الأسبوعي'!J70:J77),""))</f>
        <v/>
      </c>
      <c r="H77" s="21">
        <f>IF('الإدخال الأسبوعي'!$A77="","",'الإدخال الأسبوعي'!L77)</f>
        <v/>
      </c>
      <c r="I77" s="21">
        <f>IF('الإدخال الأسبوعي'!$A77="","",'الإدخال الأسبوعي'!M77)</f>
        <v/>
      </c>
      <c r="J77" s="21">
        <f>IF('الإدخال الأسبوعي'!$A77="","",'الإدخال الأسبوعي'!N77)</f>
        <v/>
      </c>
      <c r="K77" s="21">
        <f>IF('الإدخال الأسبوعي'!$A77="","",'الإدخال الأسبوعي'!O77)</f>
        <v/>
      </c>
      <c r="L77" s="20">
        <f>IF('الإدخال الأسبوعي'!$A77="","",IFERROR('الإدخال الأسبوعي'!Q77/'الإدخال الأسبوعي'!P77,""))</f>
        <v/>
      </c>
      <c r="M77" s="21">
        <f>IF('الإدخال الأسبوعي'!$A77="","",IFERROR('الإدخال الأسبوعي'!S77/SchedHours,""))</f>
        <v/>
      </c>
      <c r="N77" s="20">
        <f>IF('الإدخال الأسبوعي'!$A77="","",IFERROR('الإدخال الأسبوعي'!R77/'الإدخال الأسبوعي'!S77,""))</f>
        <v/>
      </c>
    </row>
    <row r="78">
      <c r="A78" s="19">
        <f>IF('الإدخال الأسبوعي'!$A78="","",'الإدخال الأسبوعي'!$A78)</f>
        <v/>
      </c>
      <c r="B78" s="20">
        <f>IF('الإدخال الأسبوعي'!$A78="","",IFERROR('الإدخال الأسبوعي'!B78/'الإدخال الأسبوعي'!C78,""))</f>
        <v/>
      </c>
      <c r="C78" s="20">
        <f>IF('الإدخال الأسبوعي'!$A78="","",IFERROR('الإدخال الأسبوعي'!D78/'الإدخال الأسبوعي'!E78,""))</f>
        <v/>
      </c>
      <c r="D78" s="21">
        <f>IF('الإدخال الأسبوعي'!$A78="","",'الإدخال الأسبوعي'!F78)</f>
        <v/>
      </c>
      <c r="E78" s="20">
        <f>IF('الإدخال الأسبوعي'!$A78="","",IFERROR('الإدخال الأسبوعي'!G78/'الإدخال الأسبوعي'!H78,""))</f>
        <v/>
      </c>
      <c r="F78" s="21">
        <f>IF('الإدخال الأسبوعي'!$A78="","",'الإدخال الأسبوعي'!I78)</f>
        <v/>
      </c>
      <c r="G78" s="20">
        <f>IF('الإدخال الأسبوعي'!$A78="","",IFERROR(SUM('الإدخال الأسبوعي'!K71:K78)/SUM('الإدخال الأسبوعي'!J71:J78),""))</f>
        <v/>
      </c>
      <c r="H78" s="21">
        <f>IF('الإدخال الأسبوعي'!$A78="","",'الإدخال الأسبوعي'!L78)</f>
        <v/>
      </c>
      <c r="I78" s="21">
        <f>IF('الإدخال الأسبوعي'!$A78="","",'الإدخال الأسبوعي'!M78)</f>
        <v/>
      </c>
      <c r="J78" s="21">
        <f>IF('الإدخال الأسبوعي'!$A78="","",'الإدخال الأسبوعي'!N78)</f>
        <v/>
      </c>
      <c r="K78" s="21">
        <f>IF('الإدخال الأسبوعي'!$A78="","",'الإدخال الأسبوعي'!O78)</f>
        <v/>
      </c>
      <c r="L78" s="20">
        <f>IF('الإدخال الأسبوعي'!$A78="","",IFERROR('الإدخال الأسبوعي'!Q78/'الإدخال الأسبوعي'!P78,""))</f>
        <v/>
      </c>
      <c r="M78" s="21">
        <f>IF('الإدخال الأسبوعي'!$A78="","",IFERROR('الإدخال الأسبوعي'!S78/SchedHours,""))</f>
        <v/>
      </c>
      <c r="N78" s="20">
        <f>IF('الإدخال الأسبوعي'!$A78="","",IFERROR('الإدخال الأسبوعي'!R78/'الإدخال الأسبوعي'!S78,""))</f>
        <v/>
      </c>
    </row>
    <row r="79">
      <c r="A79" s="19">
        <f>IF('الإدخال الأسبوعي'!$A79="","",'الإدخال الأسبوعي'!$A79)</f>
        <v/>
      </c>
      <c r="B79" s="20">
        <f>IF('الإدخال الأسبوعي'!$A79="","",IFERROR('الإدخال الأسبوعي'!B79/'الإدخال الأسبوعي'!C79,""))</f>
        <v/>
      </c>
      <c r="C79" s="20">
        <f>IF('الإدخال الأسبوعي'!$A79="","",IFERROR('الإدخال الأسبوعي'!D79/'الإدخال الأسبوعي'!E79,""))</f>
        <v/>
      </c>
      <c r="D79" s="21">
        <f>IF('الإدخال الأسبوعي'!$A79="","",'الإدخال الأسبوعي'!F79)</f>
        <v/>
      </c>
      <c r="E79" s="20">
        <f>IF('الإدخال الأسبوعي'!$A79="","",IFERROR('الإدخال الأسبوعي'!G79/'الإدخال الأسبوعي'!H79,""))</f>
        <v/>
      </c>
      <c r="F79" s="21">
        <f>IF('الإدخال الأسبوعي'!$A79="","",'الإدخال الأسبوعي'!I79)</f>
        <v/>
      </c>
      <c r="G79" s="20">
        <f>IF('الإدخال الأسبوعي'!$A79="","",IFERROR(SUM('الإدخال الأسبوعي'!K72:K79)/SUM('الإدخال الأسبوعي'!J72:J79),""))</f>
        <v/>
      </c>
      <c r="H79" s="21">
        <f>IF('الإدخال الأسبوعي'!$A79="","",'الإدخال الأسبوعي'!L79)</f>
        <v/>
      </c>
      <c r="I79" s="21">
        <f>IF('الإدخال الأسبوعي'!$A79="","",'الإدخال الأسبوعي'!M79)</f>
        <v/>
      </c>
      <c r="J79" s="21">
        <f>IF('الإدخال الأسبوعي'!$A79="","",'الإدخال الأسبوعي'!N79)</f>
        <v/>
      </c>
      <c r="K79" s="21">
        <f>IF('الإدخال الأسبوعي'!$A79="","",'الإدخال الأسبوعي'!O79)</f>
        <v/>
      </c>
      <c r="L79" s="20">
        <f>IF('الإدخال الأسبوعي'!$A79="","",IFERROR('الإدخال الأسبوعي'!Q79/'الإدخال الأسبوعي'!P79,""))</f>
        <v/>
      </c>
      <c r="M79" s="21">
        <f>IF('الإدخال الأسبوعي'!$A79="","",IFERROR('الإدخال الأسبوعي'!S79/SchedHours,""))</f>
        <v/>
      </c>
      <c r="N79" s="20">
        <f>IF('الإدخال الأسبوعي'!$A79="","",IFERROR('الإدخال الأسبوعي'!R79/'الإدخال الأسبوعي'!S79,""))</f>
        <v/>
      </c>
    </row>
    <row r="80">
      <c r="A80" s="19">
        <f>IF('الإدخال الأسبوعي'!$A80="","",'الإدخال الأسبوعي'!$A80)</f>
        <v/>
      </c>
      <c r="B80" s="20">
        <f>IF('الإدخال الأسبوعي'!$A80="","",IFERROR('الإدخال الأسبوعي'!B80/'الإدخال الأسبوعي'!C80,""))</f>
        <v/>
      </c>
      <c r="C80" s="20">
        <f>IF('الإدخال الأسبوعي'!$A80="","",IFERROR('الإدخال الأسبوعي'!D80/'الإدخال الأسبوعي'!E80,""))</f>
        <v/>
      </c>
      <c r="D80" s="21">
        <f>IF('الإدخال الأسبوعي'!$A80="","",'الإدخال الأسبوعي'!F80)</f>
        <v/>
      </c>
      <c r="E80" s="20">
        <f>IF('الإدخال الأسبوعي'!$A80="","",IFERROR('الإدخال الأسبوعي'!G80/'الإدخال الأسبوعي'!H80,""))</f>
        <v/>
      </c>
      <c r="F80" s="21">
        <f>IF('الإدخال الأسبوعي'!$A80="","",'الإدخال الأسبوعي'!I80)</f>
        <v/>
      </c>
      <c r="G80" s="20">
        <f>IF('الإدخال الأسبوعي'!$A80="","",IFERROR(SUM('الإدخال الأسبوعي'!K73:K80)/SUM('الإدخال الأسبوعي'!J73:J80),""))</f>
        <v/>
      </c>
      <c r="H80" s="21">
        <f>IF('الإدخال الأسبوعي'!$A80="","",'الإدخال الأسبوعي'!L80)</f>
        <v/>
      </c>
      <c r="I80" s="21">
        <f>IF('الإدخال الأسبوعي'!$A80="","",'الإدخال الأسبوعي'!M80)</f>
        <v/>
      </c>
      <c r="J80" s="21">
        <f>IF('الإدخال الأسبوعي'!$A80="","",'الإدخال الأسبوعي'!N80)</f>
        <v/>
      </c>
      <c r="K80" s="21">
        <f>IF('الإدخال الأسبوعي'!$A80="","",'الإدخال الأسبوعي'!O80)</f>
        <v/>
      </c>
      <c r="L80" s="20">
        <f>IF('الإدخال الأسبوعي'!$A80="","",IFERROR('الإدخال الأسبوعي'!Q80/'الإدخال الأسبوعي'!P80,""))</f>
        <v/>
      </c>
      <c r="M80" s="21">
        <f>IF('الإدخال الأسبوعي'!$A80="","",IFERROR('الإدخال الأسبوعي'!S80/SchedHours,""))</f>
        <v/>
      </c>
      <c r="N80" s="20">
        <f>IF('الإدخال الأسبوعي'!$A80="","",IFERROR('الإدخال الأسبوعي'!R80/'الإدخال الأسبوعي'!S80,""))</f>
        <v/>
      </c>
    </row>
    <row r="81">
      <c r="A81" s="19">
        <f>IF('الإدخال الأسبوعي'!$A81="","",'الإدخال الأسبوعي'!$A81)</f>
        <v/>
      </c>
      <c r="B81" s="20">
        <f>IF('الإدخال الأسبوعي'!$A81="","",IFERROR('الإدخال الأسبوعي'!B81/'الإدخال الأسبوعي'!C81,""))</f>
        <v/>
      </c>
      <c r="C81" s="20">
        <f>IF('الإدخال الأسبوعي'!$A81="","",IFERROR('الإدخال الأسبوعي'!D81/'الإدخال الأسبوعي'!E81,""))</f>
        <v/>
      </c>
      <c r="D81" s="21">
        <f>IF('الإدخال الأسبوعي'!$A81="","",'الإدخال الأسبوعي'!F81)</f>
        <v/>
      </c>
      <c r="E81" s="20">
        <f>IF('الإدخال الأسبوعي'!$A81="","",IFERROR('الإدخال الأسبوعي'!G81/'الإدخال الأسبوعي'!H81,""))</f>
        <v/>
      </c>
      <c r="F81" s="21">
        <f>IF('الإدخال الأسبوعي'!$A81="","",'الإدخال الأسبوعي'!I81)</f>
        <v/>
      </c>
      <c r="G81" s="20">
        <f>IF('الإدخال الأسبوعي'!$A81="","",IFERROR(SUM('الإدخال الأسبوعي'!K74:K81)/SUM('الإدخال الأسبوعي'!J74:J81),""))</f>
        <v/>
      </c>
      <c r="H81" s="21">
        <f>IF('الإدخال الأسبوعي'!$A81="","",'الإدخال الأسبوعي'!L81)</f>
        <v/>
      </c>
      <c r="I81" s="21">
        <f>IF('الإدخال الأسبوعي'!$A81="","",'الإدخال الأسبوعي'!M81)</f>
        <v/>
      </c>
      <c r="J81" s="21">
        <f>IF('الإدخال الأسبوعي'!$A81="","",'الإدخال الأسبوعي'!N81)</f>
        <v/>
      </c>
      <c r="K81" s="21">
        <f>IF('الإدخال الأسبوعي'!$A81="","",'الإدخال الأسبوعي'!O81)</f>
        <v/>
      </c>
      <c r="L81" s="20">
        <f>IF('الإدخال الأسبوعي'!$A81="","",IFERROR('الإدخال الأسبوعي'!Q81/'الإدخال الأسبوعي'!P81,""))</f>
        <v/>
      </c>
      <c r="M81" s="21">
        <f>IF('الإدخال الأسبوعي'!$A81="","",IFERROR('الإدخال الأسبوعي'!S81/SchedHours,""))</f>
        <v/>
      </c>
      <c r="N81" s="20">
        <f>IF('الإدخال الأسبوعي'!$A81="","",IFERROR('الإدخال الأسبوعي'!R81/'الإدخال الأسبوعي'!S81,""))</f>
        <v/>
      </c>
    </row>
    <row r="82">
      <c r="A82" s="19">
        <f>IF('الإدخال الأسبوعي'!$A82="","",'الإدخال الأسبوعي'!$A82)</f>
        <v/>
      </c>
      <c r="B82" s="20">
        <f>IF('الإدخال الأسبوعي'!$A82="","",IFERROR('الإدخال الأسبوعي'!B82/'الإدخال الأسبوعي'!C82,""))</f>
        <v/>
      </c>
      <c r="C82" s="20">
        <f>IF('الإدخال الأسبوعي'!$A82="","",IFERROR('الإدخال الأسبوعي'!D82/'الإدخال الأسبوعي'!E82,""))</f>
        <v/>
      </c>
      <c r="D82" s="21">
        <f>IF('الإدخال الأسبوعي'!$A82="","",'الإدخال الأسبوعي'!F82)</f>
        <v/>
      </c>
      <c r="E82" s="20">
        <f>IF('الإدخال الأسبوعي'!$A82="","",IFERROR('الإدخال الأسبوعي'!G82/'الإدخال الأسبوعي'!H82,""))</f>
        <v/>
      </c>
      <c r="F82" s="21">
        <f>IF('الإدخال الأسبوعي'!$A82="","",'الإدخال الأسبوعي'!I82)</f>
        <v/>
      </c>
      <c r="G82" s="20">
        <f>IF('الإدخال الأسبوعي'!$A82="","",IFERROR(SUM('الإدخال الأسبوعي'!K75:K82)/SUM('الإدخال الأسبوعي'!J75:J82),""))</f>
        <v/>
      </c>
      <c r="H82" s="21">
        <f>IF('الإدخال الأسبوعي'!$A82="","",'الإدخال الأسبوعي'!L82)</f>
        <v/>
      </c>
      <c r="I82" s="21">
        <f>IF('الإدخال الأسبوعي'!$A82="","",'الإدخال الأسبوعي'!M82)</f>
        <v/>
      </c>
      <c r="J82" s="21">
        <f>IF('الإدخال الأسبوعي'!$A82="","",'الإدخال الأسبوعي'!N82)</f>
        <v/>
      </c>
      <c r="K82" s="21">
        <f>IF('الإدخال الأسبوعي'!$A82="","",'الإدخال الأسبوعي'!O82)</f>
        <v/>
      </c>
      <c r="L82" s="20">
        <f>IF('الإدخال الأسبوعي'!$A82="","",IFERROR('الإدخال الأسبوعي'!Q82/'الإدخال الأسبوعي'!P82,""))</f>
        <v/>
      </c>
      <c r="M82" s="21">
        <f>IF('الإدخال الأسبوعي'!$A82="","",IFERROR('الإدخال الأسبوعي'!S82/SchedHours,""))</f>
        <v/>
      </c>
      <c r="N82" s="20">
        <f>IF('الإدخال الأسبوعي'!$A82="","",IFERROR('الإدخال الأسبوعي'!R82/'الإدخال الأسبوعي'!S82,""))</f>
        <v/>
      </c>
    </row>
    <row r="83">
      <c r="A83" s="19">
        <f>IF('الإدخال الأسبوعي'!$A83="","",'الإدخال الأسبوعي'!$A83)</f>
        <v/>
      </c>
      <c r="B83" s="20">
        <f>IF('الإدخال الأسبوعي'!$A83="","",IFERROR('الإدخال الأسبوعي'!B83/'الإدخال الأسبوعي'!C83,""))</f>
        <v/>
      </c>
      <c r="C83" s="20">
        <f>IF('الإدخال الأسبوعي'!$A83="","",IFERROR('الإدخال الأسبوعي'!D83/'الإدخال الأسبوعي'!E83,""))</f>
        <v/>
      </c>
      <c r="D83" s="21">
        <f>IF('الإدخال الأسبوعي'!$A83="","",'الإدخال الأسبوعي'!F83)</f>
        <v/>
      </c>
      <c r="E83" s="20">
        <f>IF('الإدخال الأسبوعي'!$A83="","",IFERROR('الإدخال الأسبوعي'!G83/'الإدخال الأسبوعي'!H83,""))</f>
        <v/>
      </c>
      <c r="F83" s="21">
        <f>IF('الإدخال الأسبوعي'!$A83="","",'الإدخال الأسبوعي'!I83)</f>
        <v/>
      </c>
      <c r="G83" s="20">
        <f>IF('الإدخال الأسبوعي'!$A83="","",IFERROR(SUM('الإدخال الأسبوعي'!K76:K83)/SUM('الإدخال الأسبوعي'!J76:J83),""))</f>
        <v/>
      </c>
      <c r="H83" s="21">
        <f>IF('الإدخال الأسبوعي'!$A83="","",'الإدخال الأسبوعي'!L83)</f>
        <v/>
      </c>
      <c r="I83" s="21">
        <f>IF('الإدخال الأسبوعي'!$A83="","",'الإدخال الأسبوعي'!M83)</f>
        <v/>
      </c>
      <c r="J83" s="21">
        <f>IF('الإدخال الأسبوعي'!$A83="","",'الإدخال الأسبوعي'!N83)</f>
        <v/>
      </c>
      <c r="K83" s="21">
        <f>IF('الإدخال الأسبوعي'!$A83="","",'الإدخال الأسبوعي'!O83)</f>
        <v/>
      </c>
      <c r="L83" s="20">
        <f>IF('الإدخال الأسبوعي'!$A83="","",IFERROR('الإدخال الأسبوعي'!Q83/'الإدخال الأسبوعي'!P83,""))</f>
        <v/>
      </c>
      <c r="M83" s="21">
        <f>IF('الإدخال الأسبوعي'!$A83="","",IFERROR('الإدخال الأسبوعي'!S83/SchedHours,""))</f>
        <v/>
      </c>
      <c r="N83" s="20">
        <f>IF('الإدخال الأسبوعي'!$A83="","",IFERROR('الإدخال الأسبوعي'!R83/'الإدخال الأسبوعي'!S83,""))</f>
        <v/>
      </c>
    </row>
    <row r="84">
      <c r="A84" s="19">
        <f>IF('الإدخال الأسبوعي'!$A84="","",'الإدخال الأسبوعي'!$A84)</f>
        <v/>
      </c>
      <c r="B84" s="20">
        <f>IF('الإدخال الأسبوعي'!$A84="","",IFERROR('الإدخال الأسبوعي'!B84/'الإدخال الأسبوعي'!C84,""))</f>
        <v/>
      </c>
      <c r="C84" s="20">
        <f>IF('الإدخال الأسبوعي'!$A84="","",IFERROR('الإدخال الأسبوعي'!D84/'الإدخال الأسبوعي'!E84,""))</f>
        <v/>
      </c>
      <c r="D84" s="21">
        <f>IF('الإدخال الأسبوعي'!$A84="","",'الإدخال الأسبوعي'!F84)</f>
        <v/>
      </c>
      <c r="E84" s="20">
        <f>IF('الإدخال الأسبوعي'!$A84="","",IFERROR('الإدخال الأسبوعي'!G84/'الإدخال الأسبوعي'!H84,""))</f>
        <v/>
      </c>
      <c r="F84" s="21">
        <f>IF('الإدخال الأسبوعي'!$A84="","",'الإدخال الأسبوعي'!I84)</f>
        <v/>
      </c>
      <c r="G84" s="20">
        <f>IF('الإدخال الأسبوعي'!$A84="","",IFERROR(SUM('الإدخال الأسبوعي'!K77:K84)/SUM('الإدخال الأسبوعي'!J77:J84),""))</f>
        <v/>
      </c>
      <c r="H84" s="21">
        <f>IF('الإدخال الأسبوعي'!$A84="","",'الإدخال الأسبوعي'!L84)</f>
        <v/>
      </c>
      <c r="I84" s="21">
        <f>IF('الإدخال الأسبوعي'!$A84="","",'الإدخال الأسبوعي'!M84)</f>
        <v/>
      </c>
      <c r="J84" s="21">
        <f>IF('الإدخال الأسبوعي'!$A84="","",'الإدخال الأسبوعي'!N84)</f>
        <v/>
      </c>
      <c r="K84" s="21">
        <f>IF('الإدخال الأسبوعي'!$A84="","",'الإدخال الأسبوعي'!O84)</f>
        <v/>
      </c>
      <c r="L84" s="20">
        <f>IF('الإدخال الأسبوعي'!$A84="","",IFERROR('الإدخال الأسبوعي'!Q84/'الإدخال الأسبوعي'!P84,""))</f>
        <v/>
      </c>
      <c r="M84" s="21">
        <f>IF('الإدخال الأسبوعي'!$A84="","",IFERROR('الإدخال الأسبوعي'!S84/SchedHours,""))</f>
        <v/>
      </c>
      <c r="N84" s="20">
        <f>IF('الإدخال الأسبوعي'!$A84="","",IFERROR('الإدخال الأسبوعي'!R84/'الإدخال الأسبوعي'!S84,""))</f>
        <v/>
      </c>
    </row>
    <row r="85">
      <c r="A85" s="19">
        <f>IF('الإدخال الأسبوعي'!$A85="","",'الإدخال الأسبوعي'!$A85)</f>
        <v/>
      </c>
      <c r="B85" s="20">
        <f>IF('الإدخال الأسبوعي'!$A85="","",IFERROR('الإدخال الأسبوعي'!B85/'الإدخال الأسبوعي'!C85,""))</f>
        <v/>
      </c>
      <c r="C85" s="20">
        <f>IF('الإدخال الأسبوعي'!$A85="","",IFERROR('الإدخال الأسبوعي'!D85/'الإدخال الأسبوعي'!E85,""))</f>
        <v/>
      </c>
      <c r="D85" s="21">
        <f>IF('الإدخال الأسبوعي'!$A85="","",'الإدخال الأسبوعي'!F85)</f>
        <v/>
      </c>
      <c r="E85" s="20">
        <f>IF('الإدخال الأسبوعي'!$A85="","",IFERROR('الإدخال الأسبوعي'!G85/'الإدخال الأسبوعي'!H85,""))</f>
        <v/>
      </c>
      <c r="F85" s="21">
        <f>IF('الإدخال الأسبوعي'!$A85="","",'الإدخال الأسبوعي'!I85)</f>
        <v/>
      </c>
      <c r="G85" s="20">
        <f>IF('الإدخال الأسبوعي'!$A85="","",IFERROR(SUM('الإدخال الأسبوعي'!K78:K85)/SUM('الإدخال الأسبوعي'!J78:J85),""))</f>
        <v/>
      </c>
      <c r="H85" s="21">
        <f>IF('الإدخال الأسبوعي'!$A85="","",'الإدخال الأسبوعي'!L85)</f>
        <v/>
      </c>
      <c r="I85" s="21">
        <f>IF('الإدخال الأسبوعي'!$A85="","",'الإدخال الأسبوعي'!M85)</f>
        <v/>
      </c>
      <c r="J85" s="21">
        <f>IF('الإدخال الأسبوعي'!$A85="","",'الإدخال الأسبوعي'!N85)</f>
        <v/>
      </c>
      <c r="K85" s="21">
        <f>IF('الإدخال الأسبوعي'!$A85="","",'الإدخال الأسبوعي'!O85)</f>
        <v/>
      </c>
      <c r="L85" s="20">
        <f>IF('الإدخال الأسبوعي'!$A85="","",IFERROR('الإدخال الأسبوعي'!Q85/'الإدخال الأسبوعي'!P85,""))</f>
        <v/>
      </c>
      <c r="M85" s="21">
        <f>IF('الإدخال الأسبوعي'!$A85="","",IFERROR('الإدخال الأسبوعي'!S85/SchedHours,""))</f>
        <v/>
      </c>
      <c r="N85" s="20">
        <f>IF('الإدخال الأسبوعي'!$A85="","",IFERROR('الإدخال الأسبوعي'!R85/'الإدخال الأسبوعي'!S85,""))</f>
        <v/>
      </c>
    </row>
    <row r="86">
      <c r="A86" s="19">
        <f>IF('الإدخال الأسبوعي'!$A86="","",'الإدخال الأسبوعي'!$A86)</f>
        <v/>
      </c>
      <c r="B86" s="20">
        <f>IF('الإدخال الأسبوعي'!$A86="","",IFERROR('الإدخال الأسبوعي'!B86/'الإدخال الأسبوعي'!C86,""))</f>
        <v/>
      </c>
      <c r="C86" s="20">
        <f>IF('الإدخال الأسبوعي'!$A86="","",IFERROR('الإدخال الأسبوعي'!D86/'الإدخال الأسبوعي'!E86,""))</f>
        <v/>
      </c>
      <c r="D86" s="21">
        <f>IF('الإدخال الأسبوعي'!$A86="","",'الإدخال الأسبوعي'!F86)</f>
        <v/>
      </c>
      <c r="E86" s="20">
        <f>IF('الإدخال الأسبوعي'!$A86="","",IFERROR('الإدخال الأسبوعي'!G86/'الإدخال الأسبوعي'!H86,""))</f>
        <v/>
      </c>
      <c r="F86" s="21">
        <f>IF('الإدخال الأسبوعي'!$A86="","",'الإدخال الأسبوعي'!I86)</f>
        <v/>
      </c>
      <c r="G86" s="20">
        <f>IF('الإدخال الأسبوعي'!$A86="","",IFERROR(SUM('الإدخال الأسبوعي'!K79:K86)/SUM('الإدخال الأسبوعي'!J79:J86),""))</f>
        <v/>
      </c>
      <c r="H86" s="21">
        <f>IF('الإدخال الأسبوعي'!$A86="","",'الإدخال الأسبوعي'!L86)</f>
        <v/>
      </c>
      <c r="I86" s="21">
        <f>IF('الإدخال الأسبوعي'!$A86="","",'الإدخال الأسبوعي'!M86)</f>
        <v/>
      </c>
      <c r="J86" s="21">
        <f>IF('الإدخال الأسبوعي'!$A86="","",'الإدخال الأسبوعي'!N86)</f>
        <v/>
      </c>
      <c r="K86" s="21">
        <f>IF('الإدخال الأسبوعي'!$A86="","",'الإدخال الأسبوعي'!O86)</f>
        <v/>
      </c>
      <c r="L86" s="20">
        <f>IF('الإدخال الأسبوعي'!$A86="","",IFERROR('الإدخال الأسبوعي'!Q86/'الإدخال الأسبوعي'!P86,""))</f>
        <v/>
      </c>
      <c r="M86" s="21">
        <f>IF('الإدخال الأسبوعي'!$A86="","",IFERROR('الإدخال الأسبوعي'!S86/SchedHours,""))</f>
        <v/>
      </c>
      <c r="N86" s="20">
        <f>IF('الإدخال الأسبوعي'!$A86="","",IFERROR('الإدخال الأسبوعي'!R86/'الإدخال الأسبوعي'!S86,""))</f>
        <v/>
      </c>
    </row>
    <row r="87">
      <c r="A87" s="19">
        <f>IF('الإدخال الأسبوعي'!$A87="","",'الإدخال الأسبوعي'!$A87)</f>
        <v/>
      </c>
      <c r="B87" s="20">
        <f>IF('الإدخال الأسبوعي'!$A87="","",IFERROR('الإدخال الأسبوعي'!B87/'الإدخال الأسبوعي'!C87,""))</f>
        <v/>
      </c>
      <c r="C87" s="20">
        <f>IF('الإدخال الأسبوعي'!$A87="","",IFERROR('الإدخال الأسبوعي'!D87/'الإدخال الأسبوعي'!E87,""))</f>
        <v/>
      </c>
      <c r="D87" s="21">
        <f>IF('الإدخال الأسبوعي'!$A87="","",'الإدخال الأسبوعي'!F87)</f>
        <v/>
      </c>
      <c r="E87" s="20">
        <f>IF('الإدخال الأسبوعي'!$A87="","",IFERROR('الإدخال الأسبوعي'!G87/'الإدخال الأسبوعي'!H87,""))</f>
        <v/>
      </c>
      <c r="F87" s="21">
        <f>IF('الإدخال الأسبوعي'!$A87="","",'الإدخال الأسبوعي'!I87)</f>
        <v/>
      </c>
      <c r="G87" s="20">
        <f>IF('الإدخال الأسبوعي'!$A87="","",IFERROR(SUM('الإدخال الأسبوعي'!K80:K87)/SUM('الإدخال الأسبوعي'!J80:J87),""))</f>
        <v/>
      </c>
      <c r="H87" s="21">
        <f>IF('الإدخال الأسبوعي'!$A87="","",'الإدخال الأسبوعي'!L87)</f>
        <v/>
      </c>
      <c r="I87" s="21">
        <f>IF('الإدخال الأسبوعي'!$A87="","",'الإدخال الأسبوعي'!M87)</f>
        <v/>
      </c>
      <c r="J87" s="21">
        <f>IF('الإدخال الأسبوعي'!$A87="","",'الإدخال الأسبوعي'!N87)</f>
        <v/>
      </c>
      <c r="K87" s="21">
        <f>IF('الإدخال الأسبوعي'!$A87="","",'الإدخال الأسبوعي'!O87)</f>
        <v/>
      </c>
      <c r="L87" s="20">
        <f>IF('الإدخال الأسبوعي'!$A87="","",IFERROR('الإدخال الأسبوعي'!Q87/'الإدخال الأسبوعي'!P87,""))</f>
        <v/>
      </c>
      <c r="M87" s="21">
        <f>IF('الإدخال الأسبوعي'!$A87="","",IFERROR('الإدخال الأسبوعي'!S87/SchedHours,""))</f>
        <v/>
      </c>
      <c r="N87" s="20">
        <f>IF('الإدخال الأسبوعي'!$A87="","",IFERROR('الإدخال الأسبوعي'!R87/'الإدخال الأسبوعي'!S87,""))</f>
        <v/>
      </c>
    </row>
    <row r="88">
      <c r="A88" s="19">
        <f>IF('الإدخال الأسبوعي'!$A88="","",'الإدخال الأسبوعي'!$A88)</f>
        <v/>
      </c>
      <c r="B88" s="20">
        <f>IF('الإدخال الأسبوعي'!$A88="","",IFERROR('الإدخال الأسبوعي'!B88/'الإدخال الأسبوعي'!C88,""))</f>
        <v/>
      </c>
      <c r="C88" s="20">
        <f>IF('الإدخال الأسبوعي'!$A88="","",IFERROR('الإدخال الأسبوعي'!D88/'الإدخال الأسبوعي'!E88,""))</f>
        <v/>
      </c>
      <c r="D88" s="21">
        <f>IF('الإدخال الأسبوعي'!$A88="","",'الإدخال الأسبوعي'!F88)</f>
        <v/>
      </c>
      <c r="E88" s="20">
        <f>IF('الإدخال الأسبوعي'!$A88="","",IFERROR('الإدخال الأسبوعي'!G88/'الإدخال الأسبوعي'!H88,""))</f>
        <v/>
      </c>
      <c r="F88" s="21">
        <f>IF('الإدخال الأسبوعي'!$A88="","",'الإدخال الأسبوعي'!I88)</f>
        <v/>
      </c>
      <c r="G88" s="20">
        <f>IF('الإدخال الأسبوعي'!$A88="","",IFERROR(SUM('الإدخال الأسبوعي'!K81:K88)/SUM('الإدخال الأسبوعي'!J81:J88),""))</f>
        <v/>
      </c>
      <c r="H88" s="21">
        <f>IF('الإدخال الأسبوعي'!$A88="","",'الإدخال الأسبوعي'!L88)</f>
        <v/>
      </c>
      <c r="I88" s="21">
        <f>IF('الإدخال الأسبوعي'!$A88="","",'الإدخال الأسبوعي'!M88)</f>
        <v/>
      </c>
      <c r="J88" s="21">
        <f>IF('الإدخال الأسبوعي'!$A88="","",'الإدخال الأسبوعي'!N88)</f>
        <v/>
      </c>
      <c r="K88" s="21">
        <f>IF('الإدخال الأسبوعي'!$A88="","",'الإدخال الأسبوعي'!O88)</f>
        <v/>
      </c>
      <c r="L88" s="20">
        <f>IF('الإدخال الأسبوعي'!$A88="","",IFERROR('الإدخال الأسبوعي'!Q88/'الإدخال الأسبوعي'!P88,""))</f>
        <v/>
      </c>
      <c r="M88" s="21">
        <f>IF('الإدخال الأسبوعي'!$A88="","",IFERROR('الإدخال الأسبوعي'!S88/SchedHours,""))</f>
        <v/>
      </c>
      <c r="N88" s="20">
        <f>IF('الإدخال الأسبوعي'!$A88="","",IFERROR('الإدخال الأسبوعي'!R88/'الإدخال الأسبوعي'!S88,""))</f>
        <v/>
      </c>
    </row>
    <row r="89">
      <c r="A89" s="19">
        <f>IF('الإدخال الأسبوعي'!$A89="","",'الإدخال الأسبوعي'!$A89)</f>
        <v/>
      </c>
      <c r="B89" s="20">
        <f>IF('الإدخال الأسبوعي'!$A89="","",IFERROR('الإدخال الأسبوعي'!B89/'الإدخال الأسبوعي'!C89,""))</f>
        <v/>
      </c>
      <c r="C89" s="20">
        <f>IF('الإدخال الأسبوعي'!$A89="","",IFERROR('الإدخال الأسبوعي'!D89/'الإدخال الأسبوعي'!E89,""))</f>
        <v/>
      </c>
      <c r="D89" s="21">
        <f>IF('الإدخال الأسبوعي'!$A89="","",'الإدخال الأسبوعي'!F89)</f>
        <v/>
      </c>
      <c r="E89" s="20">
        <f>IF('الإدخال الأسبوعي'!$A89="","",IFERROR('الإدخال الأسبوعي'!G89/'الإدخال الأسبوعي'!H89,""))</f>
        <v/>
      </c>
      <c r="F89" s="21">
        <f>IF('الإدخال الأسبوعي'!$A89="","",'الإدخال الأسبوعي'!I89)</f>
        <v/>
      </c>
      <c r="G89" s="20">
        <f>IF('الإدخال الأسبوعي'!$A89="","",IFERROR(SUM('الإدخال الأسبوعي'!K82:K89)/SUM('الإدخال الأسبوعي'!J82:J89),""))</f>
        <v/>
      </c>
      <c r="H89" s="21">
        <f>IF('الإدخال الأسبوعي'!$A89="","",'الإدخال الأسبوعي'!L89)</f>
        <v/>
      </c>
      <c r="I89" s="21">
        <f>IF('الإدخال الأسبوعي'!$A89="","",'الإدخال الأسبوعي'!M89)</f>
        <v/>
      </c>
      <c r="J89" s="21">
        <f>IF('الإدخال الأسبوعي'!$A89="","",'الإدخال الأسبوعي'!N89)</f>
        <v/>
      </c>
      <c r="K89" s="21">
        <f>IF('الإدخال الأسبوعي'!$A89="","",'الإدخال الأسبوعي'!O89)</f>
        <v/>
      </c>
      <c r="L89" s="20">
        <f>IF('الإدخال الأسبوعي'!$A89="","",IFERROR('الإدخال الأسبوعي'!Q89/'الإدخال الأسبوعي'!P89,""))</f>
        <v/>
      </c>
      <c r="M89" s="21">
        <f>IF('الإدخال الأسبوعي'!$A89="","",IFERROR('الإدخال الأسبوعي'!S89/SchedHours,""))</f>
        <v/>
      </c>
      <c r="N89" s="20">
        <f>IF('الإدخال الأسبوعي'!$A89="","",IFERROR('الإدخال الأسبوعي'!R89/'الإدخال الأسبوعي'!S89,""))</f>
        <v/>
      </c>
    </row>
    <row r="90">
      <c r="A90" s="19">
        <f>IF('الإدخال الأسبوعي'!$A90="","",'الإدخال الأسبوعي'!$A90)</f>
        <v/>
      </c>
      <c r="B90" s="20">
        <f>IF('الإدخال الأسبوعي'!$A90="","",IFERROR('الإدخال الأسبوعي'!B90/'الإدخال الأسبوعي'!C90,""))</f>
        <v/>
      </c>
      <c r="C90" s="20">
        <f>IF('الإدخال الأسبوعي'!$A90="","",IFERROR('الإدخال الأسبوعي'!D90/'الإدخال الأسبوعي'!E90,""))</f>
        <v/>
      </c>
      <c r="D90" s="21">
        <f>IF('الإدخال الأسبوعي'!$A90="","",'الإدخال الأسبوعي'!F90)</f>
        <v/>
      </c>
      <c r="E90" s="20">
        <f>IF('الإدخال الأسبوعي'!$A90="","",IFERROR('الإدخال الأسبوعي'!G90/'الإدخال الأسبوعي'!H90,""))</f>
        <v/>
      </c>
      <c r="F90" s="21">
        <f>IF('الإدخال الأسبوعي'!$A90="","",'الإدخال الأسبوعي'!I90)</f>
        <v/>
      </c>
      <c r="G90" s="20">
        <f>IF('الإدخال الأسبوعي'!$A90="","",IFERROR(SUM('الإدخال الأسبوعي'!K83:K90)/SUM('الإدخال الأسبوعي'!J83:J90),""))</f>
        <v/>
      </c>
      <c r="H90" s="21">
        <f>IF('الإدخال الأسبوعي'!$A90="","",'الإدخال الأسبوعي'!L90)</f>
        <v/>
      </c>
      <c r="I90" s="21">
        <f>IF('الإدخال الأسبوعي'!$A90="","",'الإدخال الأسبوعي'!M90)</f>
        <v/>
      </c>
      <c r="J90" s="21">
        <f>IF('الإدخال الأسبوعي'!$A90="","",'الإدخال الأسبوعي'!N90)</f>
        <v/>
      </c>
      <c r="K90" s="21">
        <f>IF('الإدخال الأسبوعي'!$A90="","",'الإدخال الأسبوعي'!O90)</f>
        <v/>
      </c>
      <c r="L90" s="20">
        <f>IF('الإدخال الأسبوعي'!$A90="","",IFERROR('الإدخال الأسبوعي'!Q90/'الإدخال الأسبوعي'!P90,""))</f>
        <v/>
      </c>
      <c r="M90" s="21">
        <f>IF('الإدخال الأسبوعي'!$A90="","",IFERROR('الإدخال الأسبوعي'!S90/SchedHours,""))</f>
        <v/>
      </c>
      <c r="N90" s="20">
        <f>IF('الإدخال الأسبوعي'!$A90="","",IFERROR('الإدخال الأسبوعي'!R90/'الإدخال الأسبوعي'!S90,""))</f>
        <v/>
      </c>
    </row>
    <row r="91">
      <c r="A91" s="19">
        <f>IF('الإدخال الأسبوعي'!$A91="","",'الإدخال الأسبوعي'!$A91)</f>
        <v/>
      </c>
      <c r="B91" s="20">
        <f>IF('الإدخال الأسبوعي'!$A91="","",IFERROR('الإدخال الأسبوعي'!B91/'الإدخال الأسبوعي'!C91,""))</f>
        <v/>
      </c>
      <c r="C91" s="20">
        <f>IF('الإدخال الأسبوعي'!$A91="","",IFERROR('الإدخال الأسبوعي'!D91/'الإدخال الأسبوعي'!E91,""))</f>
        <v/>
      </c>
      <c r="D91" s="21">
        <f>IF('الإدخال الأسبوعي'!$A91="","",'الإدخال الأسبوعي'!F91)</f>
        <v/>
      </c>
      <c r="E91" s="20">
        <f>IF('الإدخال الأسبوعي'!$A91="","",IFERROR('الإدخال الأسبوعي'!G91/'الإدخال الأسبوعي'!H91,""))</f>
        <v/>
      </c>
      <c r="F91" s="21">
        <f>IF('الإدخال الأسبوعي'!$A91="","",'الإدخال الأسبوعي'!I91)</f>
        <v/>
      </c>
      <c r="G91" s="20">
        <f>IF('الإدخال الأسبوعي'!$A91="","",IFERROR(SUM('الإدخال الأسبوعي'!K84:K91)/SUM('الإدخال الأسبوعي'!J84:J91),""))</f>
        <v/>
      </c>
      <c r="H91" s="21">
        <f>IF('الإدخال الأسبوعي'!$A91="","",'الإدخال الأسبوعي'!L91)</f>
        <v/>
      </c>
      <c r="I91" s="21">
        <f>IF('الإدخال الأسبوعي'!$A91="","",'الإدخال الأسبوعي'!M91)</f>
        <v/>
      </c>
      <c r="J91" s="21">
        <f>IF('الإدخال الأسبوعي'!$A91="","",'الإدخال الأسبوعي'!N91)</f>
        <v/>
      </c>
      <c r="K91" s="21">
        <f>IF('الإدخال الأسبوعي'!$A91="","",'الإدخال الأسبوعي'!O91)</f>
        <v/>
      </c>
      <c r="L91" s="20">
        <f>IF('الإدخال الأسبوعي'!$A91="","",IFERROR('الإدخال الأسبوعي'!Q91/'الإدخال الأسبوعي'!P91,""))</f>
        <v/>
      </c>
      <c r="M91" s="21">
        <f>IF('الإدخال الأسبوعي'!$A91="","",IFERROR('الإدخال الأسبوعي'!S91/SchedHours,""))</f>
        <v/>
      </c>
      <c r="N91" s="20">
        <f>IF('الإدخال الأسبوعي'!$A91="","",IFERROR('الإدخال الأسبوعي'!R91/'الإدخال الأسبوعي'!S91,""))</f>
        <v/>
      </c>
    </row>
    <row r="92">
      <c r="A92" s="19">
        <f>IF('الإدخال الأسبوعي'!$A92="","",'الإدخال الأسبوعي'!$A92)</f>
        <v/>
      </c>
      <c r="B92" s="20">
        <f>IF('الإدخال الأسبوعي'!$A92="","",IFERROR('الإدخال الأسبوعي'!B92/'الإدخال الأسبوعي'!C92,""))</f>
        <v/>
      </c>
      <c r="C92" s="20">
        <f>IF('الإدخال الأسبوعي'!$A92="","",IFERROR('الإدخال الأسبوعي'!D92/'الإدخال الأسبوعي'!E92,""))</f>
        <v/>
      </c>
      <c r="D92" s="21">
        <f>IF('الإدخال الأسبوعي'!$A92="","",'الإدخال الأسبوعي'!F92)</f>
        <v/>
      </c>
      <c r="E92" s="20">
        <f>IF('الإدخال الأسبوعي'!$A92="","",IFERROR('الإدخال الأسبوعي'!G92/'الإدخال الأسبوعي'!H92,""))</f>
        <v/>
      </c>
      <c r="F92" s="21">
        <f>IF('الإدخال الأسبوعي'!$A92="","",'الإدخال الأسبوعي'!I92)</f>
        <v/>
      </c>
      <c r="G92" s="20">
        <f>IF('الإدخال الأسبوعي'!$A92="","",IFERROR(SUM('الإدخال الأسبوعي'!K85:K92)/SUM('الإدخال الأسبوعي'!J85:J92),""))</f>
        <v/>
      </c>
      <c r="H92" s="21">
        <f>IF('الإدخال الأسبوعي'!$A92="","",'الإدخال الأسبوعي'!L92)</f>
        <v/>
      </c>
      <c r="I92" s="21">
        <f>IF('الإدخال الأسبوعي'!$A92="","",'الإدخال الأسبوعي'!M92)</f>
        <v/>
      </c>
      <c r="J92" s="21">
        <f>IF('الإدخال الأسبوعي'!$A92="","",'الإدخال الأسبوعي'!N92)</f>
        <v/>
      </c>
      <c r="K92" s="21">
        <f>IF('الإدخال الأسبوعي'!$A92="","",'الإدخال الأسبوعي'!O92)</f>
        <v/>
      </c>
      <c r="L92" s="20">
        <f>IF('الإدخال الأسبوعي'!$A92="","",IFERROR('الإدخال الأسبوعي'!Q92/'الإدخال الأسبوعي'!P92,""))</f>
        <v/>
      </c>
      <c r="M92" s="21">
        <f>IF('الإدخال الأسبوعي'!$A92="","",IFERROR('الإدخال الأسبوعي'!S92/SchedHours,""))</f>
        <v/>
      </c>
      <c r="N92" s="20">
        <f>IF('الإدخال الأسبوعي'!$A92="","",IFERROR('الإدخال الأسبوعي'!R92/'الإدخال الأسبوعي'!S92,""))</f>
        <v/>
      </c>
    </row>
    <row r="93">
      <c r="A93" s="19">
        <f>IF('الإدخال الأسبوعي'!$A93="","",'الإدخال الأسبوعي'!$A93)</f>
        <v/>
      </c>
      <c r="B93" s="20">
        <f>IF('الإدخال الأسبوعي'!$A93="","",IFERROR('الإدخال الأسبوعي'!B93/'الإدخال الأسبوعي'!C93,""))</f>
        <v/>
      </c>
      <c r="C93" s="20">
        <f>IF('الإدخال الأسبوعي'!$A93="","",IFERROR('الإدخال الأسبوعي'!D93/'الإدخال الأسبوعي'!E93,""))</f>
        <v/>
      </c>
      <c r="D93" s="21">
        <f>IF('الإدخال الأسبوعي'!$A93="","",'الإدخال الأسبوعي'!F93)</f>
        <v/>
      </c>
      <c r="E93" s="20">
        <f>IF('الإدخال الأسبوعي'!$A93="","",IFERROR('الإدخال الأسبوعي'!G93/'الإدخال الأسبوعي'!H93,""))</f>
        <v/>
      </c>
      <c r="F93" s="21">
        <f>IF('الإدخال الأسبوعي'!$A93="","",'الإدخال الأسبوعي'!I93)</f>
        <v/>
      </c>
      <c r="G93" s="20">
        <f>IF('الإدخال الأسبوعي'!$A93="","",IFERROR(SUM('الإدخال الأسبوعي'!K86:K93)/SUM('الإدخال الأسبوعي'!J86:J93),""))</f>
        <v/>
      </c>
      <c r="H93" s="21">
        <f>IF('الإدخال الأسبوعي'!$A93="","",'الإدخال الأسبوعي'!L93)</f>
        <v/>
      </c>
      <c r="I93" s="21">
        <f>IF('الإدخال الأسبوعي'!$A93="","",'الإدخال الأسبوعي'!M93)</f>
        <v/>
      </c>
      <c r="J93" s="21">
        <f>IF('الإدخال الأسبوعي'!$A93="","",'الإدخال الأسبوعي'!N93)</f>
        <v/>
      </c>
      <c r="K93" s="21">
        <f>IF('الإدخال الأسبوعي'!$A93="","",'الإدخال الأسبوعي'!O93)</f>
        <v/>
      </c>
      <c r="L93" s="20">
        <f>IF('الإدخال الأسبوعي'!$A93="","",IFERROR('الإدخال الأسبوعي'!Q93/'الإدخال الأسبوعي'!P93,""))</f>
        <v/>
      </c>
      <c r="M93" s="21">
        <f>IF('الإدخال الأسبوعي'!$A93="","",IFERROR('الإدخال الأسبوعي'!S93/SchedHours,""))</f>
        <v/>
      </c>
      <c r="N93" s="20">
        <f>IF('الإدخال الأسبوعي'!$A93="","",IFERROR('الإدخال الأسبوعي'!R93/'الإدخال الأسبوعي'!S93,""))</f>
        <v/>
      </c>
    </row>
    <row r="94">
      <c r="A94" s="19">
        <f>IF('الإدخال الأسبوعي'!$A94="","",'الإدخال الأسبوعي'!$A94)</f>
        <v/>
      </c>
      <c r="B94" s="20">
        <f>IF('الإدخال الأسبوعي'!$A94="","",IFERROR('الإدخال الأسبوعي'!B94/'الإدخال الأسبوعي'!C94,""))</f>
        <v/>
      </c>
      <c r="C94" s="20">
        <f>IF('الإدخال الأسبوعي'!$A94="","",IFERROR('الإدخال الأسبوعي'!D94/'الإدخال الأسبوعي'!E94,""))</f>
        <v/>
      </c>
      <c r="D94" s="21">
        <f>IF('الإدخال الأسبوعي'!$A94="","",'الإدخال الأسبوعي'!F94)</f>
        <v/>
      </c>
      <c r="E94" s="20">
        <f>IF('الإدخال الأسبوعي'!$A94="","",IFERROR('الإدخال الأسبوعي'!G94/'الإدخال الأسبوعي'!H94,""))</f>
        <v/>
      </c>
      <c r="F94" s="21">
        <f>IF('الإدخال الأسبوعي'!$A94="","",'الإدخال الأسبوعي'!I94)</f>
        <v/>
      </c>
      <c r="G94" s="20">
        <f>IF('الإدخال الأسبوعي'!$A94="","",IFERROR(SUM('الإدخال الأسبوعي'!K87:K94)/SUM('الإدخال الأسبوعي'!J87:J94),""))</f>
        <v/>
      </c>
      <c r="H94" s="21">
        <f>IF('الإدخال الأسبوعي'!$A94="","",'الإدخال الأسبوعي'!L94)</f>
        <v/>
      </c>
      <c r="I94" s="21">
        <f>IF('الإدخال الأسبوعي'!$A94="","",'الإدخال الأسبوعي'!M94)</f>
        <v/>
      </c>
      <c r="J94" s="21">
        <f>IF('الإدخال الأسبوعي'!$A94="","",'الإدخال الأسبوعي'!N94)</f>
        <v/>
      </c>
      <c r="K94" s="21">
        <f>IF('الإدخال الأسبوعي'!$A94="","",'الإدخال الأسبوعي'!O94)</f>
        <v/>
      </c>
      <c r="L94" s="20">
        <f>IF('الإدخال الأسبوعي'!$A94="","",IFERROR('الإدخال الأسبوعي'!Q94/'الإدخال الأسبوعي'!P94,""))</f>
        <v/>
      </c>
      <c r="M94" s="21">
        <f>IF('الإدخال الأسبوعي'!$A94="","",IFERROR('الإدخال الأسبوعي'!S94/SchedHours,""))</f>
        <v/>
      </c>
      <c r="N94" s="20">
        <f>IF('الإدخال الأسبوعي'!$A94="","",IFERROR('الإدخال الأسبوعي'!R94/'الإدخال الأسبوعي'!S94,""))</f>
        <v/>
      </c>
    </row>
    <row r="95">
      <c r="A95" s="19">
        <f>IF('الإدخال الأسبوعي'!$A95="","",'الإدخال الأسبوعي'!$A95)</f>
        <v/>
      </c>
      <c r="B95" s="20">
        <f>IF('الإدخال الأسبوعي'!$A95="","",IFERROR('الإدخال الأسبوعي'!B95/'الإدخال الأسبوعي'!C95,""))</f>
        <v/>
      </c>
      <c r="C95" s="20">
        <f>IF('الإدخال الأسبوعي'!$A95="","",IFERROR('الإدخال الأسبوعي'!D95/'الإدخال الأسبوعي'!E95,""))</f>
        <v/>
      </c>
      <c r="D95" s="21">
        <f>IF('الإدخال الأسبوعي'!$A95="","",'الإدخال الأسبوعي'!F95)</f>
        <v/>
      </c>
      <c r="E95" s="20">
        <f>IF('الإدخال الأسبوعي'!$A95="","",IFERROR('الإدخال الأسبوعي'!G95/'الإدخال الأسبوعي'!H95,""))</f>
        <v/>
      </c>
      <c r="F95" s="21">
        <f>IF('الإدخال الأسبوعي'!$A95="","",'الإدخال الأسبوعي'!I95)</f>
        <v/>
      </c>
      <c r="G95" s="20">
        <f>IF('الإدخال الأسبوعي'!$A95="","",IFERROR(SUM('الإدخال الأسبوعي'!K88:K95)/SUM('الإدخال الأسبوعي'!J88:J95),""))</f>
        <v/>
      </c>
      <c r="H95" s="21">
        <f>IF('الإدخال الأسبوعي'!$A95="","",'الإدخال الأسبوعي'!L95)</f>
        <v/>
      </c>
      <c r="I95" s="21">
        <f>IF('الإدخال الأسبوعي'!$A95="","",'الإدخال الأسبوعي'!M95)</f>
        <v/>
      </c>
      <c r="J95" s="21">
        <f>IF('الإدخال الأسبوعي'!$A95="","",'الإدخال الأسبوعي'!N95)</f>
        <v/>
      </c>
      <c r="K95" s="21">
        <f>IF('الإدخال الأسبوعي'!$A95="","",'الإدخال الأسبوعي'!O95)</f>
        <v/>
      </c>
      <c r="L95" s="20">
        <f>IF('الإدخال الأسبوعي'!$A95="","",IFERROR('الإدخال الأسبوعي'!Q95/'الإدخال الأسبوعي'!P95,""))</f>
        <v/>
      </c>
      <c r="M95" s="21">
        <f>IF('الإدخال الأسبوعي'!$A95="","",IFERROR('الإدخال الأسبوعي'!S95/SchedHours,""))</f>
        <v/>
      </c>
      <c r="N95" s="20">
        <f>IF('الإدخال الأسبوعي'!$A95="","",IFERROR('الإدخال الأسبوعي'!R95/'الإدخال الأسبوعي'!S95,""))</f>
        <v/>
      </c>
    </row>
    <row r="96">
      <c r="A96" s="19">
        <f>IF('الإدخال الأسبوعي'!$A96="","",'الإدخال الأسبوعي'!$A96)</f>
        <v/>
      </c>
      <c r="B96" s="20">
        <f>IF('الإدخال الأسبوعي'!$A96="","",IFERROR('الإدخال الأسبوعي'!B96/'الإدخال الأسبوعي'!C96,""))</f>
        <v/>
      </c>
      <c r="C96" s="20">
        <f>IF('الإدخال الأسبوعي'!$A96="","",IFERROR('الإدخال الأسبوعي'!D96/'الإدخال الأسبوعي'!E96,""))</f>
        <v/>
      </c>
      <c r="D96" s="21">
        <f>IF('الإدخال الأسبوعي'!$A96="","",'الإدخال الأسبوعي'!F96)</f>
        <v/>
      </c>
      <c r="E96" s="20">
        <f>IF('الإدخال الأسبوعي'!$A96="","",IFERROR('الإدخال الأسبوعي'!G96/'الإدخال الأسبوعي'!H96,""))</f>
        <v/>
      </c>
      <c r="F96" s="21">
        <f>IF('الإدخال الأسبوعي'!$A96="","",'الإدخال الأسبوعي'!I96)</f>
        <v/>
      </c>
      <c r="G96" s="20">
        <f>IF('الإدخال الأسبوعي'!$A96="","",IFERROR(SUM('الإدخال الأسبوعي'!K89:K96)/SUM('الإدخال الأسبوعي'!J89:J96),""))</f>
        <v/>
      </c>
      <c r="H96" s="21">
        <f>IF('الإدخال الأسبوعي'!$A96="","",'الإدخال الأسبوعي'!L96)</f>
        <v/>
      </c>
      <c r="I96" s="21">
        <f>IF('الإدخال الأسبوعي'!$A96="","",'الإدخال الأسبوعي'!M96)</f>
        <v/>
      </c>
      <c r="J96" s="21">
        <f>IF('الإدخال الأسبوعي'!$A96="","",'الإدخال الأسبوعي'!N96)</f>
        <v/>
      </c>
      <c r="K96" s="21">
        <f>IF('الإدخال الأسبوعي'!$A96="","",'الإدخال الأسبوعي'!O96)</f>
        <v/>
      </c>
      <c r="L96" s="20">
        <f>IF('الإدخال الأسبوعي'!$A96="","",IFERROR('الإدخال الأسبوعي'!Q96/'الإدخال الأسبوعي'!P96,""))</f>
        <v/>
      </c>
      <c r="M96" s="21">
        <f>IF('الإدخال الأسبوعي'!$A96="","",IFERROR('الإدخال الأسبوعي'!S96/SchedHours,""))</f>
        <v/>
      </c>
      <c r="N96" s="20">
        <f>IF('الإدخال الأسبوعي'!$A96="","",IFERROR('الإدخال الأسبوعي'!R96/'الإدخال الأسبوعي'!S96,""))</f>
        <v/>
      </c>
    </row>
    <row r="97">
      <c r="A97" s="19">
        <f>IF('الإدخال الأسبوعي'!$A97="","",'الإدخال الأسبوعي'!$A97)</f>
        <v/>
      </c>
      <c r="B97" s="20">
        <f>IF('الإدخال الأسبوعي'!$A97="","",IFERROR('الإدخال الأسبوعي'!B97/'الإدخال الأسبوعي'!C97,""))</f>
        <v/>
      </c>
      <c r="C97" s="20">
        <f>IF('الإدخال الأسبوعي'!$A97="","",IFERROR('الإدخال الأسبوعي'!D97/'الإدخال الأسبوعي'!E97,""))</f>
        <v/>
      </c>
      <c r="D97" s="21">
        <f>IF('الإدخال الأسبوعي'!$A97="","",'الإدخال الأسبوعي'!F97)</f>
        <v/>
      </c>
      <c r="E97" s="20">
        <f>IF('الإدخال الأسبوعي'!$A97="","",IFERROR('الإدخال الأسبوعي'!G97/'الإدخال الأسبوعي'!H97,""))</f>
        <v/>
      </c>
      <c r="F97" s="21">
        <f>IF('الإدخال الأسبوعي'!$A97="","",'الإدخال الأسبوعي'!I97)</f>
        <v/>
      </c>
      <c r="G97" s="20">
        <f>IF('الإدخال الأسبوعي'!$A97="","",IFERROR(SUM('الإدخال الأسبوعي'!K90:K97)/SUM('الإدخال الأسبوعي'!J90:J97),""))</f>
        <v/>
      </c>
      <c r="H97" s="21">
        <f>IF('الإدخال الأسبوعي'!$A97="","",'الإدخال الأسبوعي'!L97)</f>
        <v/>
      </c>
      <c r="I97" s="21">
        <f>IF('الإدخال الأسبوعي'!$A97="","",'الإدخال الأسبوعي'!M97)</f>
        <v/>
      </c>
      <c r="J97" s="21">
        <f>IF('الإدخال الأسبوعي'!$A97="","",'الإدخال الأسبوعي'!N97)</f>
        <v/>
      </c>
      <c r="K97" s="21">
        <f>IF('الإدخال الأسبوعي'!$A97="","",'الإدخال الأسبوعي'!O97)</f>
        <v/>
      </c>
      <c r="L97" s="20">
        <f>IF('الإدخال الأسبوعي'!$A97="","",IFERROR('الإدخال الأسبوعي'!Q97/'الإدخال الأسبوعي'!P97,""))</f>
        <v/>
      </c>
      <c r="M97" s="21">
        <f>IF('الإدخال الأسبوعي'!$A97="","",IFERROR('الإدخال الأسبوعي'!S97/SchedHours,""))</f>
        <v/>
      </c>
      <c r="N97" s="20">
        <f>IF('الإدخال الأسبوعي'!$A97="","",IFERROR('الإدخال الأسبوعي'!R97/'الإدخال الأسبوعي'!S97,""))</f>
        <v/>
      </c>
    </row>
    <row r="98">
      <c r="A98" s="19">
        <f>IF('الإدخال الأسبوعي'!$A98="","",'الإدخال الأسبوعي'!$A98)</f>
        <v/>
      </c>
      <c r="B98" s="20">
        <f>IF('الإدخال الأسبوعي'!$A98="","",IFERROR('الإدخال الأسبوعي'!B98/'الإدخال الأسبوعي'!C98,""))</f>
        <v/>
      </c>
      <c r="C98" s="20">
        <f>IF('الإدخال الأسبوعي'!$A98="","",IFERROR('الإدخال الأسبوعي'!D98/'الإدخال الأسبوعي'!E98,""))</f>
        <v/>
      </c>
      <c r="D98" s="21">
        <f>IF('الإدخال الأسبوعي'!$A98="","",'الإدخال الأسبوعي'!F98)</f>
        <v/>
      </c>
      <c r="E98" s="20">
        <f>IF('الإدخال الأسبوعي'!$A98="","",IFERROR('الإدخال الأسبوعي'!G98/'الإدخال الأسبوعي'!H98,""))</f>
        <v/>
      </c>
      <c r="F98" s="21">
        <f>IF('الإدخال الأسبوعي'!$A98="","",'الإدخال الأسبوعي'!I98)</f>
        <v/>
      </c>
      <c r="G98" s="20">
        <f>IF('الإدخال الأسبوعي'!$A98="","",IFERROR(SUM('الإدخال الأسبوعي'!K91:K98)/SUM('الإدخال الأسبوعي'!J91:J98),""))</f>
        <v/>
      </c>
      <c r="H98" s="21">
        <f>IF('الإدخال الأسبوعي'!$A98="","",'الإدخال الأسبوعي'!L98)</f>
        <v/>
      </c>
      <c r="I98" s="21">
        <f>IF('الإدخال الأسبوعي'!$A98="","",'الإدخال الأسبوعي'!M98)</f>
        <v/>
      </c>
      <c r="J98" s="21">
        <f>IF('الإدخال الأسبوعي'!$A98="","",'الإدخال الأسبوعي'!N98)</f>
        <v/>
      </c>
      <c r="K98" s="21">
        <f>IF('الإدخال الأسبوعي'!$A98="","",'الإدخال الأسبوعي'!O98)</f>
        <v/>
      </c>
      <c r="L98" s="20">
        <f>IF('الإدخال الأسبوعي'!$A98="","",IFERROR('الإدخال الأسبوعي'!Q98/'الإدخال الأسبوعي'!P98,""))</f>
        <v/>
      </c>
      <c r="M98" s="21">
        <f>IF('الإدخال الأسبوعي'!$A98="","",IFERROR('الإدخال الأسبوعي'!S98/SchedHours,""))</f>
        <v/>
      </c>
      <c r="N98" s="20">
        <f>IF('الإدخال الأسبوعي'!$A98="","",IFERROR('الإدخال الأسبوعي'!R98/'الإدخال الأسبوعي'!S98,""))</f>
        <v/>
      </c>
    </row>
    <row r="99">
      <c r="A99" s="19">
        <f>IF('الإدخال الأسبوعي'!$A99="","",'الإدخال الأسبوعي'!$A99)</f>
        <v/>
      </c>
      <c r="B99" s="20">
        <f>IF('الإدخال الأسبوعي'!$A99="","",IFERROR('الإدخال الأسبوعي'!B99/'الإدخال الأسبوعي'!C99,""))</f>
        <v/>
      </c>
      <c r="C99" s="20">
        <f>IF('الإدخال الأسبوعي'!$A99="","",IFERROR('الإدخال الأسبوعي'!D99/'الإدخال الأسبوعي'!E99,""))</f>
        <v/>
      </c>
      <c r="D99" s="21">
        <f>IF('الإدخال الأسبوعي'!$A99="","",'الإدخال الأسبوعي'!F99)</f>
        <v/>
      </c>
      <c r="E99" s="20">
        <f>IF('الإدخال الأسبوعي'!$A99="","",IFERROR('الإدخال الأسبوعي'!G99/'الإدخال الأسبوعي'!H99,""))</f>
        <v/>
      </c>
      <c r="F99" s="21">
        <f>IF('الإدخال الأسبوعي'!$A99="","",'الإدخال الأسبوعي'!I99)</f>
        <v/>
      </c>
      <c r="G99" s="20">
        <f>IF('الإدخال الأسبوعي'!$A99="","",IFERROR(SUM('الإدخال الأسبوعي'!K92:K99)/SUM('الإدخال الأسبوعي'!J92:J99),""))</f>
        <v/>
      </c>
      <c r="H99" s="21">
        <f>IF('الإدخال الأسبوعي'!$A99="","",'الإدخال الأسبوعي'!L99)</f>
        <v/>
      </c>
      <c r="I99" s="21">
        <f>IF('الإدخال الأسبوعي'!$A99="","",'الإدخال الأسبوعي'!M99)</f>
        <v/>
      </c>
      <c r="J99" s="21">
        <f>IF('الإدخال الأسبوعي'!$A99="","",'الإدخال الأسبوعي'!N99)</f>
        <v/>
      </c>
      <c r="K99" s="21">
        <f>IF('الإدخال الأسبوعي'!$A99="","",'الإدخال الأسبوعي'!O99)</f>
        <v/>
      </c>
      <c r="L99" s="20">
        <f>IF('الإدخال الأسبوعي'!$A99="","",IFERROR('الإدخال الأسبوعي'!Q99/'الإدخال الأسبوعي'!P99,""))</f>
        <v/>
      </c>
      <c r="M99" s="21">
        <f>IF('الإدخال الأسبوعي'!$A99="","",IFERROR('الإدخال الأسبوعي'!S99/SchedHours,""))</f>
        <v/>
      </c>
      <c r="N99" s="20">
        <f>IF('الإدخال الأسبوعي'!$A99="","",IFERROR('الإدخال الأسبوعي'!R99/'الإدخال الأسبوعي'!S99,""))</f>
        <v/>
      </c>
    </row>
    <row r="100">
      <c r="A100" s="19">
        <f>IF('الإدخال الأسبوعي'!$A100="","",'الإدخال الأسبوعي'!$A100)</f>
        <v/>
      </c>
      <c r="B100" s="20">
        <f>IF('الإدخال الأسبوعي'!$A100="","",IFERROR('الإدخال الأسبوعي'!B100/'الإدخال الأسبوعي'!C100,""))</f>
        <v/>
      </c>
      <c r="C100" s="20">
        <f>IF('الإدخال الأسبوعي'!$A100="","",IFERROR('الإدخال الأسبوعي'!D100/'الإدخال الأسبوعي'!E100,""))</f>
        <v/>
      </c>
      <c r="D100" s="21">
        <f>IF('الإدخال الأسبوعي'!$A100="","",'الإدخال الأسبوعي'!F100)</f>
        <v/>
      </c>
      <c r="E100" s="20">
        <f>IF('الإدخال الأسبوعي'!$A100="","",IFERROR('الإدخال الأسبوعي'!G100/'الإدخال الأسبوعي'!H100,""))</f>
        <v/>
      </c>
      <c r="F100" s="21">
        <f>IF('الإدخال الأسبوعي'!$A100="","",'الإدخال الأسبوعي'!I100)</f>
        <v/>
      </c>
      <c r="G100" s="20">
        <f>IF('الإدخال الأسبوعي'!$A100="","",IFERROR(SUM('الإدخال الأسبوعي'!K93:K100)/SUM('الإدخال الأسبوعي'!J93:J100),""))</f>
        <v/>
      </c>
      <c r="H100" s="21">
        <f>IF('الإدخال الأسبوعي'!$A100="","",'الإدخال الأسبوعي'!L100)</f>
        <v/>
      </c>
      <c r="I100" s="21">
        <f>IF('الإدخال الأسبوعي'!$A100="","",'الإدخال الأسبوعي'!M100)</f>
        <v/>
      </c>
      <c r="J100" s="21">
        <f>IF('الإدخال الأسبوعي'!$A100="","",'الإدخال الأسبوعي'!N100)</f>
        <v/>
      </c>
      <c r="K100" s="21">
        <f>IF('الإدخال الأسبوعي'!$A100="","",'الإدخال الأسبوعي'!O100)</f>
        <v/>
      </c>
      <c r="L100" s="20">
        <f>IF('الإدخال الأسبوعي'!$A100="","",IFERROR('الإدخال الأسبوعي'!Q100/'الإدخال الأسبوعي'!P100,""))</f>
        <v/>
      </c>
      <c r="M100" s="21">
        <f>IF('الإدخال الأسبوعي'!$A100="","",IFERROR('الإدخال الأسبوعي'!S100/SchedHours,""))</f>
        <v/>
      </c>
      <c r="N100" s="20">
        <f>IF('الإدخال الأسبوعي'!$A100="","",IFERROR('الإدخال الأسبوعي'!R100/'الإدخال الأسبوعي'!S100,""))</f>
        <v/>
      </c>
    </row>
    <row r="101">
      <c r="A101" s="19">
        <f>IF('الإدخال الأسبوعي'!$A101="","",'الإدخال الأسبوعي'!$A101)</f>
        <v/>
      </c>
      <c r="B101" s="20">
        <f>IF('الإدخال الأسبوعي'!$A101="","",IFERROR('الإدخال الأسبوعي'!B101/'الإدخال الأسبوعي'!C101,""))</f>
        <v/>
      </c>
      <c r="C101" s="20">
        <f>IF('الإدخال الأسبوعي'!$A101="","",IFERROR('الإدخال الأسبوعي'!D101/'الإدخال الأسبوعي'!E101,""))</f>
        <v/>
      </c>
      <c r="D101" s="21">
        <f>IF('الإدخال الأسبوعي'!$A101="","",'الإدخال الأسبوعي'!F101)</f>
        <v/>
      </c>
      <c r="E101" s="20">
        <f>IF('الإدخال الأسبوعي'!$A101="","",IFERROR('الإدخال الأسبوعي'!G101/'الإدخال الأسبوعي'!H101,""))</f>
        <v/>
      </c>
      <c r="F101" s="21">
        <f>IF('الإدخال الأسبوعي'!$A101="","",'الإدخال الأسبوعي'!I101)</f>
        <v/>
      </c>
      <c r="G101" s="20">
        <f>IF('الإدخال الأسبوعي'!$A101="","",IFERROR(SUM('الإدخال الأسبوعي'!K94:K101)/SUM('الإدخال الأسبوعي'!J94:J101),""))</f>
        <v/>
      </c>
      <c r="H101" s="21">
        <f>IF('الإدخال الأسبوعي'!$A101="","",'الإدخال الأسبوعي'!L101)</f>
        <v/>
      </c>
      <c r="I101" s="21">
        <f>IF('الإدخال الأسبوعي'!$A101="","",'الإدخال الأسبوعي'!M101)</f>
        <v/>
      </c>
      <c r="J101" s="21">
        <f>IF('الإدخال الأسبوعي'!$A101="","",'الإدخال الأسبوعي'!N101)</f>
        <v/>
      </c>
      <c r="K101" s="21">
        <f>IF('الإدخال الأسبوعي'!$A101="","",'الإدخال الأسبوعي'!O101)</f>
        <v/>
      </c>
      <c r="L101" s="20">
        <f>IF('الإدخال الأسبوعي'!$A101="","",IFERROR('الإدخال الأسبوعي'!Q101/'الإدخال الأسبوعي'!P101,""))</f>
        <v/>
      </c>
      <c r="M101" s="21">
        <f>IF('الإدخال الأسبوعي'!$A101="","",IFERROR('الإدخال الأسبوعي'!S101/SchedHours,""))</f>
        <v/>
      </c>
      <c r="N101" s="20">
        <f>IF('الإدخال الأسبوعي'!$A101="","",IFERROR('الإدخال الأسبوعي'!R101/'الإدخال الأسبوعي'!S101,""))</f>
        <v/>
      </c>
    </row>
    <row r="102">
      <c r="A102" s="19">
        <f>IF('الإدخال الأسبوعي'!$A102="","",'الإدخال الأسبوعي'!$A102)</f>
        <v/>
      </c>
      <c r="B102" s="20">
        <f>IF('الإدخال الأسبوعي'!$A102="","",IFERROR('الإدخال الأسبوعي'!B102/'الإدخال الأسبوعي'!C102,""))</f>
        <v/>
      </c>
      <c r="C102" s="20">
        <f>IF('الإدخال الأسبوعي'!$A102="","",IFERROR('الإدخال الأسبوعي'!D102/'الإدخال الأسبوعي'!E102,""))</f>
        <v/>
      </c>
      <c r="D102" s="21">
        <f>IF('الإدخال الأسبوعي'!$A102="","",'الإدخال الأسبوعي'!F102)</f>
        <v/>
      </c>
      <c r="E102" s="20">
        <f>IF('الإدخال الأسبوعي'!$A102="","",IFERROR('الإدخال الأسبوعي'!G102/'الإدخال الأسبوعي'!H102,""))</f>
        <v/>
      </c>
      <c r="F102" s="21">
        <f>IF('الإدخال الأسبوعي'!$A102="","",'الإدخال الأسبوعي'!I102)</f>
        <v/>
      </c>
      <c r="G102" s="20">
        <f>IF('الإدخال الأسبوعي'!$A102="","",IFERROR(SUM('الإدخال الأسبوعي'!K95:K102)/SUM('الإدخال الأسبوعي'!J95:J102),""))</f>
        <v/>
      </c>
      <c r="H102" s="21">
        <f>IF('الإدخال الأسبوعي'!$A102="","",'الإدخال الأسبوعي'!L102)</f>
        <v/>
      </c>
      <c r="I102" s="21">
        <f>IF('الإدخال الأسبوعي'!$A102="","",'الإدخال الأسبوعي'!M102)</f>
        <v/>
      </c>
      <c r="J102" s="21">
        <f>IF('الإدخال الأسبوعي'!$A102="","",'الإدخال الأسبوعي'!N102)</f>
        <v/>
      </c>
      <c r="K102" s="21">
        <f>IF('الإدخال الأسبوعي'!$A102="","",'الإدخال الأسبوعي'!O102)</f>
        <v/>
      </c>
      <c r="L102" s="20">
        <f>IF('الإدخال الأسبوعي'!$A102="","",IFERROR('الإدخال الأسبوعي'!Q102/'الإدخال الأسبوعي'!P102,""))</f>
        <v/>
      </c>
      <c r="M102" s="21">
        <f>IF('الإدخال الأسبوعي'!$A102="","",IFERROR('الإدخال الأسبوعي'!S102/SchedHours,""))</f>
        <v/>
      </c>
      <c r="N102" s="20">
        <f>IF('الإدخال الأسبوعي'!$A102="","",IFERROR('الإدخال الأسبوعي'!R102/'الإدخال الأسبوعي'!S102,""))</f>
        <v/>
      </c>
    </row>
    <row r="103">
      <c r="A103" s="19">
        <f>IF('الإدخال الأسبوعي'!$A103="","",'الإدخال الأسبوعي'!$A103)</f>
        <v/>
      </c>
      <c r="B103" s="20">
        <f>IF('الإدخال الأسبوعي'!$A103="","",IFERROR('الإدخال الأسبوعي'!B103/'الإدخال الأسبوعي'!C103,""))</f>
        <v/>
      </c>
      <c r="C103" s="20">
        <f>IF('الإدخال الأسبوعي'!$A103="","",IFERROR('الإدخال الأسبوعي'!D103/'الإدخال الأسبوعي'!E103,""))</f>
        <v/>
      </c>
      <c r="D103" s="21">
        <f>IF('الإدخال الأسبوعي'!$A103="","",'الإدخال الأسبوعي'!F103)</f>
        <v/>
      </c>
      <c r="E103" s="20">
        <f>IF('الإدخال الأسبوعي'!$A103="","",IFERROR('الإدخال الأسبوعي'!G103/'الإدخال الأسبوعي'!H103,""))</f>
        <v/>
      </c>
      <c r="F103" s="21">
        <f>IF('الإدخال الأسبوعي'!$A103="","",'الإدخال الأسبوعي'!I103)</f>
        <v/>
      </c>
      <c r="G103" s="20">
        <f>IF('الإدخال الأسبوعي'!$A103="","",IFERROR(SUM('الإدخال الأسبوعي'!K96:K103)/SUM('الإدخال الأسبوعي'!J96:J103),""))</f>
        <v/>
      </c>
      <c r="H103" s="21">
        <f>IF('الإدخال الأسبوعي'!$A103="","",'الإدخال الأسبوعي'!L103)</f>
        <v/>
      </c>
      <c r="I103" s="21">
        <f>IF('الإدخال الأسبوعي'!$A103="","",'الإدخال الأسبوعي'!M103)</f>
        <v/>
      </c>
      <c r="J103" s="21">
        <f>IF('الإدخال الأسبوعي'!$A103="","",'الإدخال الأسبوعي'!N103)</f>
        <v/>
      </c>
      <c r="K103" s="21">
        <f>IF('الإدخال الأسبوعي'!$A103="","",'الإدخال الأسبوعي'!O103)</f>
        <v/>
      </c>
      <c r="L103" s="20">
        <f>IF('الإدخال الأسبوعي'!$A103="","",IFERROR('الإدخال الأسبوعي'!Q103/'الإدخال الأسبوعي'!P103,""))</f>
        <v/>
      </c>
      <c r="M103" s="21">
        <f>IF('الإدخال الأسبوعي'!$A103="","",IFERROR('الإدخال الأسبوعي'!S103/SchedHours,""))</f>
        <v/>
      </c>
      <c r="N103" s="20">
        <f>IF('الإدخال الأسبوعي'!$A103="","",IFERROR('الإدخال الأسبوعي'!R103/'الإدخال الأسبوعي'!S103,""))</f>
        <v/>
      </c>
    </row>
    <row r="104">
      <c r="A104" s="19">
        <f>IF('الإدخال الأسبوعي'!$A104="","",'الإدخال الأسبوعي'!$A104)</f>
        <v/>
      </c>
      <c r="B104" s="20">
        <f>IF('الإدخال الأسبوعي'!$A104="","",IFERROR('الإدخال الأسبوعي'!B104/'الإدخال الأسبوعي'!C104,""))</f>
        <v/>
      </c>
      <c r="C104" s="20">
        <f>IF('الإدخال الأسبوعي'!$A104="","",IFERROR('الإدخال الأسبوعي'!D104/'الإدخال الأسبوعي'!E104,""))</f>
        <v/>
      </c>
      <c r="D104" s="21">
        <f>IF('الإدخال الأسبوعي'!$A104="","",'الإدخال الأسبوعي'!F104)</f>
        <v/>
      </c>
      <c r="E104" s="20">
        <f>IF('الإدخال الأسبوعي'!$A104="","",IFERROR('الإدخال الأسبوعي'!G104/'الإدخال الأسبوعي'!H104,""))</f>
        <v/>
      </c>
      <c r="F104" s="21">
        <f>IF('الإدخال الأسبوعي'!$A104="","",'الإدخال الأسبوعي'!I104)</f>
        <v/>
      </c>
      <c r="G104" s="20">
        <f>IF('الإدخال الأسبوعي'!$A104="","",IFERROR(SUM('الإدخال الأسبوعي'!K97:K104)/SUM('الإدخال الأسبوعي'!J97:J104),""))</f>
        <v/>
      </c>
      <c r="H104" s="21">
        <f>IF('الإدخال الأسبوعي'!$A104="","",'الإدخال الأسبوعي'!L104)</f>
        <v/>
      </c>
      <c r="I104" s="21">
        <f>IF('الإدخال الأسبوعي'!$A104="","",'الإدخال الأسبوعي'!M104)</f>
        <v/>
      </c>
      <c r="J104" s="21">
        <f>IF('الإدخال الأسبوعي'!$A104="","",'الإدخال الأسبوعي'!N104)</f>
        <v/>
      </c>
      <c r="K104" s="21">
        <f>IF('الإدخال الأسبوعي'!$A104="","",'الإدخال الأسبوعي'!O104)</f>
        <v/>
      </c>
      <c r="L104" s="20">
        <f>IF('الإدخال الأسبوعي'!$A104="","",IFERROR('الإدخال الأسبوعي'!Q104/'الإدخال الأسبوعي'!P104,""))</f>
        <v/>
      </c>
      <c r="M104" s="21">
        <f>IF('الإدخال الأسبوعي'!$A104="","",IFERROR('الإدخال الأسبوعي'!S104/SchedHours,""))</f>
        <v/>
      </c>
      <c r="N104" s="20">
        <f>IF('الإدخال الأسبوعي'!$A104="","",IFERROR('الإدخال الأسبوعي'!R104/'الإدخال الأسبوعي'!S104,""))</f>
        <v/>
      </c>
    </row>
    <row r="105">
      <c r="A105" s="19">
        <f>IF('الإدخال الأسبوعي'!$A105="","",'الإدخال الأسبوعي'!$A105)</f>
        <v/>
      </c>
      <c r="B105" s="20">
        <f>IF('الإدخال الأسبوعي'!$A105="","",IFERROR('الإدخال الأسبوعي'!B105/'الإدخال الأسبوعي'!C105,""))</f>
        <v/>
      </c>
      <c r="C105" s="20">
        <f>IF('الإدخال الأسبوعي'!$A105="","",IFERROR('الإدخال الأسبوعي'!D105/'الإدخال الأسبوعي'!E105,""))</f>
        <v/>
      </c>
      <c r="D105" s="21">
        <f>IF('الإدخال الأسبوعي'!$A105="","",'الإدخال الأسبوعي'!F105)</f>
        <v/>
      </c>
      <c r="E105" s="20">
        <f>IF('الإدخال الأسبوعي'!$A105="","",IFERROR('الإدخال الأسبوعي'!G105/'الإدخال الأسبوعي'!H105,""))</f>
        <v/>
      </c>
      <c r="F105" s="21">
        <f>IF('الإدخال الأسبوعي'!$A105="","",'الإدخال الأسبوعي'!I105)</f>
        <v/>
      </c>
      <c r="G105" s="20">
        <f>IF('الإدخال الأسبوعي'!$A105="","",IFERROR(SUM('الإدخال الأسبوعي'!K98:K105)/SUM('الإدخال الأسبوعي'!J98:J105),""))</f>
        <v/>
      </c>
      <c r="H105" s="21">
        <f>IF('الإدخال الأسبوعي'!$A105="","",'الإدخال الأسبوعي'!L105)</f>
        <v/>
      </c>
      <c r="I105" s="21">
        <f>IF('الإدخال الأسبوعي'!$A105="","",'الإدخال الأسبوعي'!M105)</f>
        <v/>
      </c>
      <c r="J105" s="21">
        <f>IF('الإدخال الأسبوعي'!$A105="","",'الإدخال الأسبوعي'!N105)</f>
        <v/>
      </c>
      <c r="K105" s="21">
        <f>IF('الإدخال الأسبوعي'!$A105="","",'الإدخال الأسبوعي'!O105)</f>
        <v/>
      </c>
      <c r="L105" s="20">
        <f>IF('الإدخال الأسبوعي'!$A105="","",IFERROR('الإدخال الأسبوعي'!Q105/'الإدخال الأسبوعي'!P105,""))</f>
        <v/>
      </c>
      <c r="M105" s="21">
        <f>IF('الإدخال الأسبوعي'!$A105="","",IFERROR('الإدخال الأسبوعي'!S105/SchedHours,""))</f>
        <v/>
      </c>
      <c r="N105" s="20">
        <f>IF('الإدخال الأسبوعي'!$A105="","",IFERROR('الإدخال الأسبوعي'!R105/'الإدخال الأسبوعي'!S105,""))</f>
        <v/>
      </c>
    </row>
    <row r="106">
      <c r="A106" s="19">
        <f>IF('الإدخال الأسبوعي'!$A106="","",'الإدخال الأسبوعي'!$A106)</f>
        <v/>
      </c>
      <c r="B106" s="20">
        <f>IF('الإدخال الأسبوعي'!$A106="","",IFERROR('الإدخال الأسبوعي'!B106/'الإدخال الأسبوعي'!C106,""))</f>
        <v/>
      </c>
      <c r="C106" s="20">
        <f>IF('الإدخال الأسبوعي'!$A106="","",IFERROR('الإدخال الأسبوعي'!D106/'الإدخال الأسبوعي'!E106,""))</f>
        <v/>
      </c>
      <c r="D106" s="21">
        <f>IF('الإدخال الأسبوعي'!$A106="","",'الإدخال الأسبوعي'!F106)</f>
        <v/>
      </c>
      <c r="E106" s="20">
        <f>IF('الإدخال الأسبوعي'!$A106="","",IFERROR('الإدخال الأسبوعي'!G106/'الإدخال الأسبوعي'!H106,""))</f>
        <v/>
      </c>
      <c r="F106" s="21">
        <f>IF('الإدخال الأسبوعي'!$A106="","",'الإدخال الأسبوعي'!I106)</f>
        <v/>
      </c>
      <c r="G106" s="20">
        <f>IF('الإدخال الأسبوعي'!$A106="","",IFERROR(SUM('الإدخال الأسبوعي'!K99:K106)/SUM('الإدخال الأسبوعي'!J99:J106),""))</f>
        <v/>
      </c>
      <c r="H106" s="21">
        <f>IF('الإدخال الأسبوعي'!$A106="","",'الإدخال الأسبوعي'!L106)</f>
        <v/>
      </c>
      <c r="I106" s="21">
        <f>IF('الإدخال الأسبوعي'!$A106="","",'الإدخال الأسبوعي'!M106)</f>
        <v/>
      </c>
      <c r="J106" s="21">
        <f>IF('الإدخال الأسبوعي'!$A106="","",'الإدخال الأسبوعي'!N106)</f>
        <v/>
      </c>
      <c r="K106" s="21">
        <f>IF('الإدخال الأسبوعي'!$A106="","",'الإدخال الأسبوعي'!O106)</f>
        <v/>
      </c>
      <c r="L106" s="20">
        <f>IF('الإدخال الأسبوعي'!$A106="","",IFERROR('الإدخال الأسبوعي'!Q106/'الإدخال الأسبوعي'!P106,""))</f>
        <v/>
      </c>
      <c r="M106" s="21">
        <f>IF('الإدخال الأسبوعي'!$A106="","",IFERROR('الإدخال الأسبوعي'!S106/SchedHours,""))</f>
        <v/>
      </c>
      <c r="N106" s="20">
        <f>IF('الإدخال الأسبوعي'!$A106="","",IFERROR('الإدخال الأسبوعي'!R106/'الإدخال الأسبوعي'!S106,""))</f>
        <v/>
      </c>
    </row>
    <row r="108">
      <c r="A108" s="2" t="inlineStr">
        <is>
          <t>الإيراد لكل ساعة طبيب = الإيراد ÷ مجموع الساعات المجدولة في الإعدادات. الإكمال = الباقات المكتملة ÷ التي بدأت في آخر 8 أسابيع.</t>
        </is>
      </c>
    </row>
    <row r="109">
      <c r="A109" s="14" t="inlineStr">
        <is>
          <t>الحدود من الإعدادات</t>
        </is>
      </c>
    </row>
    <row r="110">
      <c r="A110" s="3" t="inlineStr">
        <is>
          <t>الاتجاه</t>
        </is>
      </c>
      <c r="B110" s="7">
        <f>'الإعدادات'!F14</f>
        <v/>
      </c>
      <c r="C110" s="7">
        <f>'الإعدادات'!F15</f>
        <v/>
      </c>
      <c r="D110" s="7">
        <f>'الإعدادات'!F16</f>
        <v/>
      </c>
      <c r="E110" s="7">
        <f>'الإعدادات'!F17</f>
        <v/>
      </c>
      <c r="F110" s="7">
        <f>'الإعدادات'!F18</f>
        <v/>
      </c>
      <c r="G110" s="7">
        <f>'الإعدادات'!F19</f>
        <v/>
      </c>
      <c r="H110" s="7">
        <f>'الإعدادات'!F20</f>
        <v/>
      </c>
      <c r="I110" s="7">
        <f>'الإعدادات'!F22</f>
        <v/>
      </c>
      <c r="K110" s="7">
        <f>'الإعدادات'!F23</f>
        <v/>
      </c>
      <c r="L110" s="7">
        <f>'الإعدادات'!F24</f>
        <v/>
      </c>
      <c r="M110" s="7">
        <f>'الإعدادات'!F21</f>
        <v/>
      </c>
      <c r="N110" s="7">
        <f>'الإعدادات'!F25</f>
        <v/>
      </c>
    </row>
    <row r="111">
      <c r="A111" s="3" t="inlineStr">
        <is>
          <t>أخضر عند</t>
        </is>
      </c>
      <c r="B111" s="22">
        <f>'الإعدادات'!G14</f>
        <v/>
      </c>
      <c r="C111" s="22">
        <f>'الإعدادات'!G15</f>
        <v/>
      </c>
      <c r="D111" s="23">
        <f>'الإعدادات'!G16</f>
        <v/>
      </c>
      <c r="E111" s="22">
        <f>'الإعدادات'!G17</f>
        <v/>
      </c>
      <c r="F111" s="23">
        <f>'الإعدادات'!G18</f>
        <v/>
      </c>
      <c r="G111" s="22">
        <f>'الإعدادات'!G19</f>
        <v/>
      </c>
      <c r="H111" s="24">
        <f>'الإعدادات'!G20</f>
        <v/>
      </c>
      <c r="I111" s="24">
        <f>'الإعدادات'!G22</f>
        <v/>
      </c>
      <c r="K111" s="24">
        <f>'الإعدادات'!G23</f>
        <v/>
      </c>
      <c r="L111" s="22">
        <f>'الإعدادات'!G24</f>
        <v/>
      </c>
      <c r="M111" s="24">
        <f>'الإعدادات'!G21</f>
        <v/>
      </c>
      <c r="N111" s="22">
        <f>'الإعدادات'!G25</f>
        <v/>
      </c>
    </row>
    <row r="112">
      <c r="A112" s="3" t="inlineStr">
        <is>
          <t>أحمر بعد</t>
        </is>
      </c>
      <c r="B112" s="22">
        <f>'الإعدادات'!H14</f>
        <v/>
      </c>
      <c r="C112" s="22">
        <f>'الإعدادات'!H15</f>
        <v/>
      </c>
      <c r="D112" s="23">
        <f>'الإعدادات'!H16</f>
        <v/>
      </c>
      <c r="E112" s="22">
        <f>'الإعدادات'!H17</f>
        <v/>
      </c>
      <c r="F112" s="23">
        <f>'الإعدادات'!H18</f>
        <v/>
      </c>
      <c r="G112" s="22">
        <f>'الإعدادات'!H19</f>
        <v/>
      </c>
      <c r="H112" s="24">
        <f>'الإعدادات'!H20</f>
        <v/>
      </c>
      <c r="I112" s="24">
        <f>'الإعدادات'!H22</f>
        <v/>
      </c>
      <c r="K112" s="24">
        <f>'الإعدادات'!H23</f>
        <v/>
      </c>
      <c r="L112" s="22">
        <f>'الإعدادات'!H24</f>
        <v/>
      </c>
      <c r="M112" s="24">
        <f>'الإعدادات'!H21</f>
        <v/>
      </c>
      <c r="N112" s="22">
        <f>'الإعدادات'!H25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N1"/>
  </mergeCells>
  <conditionalFormatting sqref="B3:B106">
    <cfRule type="expression" priority="1" dxfId="0">
      <formula>AND(ISNUMBER(B3),IF(B$110="الأعلى أفضل",B3&lt;B$112,B3&gt;B$112))</formula>
    </cfRule>
    <cfRule type="expression" priority="2" dxfId="1">
      <formula>AND(ISNUMBER(B3),IF(B$110="الأعلى أفضل",B3&gt;=B$111,B3&lt;=B$111))</formula>
    </cfRule>
    <cfRule type="expression" priority="3" dxfId="2">
      <formula>ISNUMBER(B3)</formula>
    </cfRule>
  </conditionalFormatting>
  <conditionalFormatting sqref="C3:C106">
    <cfRule type="expression" priority="4" dxfId="0">
      <formula>AND(ISNUMBER(C3),IF(C$110="الأعلى أفضل",C3&lt;C$112,C3&gt;C$112))</formula>
    </cfRule>
    <cfRule type="expression" priority="5" dxfId="1">
      <formula>AND(ISNUMBER(C3),IF(C$110="الأعلى أفضل",C3&gt;=C$111,C3&lt;=C$111))</formula>
    </cfRule>
    <cfRule type="expression" priority="6" dxfId="2">
      <formula>ISNUMBER(C3)</formula>
    </cfRule>
  </conditionalFormatting>
  <conditionalFormatting sqref="D3:D106">
    <cfRule type="expression" priority="7" dxfId="0">
      <formula>AND(ISNUMBER(D3),IF(D$110="الأعلى أفضل",D3&lt;D$112,D3&gt;D$112))</formula>
    </cfRule>
    <cfRule type="expression" priority="8" dxfId="1">
      <formula>AND(ISNUMBER(D3),IF(D$110="الأعلى أفضل",D3&gt;=D$111,D3&lt;=D$111))</formula>
    </cfRule>
    <cfRule type="expression" priority="9" dxfId="2">
      <formula>ISNUMBER(D3)</formula>
    </cfRule>
  </conditionalFormatting>
  <conditionalFormatting sqref="E3:E106">
    <cfRule type="expression" priority="10" dxfId="0">
      <formula>AND(ISNUMBER(E3),IF(E$110="الأعلى أفضل",E3&lt;E$112,E3&gt;E$112))</formula>
    </cfRule>
    <cfRule type="expression" priority="11" dxfId="1">
      <formula>AND(ISNUMBER(E3),IF(E$110="الأعلى أفضل",E3&gt;=E$111,E3&lt;=E$111))</formula>
    </cfRule>
    <cfRule type="expression" priority="12" dxfId="2">
      <formula>ISNUMBER(E3)</formula>
    </cfRule>
  </conditionalFormatting>
  <conditionalFormatting sqref="F3:F106">
    <cfRule type="expression" priority="13" dxfId="0">
      <formula>AND(ISNUMBER(F3),IF(F$110="الأعلى أفضل",F3&lt;F$112,F3&gt;F$112))</formula>
    </cfRule>
    <cfRule type="expression" priority="14" dxfId="1">
      <formula>AND(ISNUMBER(F3),IF(F$110="الأعلى أفضل",F3&gt;=F$111,F3&lt;=F$111))</formula>
    </cfRule>
    <cfRule type="expression" priority="15" dxfId="2">
      <formula>ISNUMBER(F3)</formula>
    </cfRule>
  </conditionalFormatting>
  <conditionalFormatting sqref="G3:G106">
    <cfRule type="expression" priority="16" dxfId="0">
      <formula>AND(ISNUMBER(G3),IF(G$110="الأعلى أفضل",G3&lt;G$112,G3&gt;G$112))</formula>
    </cfRule>
    <cfRule type="expression" priority="17" dxfId="1">
      <formula>AND(ISNUMBER(G3),IF(G$110="الأعلى أفضل",G3&gt;=G$111,G3&lt;=G$111))</formula>
    </cfRule>
    <cfRule type="expression" priority="18" dxfId="2">
      <formula>ISNUMBER(G3)</formula>
    </cfRule>
  </conditionalFormatting>
  <conditionalFormatting sqref="H3:H106">
    <cfRule type="expression" priority="19" dxfId="0">
      <formula>AND(ISNUMBER(H3),IF(H$110="الأعلى أفضل",H3&lt;H$112,H3&gt;H$112))</formula>
    </cfRule>
    <cfRule type="expression" priority="20" dxfId="1">
      <formula>AND(ISNUMBER(H3),IF(H$110="الأعلى أفضل",H3&gt;=H$111,H3&lt;=H$111))</formula>
    </cfRule>
    <cfRule type="expression" priority="21" dxfId="2">
      <formula>ISNUMBER(H3)</formula>
    </cfRule>
  </conditionalFormatting>
  <conditionalFormatting sqref="M3:M106">
    <cfRule type="expression" priority="22" dxfId="0">
      <formula>AND(ISNUMBER(M3),IF(M$110="الأعلى أفضل",M3&lt;M$112,M3&gt;M$112))</formula>
    </cfRule>
    <cfRule type="expression" priority="23" dxfId="1">
      <formula>AND(ISNUMBER(M3),IF(M$110="الأعلى أفضل",M3&gt;=M$111,M3&lt;=M$111))</formula>
    </cfRule>
    <cfRule type="expression" priority="24" dxfId="2">
      <formula>ISNUMBER(M3)</formula>
    </cfRule>
  </conditionalFormatting>
  <conditionalFormatting sqref="I3:I106">
    <cfRule type="expression" priority="25" dxfId="0">
      <formula>AND(ISNUMBER(I3),IF(I$110="الأعلى أفضل",I3&lt;I$112,I3&gt;I$112))</formula>
    </cfRule>
    <cfRule type="expression" priority="26" dxfId="1">
      <formula>AND(ISNUMBER(I3),IF(I$110="الأعلى أفضل",I3&gt;=I$111,I3&lt;=I$111))</formula>
    </cfRule>
    <cfRule type="expression" priority="27" dxfId="2">
      <formula>ISNUMBER(I3)</formula>
    </cfRule>
  </conditionalFormatting>
  <conditionalFormatting sqref="K3:K106">
    <cfRule type="expression" priority="28" dxfId="0">
      <formula>AND(ISNUMBER(K3),IF(K$110="الأعلى أفضل",K3&lt;K$112,K3&gt;K$112))</formula>
    </cfRule>
    <cfRule type="expression" priority="29" dxfId="1">
      <formula>AND(ISNUMBER(K3),IF(K$110="الأعلى أفضل",K3&gt;=K$111,K3&lt;=K$111))</formula>
    </cfRule>
    <cfRule type="expression" priority="30" dxfId="2">
      <formula>ISNUMBER(K3)</formula>
    </cfRule>
  </conditionalFormatting>
  <conditionalFormatting sqref="L3:L106">
    <cfRule type="expression" priority="31" dxfId="0">
      <formula>AND(ISNUMBER(L3),IF(L$110="الأعلى أفضل",L3&lt;L$112,L3&gt;L$112))</formula>
    </cfRule>
    <cfRule type="expression" priority="32" dxfId="1">
      <formula>AND(ISNUMBER(L3),IF(L$110="الأعلى أفضل",L3&gt;=L$111,L3&lt;=L$111))</formula>
    </cfRule>
    <cfRule type="expression" priority="33" dxfId="2">
      <formula>ISNUMBER(L3)</formula>
    </cfRule>
  </conditionalFormatting>
  <conditionalFormatting sqref="N3:N106">
    <cfRule type="expression" priority="34" dxfId="0">
      <formula>AND(ISNUMBER(N3),IF(N$110="الأعلى أفضل",N3&lt;N$112,N3&gt;N$112))</formula>
    </cfRule>
    <cfRule type="expression" priority="35" dxfId="1">
      <formula>AND(ISNUMBER(N3),IF(N$110="الأعلى أفضل",N3&gt;=N$111,N3&lt;=N$111))</formula>
    </cfRule>
    <cfRule type="expression" priority="36" dxfId="2">
      <formula>ISNUMBER(N3)</formula>
    </cfRule>
  </conditionalFormatting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AN40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.5" customWidth="1" min="4" max="4"/>
    <col width="12" customWidth="1" min="5" max="5"/>
    <col width="12" customWidth="1" min="6" max="6"/>
    <col width="12" customWidth="1" min="7" max="7"/>
    <col width="2.5" customWidth="1" min="8" max="8"/>
    <col width="12" customWidth="1" min="9" max="9"/>
    <col width="12" customWidth="1" min="10" max="10"/>
    <col width="12" customWidth="1" min="11" max="11"/>
    <col width="2.5" customWidth="1" min="12" max="12"/>
    <col width="12" customWidth="1" min="13" max="13"/>
    <col width="12" customWidth="1" min="14" max="14"/>
    <col width="12" customWidth="1" min="15" max="15"/>
    <col width="4" customWidth="1" min="16" max="16"/>
    <col width="4" customWidth="1" min="17" max="17"/>
    <col width="24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4" customWidth="1" min="37" max="37"/>
    <col width="10" customWidth="1" min="38" max="38"/>
    <col width="10" customWidth="1" min="39" max="39"/>
    <col width="10" customWidth="1" min="40" max="40"/>
  </cols>
  <sheetData>
    <row r="1">
      <c r="A1" s="1">
        <f>'الإعدادات'!B3</f>
        <v/>
      </c>
    </row>
    <row r="2">
      <c r="A2" s="2" t="inlineStr">
        <is>
          <t>لوحة مؤشرات العيادة: 12 رقمًا تُقرأ في 15 دقيقة</t>
        </is>
      </c>
      <c r="R2" s="14" t="inlineStr">
        <is>
          <t>حسابات اللوحة (لا تعدلها)</t>
        </is>
      </c>
    </row>
    <row r="3">
      <c r="A3" s="3" t="inlineStr">
        <is>
          <t>أسبوع محدد</t>
        </is>
      </c>
      <c r="B3" s="25" t="n"/>
      <c r="C3" s="17" t="n"/>
      <c r="E3" s="3" t="inlineStr">
        <is>
          <t>الأسبوع المعروض</t>
        </is>
      </c>
      <c r="F3" s="25" t="n"/>
      <c r="G3" s="26">
        <f>IF(C3="",MAX('المؤشرات'!$A$3:$A$106),C3)</f>
        <v/>
      </c>
      <c r="R3" s="3" t="inlineStr">
        <is>
          <t>رقم الصف</t>
        </is>
      </c>
      <c r="S3" s="21">
        <f>IFERROR(MATCH($G$3,'المؤشرات'!$A$3:$A$106,0),"")</f>
        <v/>
      </c>
    </row>
    <row r="4">
      <c r="R4" s="5" t="inlineStr">
        <is>
          <t>المؤشر</t>
        </is>
      </c>
      <c r="S4" s="5" t="inlineStr">
        <is>
          <t>هذا الأسبوع</t>
        </is>
      </c>
      <c r="T4" s="5" t="inlineStr">
        <is>
          <t>الماضي</t>
        </is>
      </c>
      <c r="U4" s="5" t="inlineStr">
        <is>
          <t>الاتجاه</t>
        </is>
      </c>
      <c r="V4" s="5" t="inlineStr">
        <is>
          <t>أخضر</t>
        </is>
      </c>
      <c r="W4" s="5" t="inlineStr">
        <is>
          <t>أحمر</t>
        </is>
      </c>
      <c r="X4" s="5" t="inlineStr">
        <is>
          <t>الحالة</t>
        </is>
      </c>
      <c r="Y4" s="5" t="inlineStr">
        <is>
          <t>التغير</t>
        </is>
      </c>
      <c r="Z4" s="5" t="inlineStr">
        <is>
          <t>جيد/سيئ</t>
        </is>
      </c>
      <c r="AA4" s="5" t="inlineStr">
        <is>
          <t>أ1</t>
        </is>
      </c>
      <c r="AB4" s="5" t="inlineStr">
        <is>
          <t>أ2</t>
        </is>
      </c>
      <c r="AC4" s="5" t="inlineStr">
        <is>
          <t>أ3</t>
        </is>
      </c>
      <c r="AD4" s="5" t="inlineStr">
        <is>
          <t>أ4</t>
        </is>
      </c>
      <c r="AE4" s="5" t="inlineStr">
        <is>
          <t>أ5</t>
        </is>
      </c>
      <c r="AF4" s="5" t="inlineStr">
        <is>
          <t>أ6</t>
        </is>
      </c>
      <c r="AG4" s="5" t="inlineStr">
        <is>
          <t>أ7</t>
        </is>
      </c>
      <c r="AH4" s="5" t="inlineStr">
        <is>
          <t>أ8</t>
        </is>
      </c>
      <c r="AI4" s="5" t="inlineStr">
        <is>
          <t>الأدنى</t>
        </is>
      </c>
      <c r="AJ4" s="5" t="inlineStr">
        <is>
          <t>الأعلى</t>
        </is>
      </c>
      <c r="AK4" s="5" t="inlineStr">
        <is>
          <t>الخط</t>
        </is>
      </c>
      <c r="AL4" s="5" t="inlineStr">
        <is>
          <t>الصيغة</t>
        </is>
      </c>
      <c r="AM4" s="5" t="inlineStr">
        <is>
          <t>الكلمة</t>
        </is>
      </c>
      <c r="AN4" s="5" t="inlineStr">
        <is>
          <t>عدد</t>
        </is>
      </c>
    </row>
    <row r="5">
      <c r="A5" s="3">
        <f>$R$5</f>
        <v/>
      </c>
      <c r="B5" s="27" t="n"/>
      <c r="C5" s="25" t="n"/>
      <c r="E5" s="3">
        <f>$R$6</f>
        <v/>
      </c>
      <c r="F5" s="27" t="n"/>
      <c r="G5" s="25" t="n"/>
      <c r="I5" s="3">
        <f>$R$7</f>
        <v/>
      </c>
      <c r="J5" s="27" t="n"/>
      <c r="K5" s="25" t="n"/>
      <c r="M5" s="3">
        <f>$R$8</f>
        <v/>
      </c>
      <c r="N5" s="27" t="n"/>
      <c r="O5" s="25" t="n"/>
      <c r="R5" s="7">
        <f>'الإعدادات'!E14</f>
        <v/>
      </c>
      <c r="S5" s="28">
        <f>AH5</f>
        <v/>
      </c>
      <c r="T5" s="28">
        <f>AG5</f>
        <v/>
      </c>
      <c r="U5" s="7">
        <f>'الإعدادات'!F14</f>
        <v/>
      </c>
      <c r="V5" s="28">
        <f>'الإعدادات'!G14</f>
        <v/>
      </c>
      <c r="W5" s="28">
        <f>'الإعدادات'!H14</f>
        <v/>
      </c>
      <c r="X5" s="7">
        <f>IF(S5="","",IF(U5="الأعلى أفضل",IF(S5&gt;=V5,"G",IF(S5&lt;W5,"R","A")),IF(S5&lt;=V5,"G",IF(S5&gt;W5,"R","A"))))</f>
        <v/>
      </c>
      <c r="Y5" s="21">
        <f>IF(OR(S5="",T5=""),0,IF(S5&gt;T5,1,IF(S5&lt;T5,-1,0)))</f>
        <v/>
      </c>
      <c r="Z5" s="21">
        <f>Y5*IF(U5="الأعلى أفضل",1,-1)</f>
        <v/>
      </c>
      <c r="AA5" s="28">
        <f>IF($S$3="","",IF($S$3-7&lt;1,"",INDEX('المؤشرات'!$B$3:$B$106,$S$3-7)))</f>
        <v/>
      </c>
      <c r="AB5" s="28">
        <f>IF($S$3="","",IF($S$3-6&lt;1,"",INDEX('المؤشرات'!$B$3:$B$106,$S$3-6)))</f>
        <v/>
      </c>
      <c r="AC5" s="28">
        <f>IF($S$3="","",IF($S$3-5&lt;1,"",INDEX('المؤشرات'!$B$3:$B$106,$S$3-5)))</f>
        <v/>
      </c>
      <c r="AD5" s="28">
        <f>IF($S$3="","",IF($S$3-4&lt;1,"",INDEX('المؤشرات'!$B$3:$B$106,$S$3-4)))</f>
        <v/>
      </c>
      <c r="AE5" s="28">
        <f>IF($S$3="","",IF($S$3-3&lt;1,"",INDEX('المؤشرات'!$B$3:$B$106,$S$3-3)))</f>
        <v/>
      </c>
      <c r="AF5" s="28">
        <f>IF($S$3="","",IF($S$3-2&lt;1,"",INDEX('المؤشرات'!$B$3:$B$106,$S$3-2)))</f>
        <v/>
      </c>
      <c r="AG5" s="28">
        <f>IF($S$3="","",IF($S$3-1&lt;1,"",INDEX('المؤشرات'!$B$3:$B$106,$S$3-1)))</f>
        <v/>
      </c>
      <c r="AH5" s="28">
        <f>IF($S$3="","",IF($S$3-0&lt;1,"",INDEX('المؤشرات'!$B$3:$B$106,$S$3-0)))</f>
        <v/>
      </c>
      <c r="AI5" s="28">
        <f>MIN(AA5:AH5)</f>
        <v/>
      </c>
      <c r="AJ5" s="28">
        <f>MAX(AA5:AH5)</f>
        <v/>
      </c>
      <c r="AK5" s="9">
        <f>IF(AA5="","",INDEX(Bars,1+IF(AJ5=AI5,3,ROUND(7*(AA5-AI5)/(AJ5-AI5),0))))&amp;IF(AB5="","",INDEX(Bars,1+IF(AJ5=AI5,3,ROUND(7*(AB5-AI5)/(AJ5-AI5),0))))&amp;IF(AC5="","",INDEX(Bars,1+IF(AJ5=AI5,3,ROUND(7*(AC5-AI5)/(AJ5-AI5),0))))&amp;IF(AD5="","",INDEX(Bars,1+IF(AJ5=AI5,3,ROUND(7*(AD5-AI5)/(AJ5-AI5),0))))&amp;IF(AE5="","",INDEX(Bars,1+IF(AJ5=AI5,3,ROUND(7*(AE5-AI5)/(AJ5-AI5),0))))&amp;IF(AF5="","",INDEX(Bars,1+IF(AJ5=AI5,3,ROUND(7*(AF5-AI5)/(AJ5-AI5),0))))&amp;IF(AG5="","",INDEX(Bars,1+IF(AJ5=AI5,3,ROUND(7*(AG5-AI5)/(AJ5-AI5),0))))&amp;IF(AH5="","",INDEX(Bars,1+IF(AJ5=AI5,3,ROUND(7*(AH5-AI5)/(AJ5-AI5),0))))</f>
        <v/>
      </c>
      <c r="AL5" s="7" t="inlineStr">
        <is>
          <t>0.0%</t>
        </is>
      </c>
      <c r="AM5" s="7">
        <f>IF(X5="G","على الهدف",IF(X5="A","راقبه",IF(X5="R","تصرّف الآن","")))</f>
        <v/>
      </c>
      <c r="AN5" s="21" t="n"/>
    </row>
    <row r="6" ht="30" customHeight="1">
      <c r="A6" s="29">
        <f>$S$5</f>
        <v/>
      </c>
      <c r="B6" s="27" t="n"/>
      <c r="C6" s="25" t="n"/>
      <c r="E6" s="29">
        <f>$S$6</f>
        <v/>
      </c>
      <c r="F6" s="27" t="n"/>
      <c r="G6" s="25" t="n"/>
      <c r="I6" s="30">
        <f>$S$7</f>
        <v/>
      </c>
      <c r="J6" s="27" t="n"/>
      <c r="K6" s="25" t="n"/>
      <c r="M6" s="29">
        <f>$S$8</f>
        <v/>
      </c>
      <c r="N6" s="27" t="n"/>
      <c r="O6" s="25" t="n"/>
      <c r="R6" s="7">
        <f>'الإعدادات'!E15</f>
        <v/>
      </c>
      <c r="S6" s="28">
        <f>AH6</f>
        <v/>
      </c>
      <c r="T6" s="28">
        <f>AG6</f>
        <v/>
      </c>
      <c r="U6" s="7">
        <f>'الإعدادات'!F15</f>
        <v/>
      </c>
      <c r="V6" s="28">
        <f>'الإعدادات'!G15</f>
        <v/>
      </c>
      <c r="W6" s="28">
        <f>'الإعدادات'!H15</f>
        <v/>
      </c>
      <c r="X6" s="7">
        <f>IF(S6="","",IF(U6="الأعلى أفضل",IF(S6&gt;=V6,"G",IF(S6&lt;W6,"R","A")),IF(S6&lt;=V6,"G",IF(S6&gt;W6,"R","A"))))</f>
        <v/>
      </c>
      <c r="Y6" s="21">
        <f>IF(OR(S6="",T6=""),0,IF(S6&gt;T6,1,IF(S6&lt;T6,-1,0)))</f>
        <v/>
      </c>
      <c r="Z6" s="21">
        <f>Y6*IF(U6="الأعلى أفضل",1,-1)</f>
        <v/>
      </c>
      <c r="AA6" s="28">
        <f>IF($S$3="","",IF($S$3-7&lt;1,"",INDEX('المؤشرات'!$C$3:$C$106,$S$3-7)))</f>
        <v/>
      </c>
      <c r="AB6" s="28">
        <f>IF($S$3="","",IF($S$3-6&lt;1,"",INDEX('المؤشرات'!$C$3:$C$106,$S$3-6)))</f>
        <v/>
      </c>
      <c r="AC6" s="28">
        <f>IF($S$3="","",IF($S$3-5&lt;1,"",INDEX('المؤشرات'!$C$3:$C$106,$S$3-5)))</f>
        <v/>
      </c>
      <c r="AD6" s="28">
        <f>IF($S$3="","",IF($S$3-4&lt;1,"",INDEX('المؤشرات'!$C$3:$C$106,$S$3-4)))</f>
        <v/>
      </c>
      <c r="AE6" s="28">
        <f>IF($S$3="","",IF($S$3-3&lt;1,"",INDEX('المؤشرات'!$C$3:$C$106,$S$3-3)))</f>
        <v/>
      </c>
      <c r="AF6" s="28">
        <f>IF($S$3="","",IF($S$3-2&lt;1,"",INDEX('المؤشرات'!$C$3:$C$106,$S$3-2)))</f>
        <v/>
      </c>
      <c r="AG6" s="28">
        <f>IF($S$3="","",IF($S$3-1&lt;1,"",INDEX('المؤشرات'!$C$3:$C$106,$S$3-1)))</f>
        <v/>
      </c>
      <c r="AH6" s="28">
        <f>IF($S$3="","",IF($S$3-0&lt;1,"",INDEX('المؤشرات'!$C$3:$C$106,$S$3-0)))</f>
        <v/>
      </c>
      <c r="AI6" s="28">
        <f>MIN(AA6:AH6)</f>
        <v/>
      </c>
      <c r="AJ6" s="28">
        <f>MAX(AA6:AH6)</f>
        <v/>
      </c>
      <c r="AK6" s="9">
        <f>IF(AA6="","",INDEX(Bars,1+IF(AJ6=AI6,3,ROUND(7*(AA6-AI6)/(AJ6-AI6),0))))&amp;IF(AB6="","",INDEX(Bars,1+IF(AJ6=AI6,3,ROUND(7*(AB6-AI6)/(AJ6-AI6),0))))&amp;IF(AC6="","",INDEX(Bars,1+IF(AJ6=AI6,3,ROUND(7*(AC6-AI6)/(AJ6-AI6),0))))&amp;IF(AD6="","",INDEX(Bars,1+IF(AJ6=AI6,3,ROUND(7*(AD6-AI6)/(AJ6-AI6),0))))&amp;IF(AE6="","",INDEX(Bars,1+IF(AJ6=AI6,3,ROUND(7*(AE6-AI6)/(AJ6-AI6),0))))&amp;IF(AF6="","",INDEX(Bars,1+IF(AJ6=AI6,3,ROUND(7*(AF6-AI6)/(AJ6-AI6),0))))&amp;IF(AG6="","",INDEX(Bars,1+IF(AJ6=AI6,3,ROUND(7*(AG6-AI6)/(AJ6-AI6),0))))&amp;IF(AH6="","",INDEX(Bars,1+IF(AJ6=AI6,3,ROUND(7*(AH6-AI6)/(AJ6-AI6),0))))</f>
        <v/>
      </c>
      <c r="AL6" s="7" t="inlineStr">
        <is>
          <t>0.0%</t>
        </is>
      </c>
      <c r="AM6" s="7">
        <f>IF(X6="G","على الهدف",IF(X6="A","راقبه",IF(X6="R","تصرّف الآن","")))</f>
        <v/>
      </c>
      <c r="AN6" s="21" t="n"/>
    </row>
    <row r="7">
      <c r="A7" s="31" t="inlineStr">
        <is>
          <t>الأسبوع الماضي</t>
        </is>
      </c>
      <c r="B7" s="28">
        <f>$T$5</f>
        <v/>
      </c>
      <c r="C7" s="32">
        <f>IF($Y$5=1,"▲",IF($Y$5=-1,"▼","▬"))</f>
        <v/>
      </c>
      <c r="E7" s="31" t="inlineStr">
        <is>
          <t>الأسبوع الماضي</t>
        </is>
      </c>
      <c r="F7" s="28">
        <f>$T$6</f>
        <v/>
      </c>
      <c r="G7" s="32">
        <f>IF($Y$6=1,"▲",IF($Y$6=-1,"▼","▬"))</f>
        <v/>
      </c>
      <c r="I7" s="31" t="inlineStr">
        <is>
          <t>الأسبوع الماضي</t>
        </is>
      </c>
      <c r="J7" s="33">
        <f>$T$7</f>
        <v/>
      </c>
      <c r="K7" s="32">
        <f>IF($Y$7=1,"▲",IF($Y$7=-1,"▼","▬"))</f>
        <v/>
      </c>
      <c r="M7" s="31" t="inlineStr">
        <is>
          <t>الأسبوع الماضي</t>
        </is>
      </c>
      <c r="N7" s="28">
        <f>$T$8</f>
        <v/>
      </c>
      <c r="O7" s="32">
        <f>IF($Y$8=1,"▲",IF($Y$8=-1,"▼","▬"))</f>
        <v/>
      </c>
      <c r="R7" s="7">
        <f>'الإعدادات'!E16</f>
        <v/>
      </c>
      <c r="S7" s="33">
        <f>AH7</f>
        <v/>
      </c>
      <c r="T7" s="33">
        <f>AG7</f>
        <v/>
      </c>
      <c r="U7" s="7">
        <f>'الإعدادات'!F16</f>
        <v/>
      </c>
      <c r="V7" s="33">
        <f>'الإعدادات'!G16</f>
        <v/>
      </c>
      <c r="W7" s="33">
        <f>'الإعدادات'!H16</f>
        <v/>
      </c>
      <c r="X7" s="7">
        <f>IF(S7="","",IF(U7="الأعلى أفضل",IF(S7&gt;=V7,"G",IF(S7&lt;W7,"R","A")),IF(S7&lt;=V7,"G",IF(S7&gt;W7,"R","A"))))</f>
        <v/>
      </c>
      <c r="Y7" s="21">
        <f>IF(OR(S7="",T7=""),0,IF(S7&gt;T7,1,IF(S7&lt;T7,-1,0)))</f>
        <v/>
      </c>
      <c r="Z7" s="21">
        <f>Y7*IF(U7="الأعلى أفضل",1,-1)</f>
        <v/>
      </c>
      <c r="AA7" s="33">
        <f>IF($S$3="","",IF($S$3-7&lt;1,"",INDEX('المؤشرات'!$D$3:$D$106,$S$3-7)))</f>
        <v/>
      </c>
      <c r="AB7" s="33">
        <f>IF($S$3="","",IF($S$3-6&lt;1,"",INDEX('المؤشرات'!$D$3:$D$106,$S$3-6)))</f>
        <v/>
      </c>
      <c r="AC7" s="33">
        <f>IF($S$3="","",IF($S$3-5&lt;1,"",INDEX('المؤشرات'!$D$3:$D$106,$S$3-5)))</f>
        <v/>
      </c>
      <c r="AD7" s="33">
        <f>IF($S$3="","",IF($S$3-4&lt;1,"",INDEX('المؤشرات'!$D$3:$D$106,$S$3-4)))</f>
        <v/>
      </c>
      <c r="AE7" s="33">
        <f>IF($S$3="","",IF($S$3-3&lt;1,"",INDEX('المؤشرات'!$D$3:$D$106,$S$3-3)))</f>
        <v/>
      </c>
      <c r="AF7" s="33">
        <f>IF($S$3="","",IF($S$3-2&lt;1,"",INDEX('المؤشرات'!$D$3:$D$106,$S$3-2)))</f>
        <v/>
      </c>
      <c r="AG7" s="33">
        <f>IF($S$3="","",IF($S$3-1&lt;1,"",INDEX('المؤشرات'!$D$3:$D$106,$S$3-1)))</f>
        <v/>
      </c>
      <c r="AH7" s="33">
        <f>IF($S$3="","",IF($S$3-0&lt;1,"",INDEX('المؤشرات'!$D$3:$D$106,$S$3-0)))</f>
        <v/>
      </c>
      <c r="AI7" s="33">
        <f>MIN(AA7:AH7)</f>
        <v/>
      </c>
      <c r="AJ7" s="33">
        <f>MAX(AA7:AH7)</f>
        <v/>
      </c>
      <c r="AK7" s="9">
        <f>IF(AA7="","",INDEX(Bars,1+IF(AJ7=AI7,3,ROUND(7*(AA7-AI7)/(AJ7-AI7),0))))&amp;IF(AB7="","",INDEX(Bars,1+IF(AJ7=AI7,3,ROUND(7*(AB7-AI7)/(AJ7-AI7),0))))&amp;IF(AC7="","",INDEX(Bars,1+IF(AJ7=AI7,3,ROUND(7*(AC7-AI7)/(AJ7-AI7),0))))&amp;IF(AD7="","",INDEX(Bars,1+IF(AJ7=AI7,3,ROUND(7*(AD7-AI7)/(AJ7-AI7),0))))&amp;IF(AE7="","",INDEX(Bars,1+IF(AJ7=AI7,3,ROUND(7*(AE7-AI7)/(AJ7-AI7),0))))&amp;IF(AF7="","",INDEX(Bars,1+IF(AJ7=AI7,3,ROUND(7*(AF7-AI7)/(AJ7-AI7),0))))&amp;IF(AG7="","",INDEX(Bars,1+IF(AJ7=AI7,3,ROUND(7*(AG7-AI7)/(AJ7-AI7),0))))&amp;IF(AH7="","",INDEX(Bars,1+IF(AJ7=AI7,3,ROUND(7*(AH7-AI7)/(AJ7-AI7),0))))</f>
        <v/>
      </c>
      <c r="AL7" s="7" t="inlineStr">
        <is>
          <t>0</t>
        </is>
      </c>
      <c r="AM7" s="7">
        <f>IF(X7="G","على الهدف",IF(X7="A","راقبه",IF(X7="R","تصرّف الآن","")))</f>
        <v/>
      </c>
      <c r="AN7" s="21" t="n"/>
    </row>
    <row r="8">
      <c r="A8" s="34">
        <f>$AK$5</f>
        <v/>
      </c>
      <c r="B8" s="27" t="n"/>
      <c r="C8" s="25" t="n"/>
      <c r="E8" s="34">
        <f>$AK$6</f>
        <v/>
      </c>
      <c r="F8" s="27" t="n"/>
      <c r="G8" s="25" t="n"/>
      <c r="I8" s="34">
        <f>$AK$7</f>
        <v/>
      </c>
      <c r="J8" s="27" t="n"/>
      <c r="K8" s="25" t="n"/>
      <c r="M8" s="34">
        <f>$AK$8</f>
        <v/>
      </c>
      <c r="N8" s="27" t="n"/>
      <c r="O8" s="25" t="n"/>
      <c r="R8" s="7">
        <f>'الإعدادات'!E17</f>
        <v/>
      </c>
      <c r="S8" s="28">
        <f>AH8</f>
        <v/>
      </c>
      <c r="T8" s="28">
        <f>AG8</f>
        <v/>
      </c>
      <c r="U8" s="7">
        <f>'الإعدادات'!F17</f>
        <v/>
      </c>
      <c r="V8" s="28">
        <f>'الإعدادات'!G17</f>
        <v/>
      </c>
      <c r="W8" s="28">
        <f>'الإعدادات'!H17</f>
        <v/>
      </c>
      <c r="X8" s="7">
        <f>IF(S8="","",IF(U8="الأعلى أفضل",IF(S8&gt;=V8,"G",IF(S8&lt;W8,"R","A")),IF(S8&lt;=V8,"G",IF(S8&gt;W8,"R","A"))))</f>
        <v/>
      </c>
      <c r="Y8" s="21">
        <f>IF(OR(S8="",T8=""),0,IF(S8&gt;T8,1,IF(S8&lt;T8,-1,0)))</f>
        <v/>
      </c>
      <c r="Z8" s="21">
        <f>Y8*IF(U8="الأعلى أفضل",1,-1)</f>
        <v/>
      </c>
      <c r="AA8" s="28">
        <f>IF($S$3="","",IF($S$3-7&lt;1,"",INDEX('المؤشرات'!$E$3:$E$106,$S$3-7)))</f>
        <v/>
      </c>
      <c r="AB8" s="28">
        <f>IF($S$3="","",IF($S$3-6&lt;1,"",INDEX('المؤشرات'!$E$3:$E$106,$S$3-6)))</f>
        <v/>
      </c>
      <c r="AC8" s="28">
        <f>IF($S$3="","",IF($S$3-5&lt;1,"",INDEX('المؤشرات'!$E$3:$E$106,$S$3-5)))</f>
        <v/>
      </c>
      <c r="AD8" s="28">
        <f>IF($S$3="","",IF($S$3-4&lt;1,"",INDEX('المؤشرات'!$E$3:$E$106,$S$3-4)))</f>
        <v/>
      </c>
      <c r="AE8" s="28">
        <f>IF($S$3="","",IF($S$3-3&lt;1,"",INDEX('المؤشرات'!$E$3:$E$106,$S$3-3)))</f>
        <v/>
      </c>
      <c r="AF8" s="28">
        <f>IF($S$3="","",IF($S$3-2&lt;1,"",INDEX('المؤشرات'!$E$3:$E$106,$S$3-2)))</f>
        <v/>
      </c>
      <c r="AG8" s="28">
        <f>IF($S$3="","",IF($S$3-1&lt;1,"",INDEX('المؤشرات'!$E$3:$E$106,$S$3-1)))</f>
        <v/>
      </c>
      <c r="AH8" s="28">
        <f>IF($S$3="","",IF($S$3-0&lt;1,"",INDEX('المؤشرات'!$E$3:$E$106,$S$3-0)))</f>
        <v/>
      </c>
      <c r="AI8" s="28">
        <f>MIN(AA8:AH8)</f>
        <v/>
      </c>
      <c r="AJ8" s="28">
        <f>MAX(AA8:AH8)</f>
        <v/>
      </c>
      <c r="AK8" s="9">
        <f>IF(AA8="","",INDEX(Bars,1+IF(AJ8=AI8,3,ROUND(7*(AA8-AI8)/(AJ8-AI8),0))))&amp;IF(AB8="","",INDEX(Bars,1+IF(AJ8=AI8,3,ROUND(7*(AB8-AI8)/(AJ8-AI8),0))))&amp;IF(AC8="","",INDEX(Bars,1+IF(AJ8=AI8,3,ROUND(7*(AC8-AI8)/(AJ8-AI8),0))))&amp;IF(AD8="","",INDEX(Bars,1+IF(AJ8=AI8,3,ROUND(7*(AD8-AI8)/(AJ8-AI8),0))))&amp;IF(AE8="","",INDEX(Bars,1+IF(AJ8=AI8,3,ROUND(7*(AE8-AI8)/(AJ8-AI8),0))))&amp;IF(AF8="","",INDEX(Bars,1+IF(AJ8=AI8,3,ROUND(7*(AF8-AI8)/(AJ8-AI8),0))))&amp;IF(AG8="","",INDEX(Bars,1+IF(AJ8=AI8,3,ROUND(7*(AG8-AI8)/(AJ8-AI8),0))))&amp;IF(AH8="","",INDEX(Bars,1+IF(AJ8=AI8,3,ROUND(7*(AH8-AI8)/(AJ8-AI8),0))))</f>
        <v/>
      </c>
      <c r="AL8" s="7" t="inlineStr">
        <is>
          <t>0.0%</t>
        </is>
      </c>
      <c r="AM8" s="7">
        <f>IF(X8="G","على الهدف",IF(X8="A","راقبه",IF(X8="R","تصرّف الآن","")))</f>
        <v/>
      </c>
      <c r="AN8" s="21" t="n"/>
    </row>
    <row r="9">
      <c r="A9" s="35">
        <f>$AM$5</f>
        <v/>
      </c>
      <c r="B9" s="27" t="n"/>
      <c r="C9" s="25" t="n"/>
      <c r="E9" s="35">
        <f>$AM$6</f>
        <v/>
      </c>
      <c r="F9" s="27" t="n"/>
      <c r="G9" s="25" t="n"/>
      <c r="I9" s="35">
        <f>$AM$7</f>
        <v/>
      </c>
      <c r="J9" s="27" t="n"/>
      <c r="K9" s="25" t="n"/>
      <c r="M9" s="35">
        <f>$AM$8</f>
        <v/>
      </c>
      <c r="N9" s="27" t="n"/>
      <c r="O9" s="25" t="n"/>
      <c r="R9" s="7">
        <f>'الإعدادات'!E18</f>
        <v/>
      </c>
      <c r="S9" s="33">
        <f>AH9</f>
        <v/>
      </c>
      <c r="T9" s="33">
        <f>AG9</f>
        <v/>
      </c>
      <c r="U9" s="7">
        <f>'الإعدادات'!F18</f>
        <v/>
      </c>
      <c r="V9" s="33">
        <f>'الإعدادات'!G18</f>
        <v/>
      </c>
      <c r="W9" s="33">
        <f>'الإعدادات'!H18</f>
        <v/>
      </c>
      <c r="X9" s="7">
        <f>IF(S9="","",IF(U9="الأعلى أفضل",IF(S9&gt;=V9,"G",IF(S9&lt;W9,"R","A")),IF(S9&lt;=V9,"G",IF(S9&gt;W9,"R","A"))))</f>
        <v/>
      </c>
      <c r="Y9" s="21">
        <f>IF(OR(S9="",T9=""),0,IF(S9&gt;T9,1,IF(S9&lt;T9,-1,0)))</f>
        <v/>
      </c>
      <c r="Z9" s="21">
        <f>Y9*IF(U9="الأعلى أفضل",1,-1)</f>
        <v/>
      </c>
      <c r="AA9" s="33">
        <f>IF($S$3="","",IF($S$3-7&lt;1,"",INDEX('المؤشرات'!$F$3:$F$106,$S$3-7)))</f>
        <v/>
      </c>
      <c r="AB9" s="33">
        <f>IF($S$3="","",IF($S$3-6&lt;1,"",INDEX('المؤشرات'!$F$3:$F$106,$S$3-6)))</f>
        <v/>
      </c>
      <c r="AC9" s="33">
        <f>IF($S$3="","",IF($S$3-5&lt;1,"",INDEX('المؤشرات'!$F$3:$F$106,$S$3-5)))</f>
        <v/>
      </c>
      <c r="AD9" s="33">
        <f>IF($S$3="","",IF($S$3-4&lt;1,"",INDEX('المؤشرات'!$F$3:$F$106,$S$3-4)))</f>
        <v/>
      </c>
      <c r="AE9" s="33">
        <f>IF($S$3="","",IF($S$3-3&lt;1,"",INDEX('المؤشرات'!$F$3:$F$106,$S$3-3)))</f>
        <v/>
      </c>
      <c r="AF9" s="33">
        <f>IF($S$3="","",IF($S$3-2&lt;1,"",INDEX('المؤشرات'!$F$3:$F$106,$S$3-2)))</f>
        <v/>
      </c>
      <c r="AG9" s="33">
        <f>IF($S$3="","",IF($S$3-1&lt;1,"",INDEX('المؤشرات'!$F$3:$F$106,$S$3-1)))</f>
        <v/>
      </c>
      <c r="AH9" s="33">
        <f>IF($S$3="","",IF($S$3-0&lt;1,"",INDEX('المؤشرات'!$F$3:$F$106,$S$3-0)))</f>
        <v/>
      </c>
      <c r="AI9" s="33">
        <f>MIN(AA9:AH9)</f>
        <v/>
      </c>
      <c r="AJ9" s="33">
        <f>MAX(AA9:AH9)</f>
        <v/>
      </c>
      <c r="AK9" s="9">
        <f>IF(AA9="","",INDEX(Bars,1+IF(AJ9=AI9,3,ROUND(7*(AA9-AI9)/(AJ9-AI9),0))))&amp;IF(AB9="","",INDEX(Bars,1+IF(AJ9=AI9,3,ROUND(7*(AB9-AI9)/(AJ9-AI9),0))))&amp;IF(AC9="","",INDEX(Bars,1+IF(AJ9=AI9,3,ROUND(7*(AC9-AI9)/(AJ9-AI9),0))))&amp;IF(AD9="","",INDEX(Bars,1+IF(AJ9=AI9,3,ROUND(7*(AD9-AI9)/(AJ9-AI9),0))))&amp;IF(AE9="","",INDEX(Bars,1+IF(AJ9=AI9,3,ROUND(7*(AE9-AI9)/(AJ9-AI9),0))))&amp;IF(AF9="","",INDEX(Bars,1+IF(AJ9=AI9,3,ROUND(7*(AF9-AI9)/(AJ9-AI9),0))))&amp;IF(AG9="","",INDEX(Bars,1+IF(AJ9=AI9,3,ROUND(7*(AG9-AI9)/(AJ9-AI9),0))))&amp;IF(AH9="","",INDEX(Bars,1+IF(AJ9=AI9,3,ROUND(7*(AH9-AI9)/(AJ9-AI9),0))))</f>
        <v/>
      </c>
      <c r="AL9" s="7" t="inlineStr">
        <is>
          <t>0</t>
        </is>
      </c>
      <c r="AM9" s="7">
        <f>IF(X9="G","على الهدف",IF(X9="A","راقبه",IF(X9="R","تصرّف الآن","")))</f>
        <v/>
      </c>
      <c r="AN9" s="21" t="n"/>
    </row>
    <row r="10">
      <c r="R10" s="7">
        <f>'الإعدادات'!E19</f>
        <v/>
      </c>
      <c r="S10" s="28">
        <f>AH10</f>
        <v/>
      </c>
      <c r="T10" s="28">
        <f>AG10</f>
        <v/>
      </c>
      <c r="U10" s="7">
        <f>'الإعدادات'!F19</f>
        <v/>
      </c>
      <c r="V10" s="28">
        <f>'الإعدادات'!G19</f>
        <v/>
      </c>
      <c r="W10" s="28">
        <f>'الإعدادات'!H19</f>
        <v/>
      </c>
      <c r="X10" s="7">
        <f>IF(S10="","",IF(U10="الأعلى أفضل",IF(S10&gt;=V10,"G",IF(S10&lt;W10,"R","A")),IF(S10&lt;=V10,"G",IF(S10&gt;W10,"R","A"))))</f>
        <v/>
      </c>
      <c r="Y10" s="21">
        <f>IF(OR(S10="",T10=""),0,IF(S10&gt;T10,1,IF(S10&lt;T10,-1,0)))</f>
        <v/>
      </c>
      <c r="Z10" s="21">
        <f>Y10*IF(U10="الأعلى أفضل",1,-1)</f>
        <v/>
      </c>
      <c r="AA10" s="28">
        <f>IF($S$3="","",IF($S$3-7&lt;1,"",INDEX('المؤشرات'!$G$3:$G$106,$S$3-7)))</f>
        <v/>
      </c>
      <c r="AB10" s="28">
        <f>IF($S$3="","",IF($S$3-6&lt;1,"",INDEX('المؤشرات'!$G$3:$G$106,$S$3-6)))</f>
        <v/>
      </c>
      <c r="AC10" s="28">
        <f>IF($S$3="","",IF($S$3-5&lt;1,"",INDEX('المؤشرات'!$G$3:$G$106,$S$3-5)))</f>
        <v/>
      </c>
      <c r="AD10" s="28">
        <f>IF($S$3="","",IF($S$3-4&lt;1,"",INDEX('المؤشرات'!$G$3:$G$106,$S$3-4)))</f>
        <v/>
      </c>
      <c r="AE10" s="28">
        <f>IF($S$3="","",IF($S$3-3&lt;1,"",INDEX('المؤشرات'!$G$3:$G$106,$S$3-3)))</f>
        <v/>
      </c>
      <c r="AF10" s="28">
        <f>IF($S$3="","",IF($S$3-2&lt;1,"",INDEX('المؤشرات'!$G$3:$G$106,$S$3-2)))</f>
        <v/>
      </c>
      <c r="AG10" s="28">
        <f>IF($S$3="","",IF($S$3-1&lt;1,"",INDEX('المؤشرات'!$G$3:$G$106,$S$3-1)))</f>
        <v/>
      </c>
      <c r="AH10" s="28">
        <f>IF($S$3="","",IF($S$3-0&lt;1,"",INDEX('المؤشرات'!$G$3:$G$106,$S$3-0)))</f>
        <v/>
      </c>
      <c r="AI10" s="28">
        <f>MIN(AA10:AH10)</f>
        <v/>
      </c>
      <c r="AJ10" s="28">
        <f>MAX(AA10:AH10)</f>
        <v/>
      </c>
      <c r="AK10" s="9">
        <f>IF(AA10="","",INDEX(Bars,1+IF(AJ10=AI10,3,ROUND(7*(AA10-AI10)/(AJ10-AI10),0))))&amp;IF(AB10="","",INDEX(Bars,1+IF(AJ10=AI10,3,ROUND(7*(AB10-AI10)/(AJ10-AI10),0))))&amp;IF(AC10="","",INDEX(Bars,1+IF(AJ10=AI10,3,ROUND(7*(AC10-AI10)/(AJ10-AI10),0))))&amp;IF(AD10="","",INDEX(Bars,1+IF(AJ10=AI10,3,ROUND(7*(AD10-AI10)/(AJ10-AI10),0))))&amp;IF(AE10="","",INDEX(Bars,1+IF(AJ10=AI10,3,ROUND(7*(AE10-AI10)/(AJ10-AI10),0))))&amp;IF(AF10="","",INDEX(Bars,1+IF(AJ10=AI10,3,ROUND(7*(AF10-AI10)/(AJ10-AI10),0))))&amp;IF(AG10="","",INDEX(Bars,1+IF(AJ10=AI10,3,ROUND(7*(AG10-AI10)/(AJ10-AI10),0))))&amp;IF(AH10="","",INDEX(Bars,1+IF(AJ10=AI10,3,ROUND(7*(AH10-AI10)/(AJ10-AI10),0))))</f>
        <v/>
      </c>
      <c r="AL10" s="7" t="inlineStr">
        <is>
          <t>0.0%</t>
        </is>
      </c>
      <c r="AM10" s="7">
        <f>IF(X10="G","على الهدف",IF(X10="A","راقبه",IF(X10="R","تصرّف الآن","")))</f>
        <v/>
      </c>
      <c r="AN10" s="21" t="n"/>
    </row>
    <row r="11">
      <c r="A11" s="3">
        <f>$R$9</f>
        <v/>
      </c>
      <c r="B11" s="27" t="n"/>
      <c r="C11" s="25" t="n"/>
      <c r="E11" s="3">
        <f>$R$10</f>
        <v/>
      </c>
      <c r="F11" s="27" t="n"/>
      <c r="G11" s="25" t="n"/>
      <c r="I11" s="3">
        <f>$R$11</f>
        <v/>
      </c>
      <c r="J11" s="27" t="n"/>
      <c r="K11" s="25" t="n"/>
      <c r="M11" s="3">
        <f>$R$12</f>
        <v/>
      </c>
      <c r="N11" s="27" t="n"/>
      <c r="O11" s="25" t="n"/>
      <c r="R11" s="7">
        <f>'الإعدادات'!E20&amp;" ("&amp;'الإعدادات'!$B$4&amp;")"</f>
        <v/>
      </c>
      <c r="S11" s="36">
        <f>AH11</f>
        <v/>
      </c>
      <c r="T11" s="36">
        <f>AG11</f>
        <v/>
      </c>
      <c r="U11" s="7">
        <f>'الإعدادات'!F20</f>
        <v/>
      </c>
      <c r="V11" s="36">
        <f>'الإعدادات'!G20</f>
        <v/>
      </c>
      <c r="W11" s="36">
        <f>'الإعدادات'!H20</f>
        <v/>
      </c>
      <c r="X11" s="7">
        <f>IF(S11="","",IF(U11="الأعلى أفضل",IF(S11&gt;=V11,"G",IF(S11&lt;W11,"R","A")),IF(S11&lt;=V11,"G",IF(S11&gt;W11,"R","A"))))</f>
        <v/>
      </c>
      <c r="Y11" s="21">
        <f>IF(OR(S11="",T11=""),0,IF(S11&gt;T11,1,IF(S11&lt;T11,-1,0)))</f>
        <v/>
      </c>
      <c r="Z11" s="21">
        <f>Y11*IF(U11="الأعلى أفضل",1,-1)</f>
        <v/>
      </c>
      <c r="AA11" s="36">
        <f>IF($S$3="","",IF($S$3-7&lt;1,"",INDEX('المؤشرات'!$H$3:$H$106,$S$3-7)))</f>
        <v/>
      </c>
      <c r="AB11" s="36">
        <f>IF($S$3="","",IF($S$3-6&lt;1,"",INDEX('المؤشرات'!$H$3:$H$106,$S$3-6)))</f>
        <v/>
      </c>
      <c r="AC11" s="36">
        <f>IF($S$3="","",IF($S$3-5&lt;1,"",INDEX('المؤشرات'!$H$3:$H$106,$S$3-5)))</f>
        <v/>
      </c>
      <c r="AD11" s="36">
        <f>IF($S$3="","",IF($S$3-4&lt;1,"",INDEX('المؤشرات'!$H$3:$H$106,$S$3-4)))</f>
        <v/>
      </c>
      <c r="AE11" s="36">
        <f>IF($S$3="","",IF($S$3-3&lt;1,"",INDEX('المؤشرات'!$H$3:$H$106,$S$3-3)))</f>
        <v/>
      </c>
      <c r="AF11" s="36">
        <f>IF($S$3="","",IF($S$3-2&lt;1,"",INDEX('المؤشرات'!$H$3:$H$106,$S$3-2)))</f>
        <v/>
      </c>
      <c r="AG11" s="36">
        <f>IF($S$3="","",IF($S$3-1&lt;1,"",INDEX('المؤشرات'!$H$3:$H$106,$S$3-1)))</f>
        <v/>
      </c>
      <c r="AH11" s="36">
        <f>IF($S$3="","",IF($S$3-0&lt;1,"",INDEX('المؤشرات'!$H$3:$H$106,$S$3-0)))</f>
        <v/>
      </c>
      <c r="AI11" s="36">
        <f>MIN(AA11:AH11)</f>
        <v/>
      </c>
      <c r="AJ11" s="36">
        <f>MAX(AA11:AH11)</f>
        <v/>
      </c>
      <c r="AK11" s="9">
        <f>IF(AA11="","",INDEX(Bars,1+IF(AJ11=AI11,3,ROUND(7*(AA11-AI11)/(AJ11-AI11),0))))&amp;IF(AB11="","",INDEX(Bars,1+IF(AJ11=AI11,3,ROUND(7*(AB11-AI11)/(AJ11-AI11),0))))&amp;IF(AC11="","",INDEX(Bars,1+IF(AJ11=AI11,3,ROUND(7*(AC11-AI11)/(AJ11-AI11),0))))&amp;IF(AD11="","",INDEX(Bars,1+IF(AJ11=AI11,3,ROUND(7*(AD11-AI11)/(AJ11-AI11),0))))&amp;IF(AE11="","",INDEX(Bars,1+IF(AJ11=AI11,3,ROUND(7*(AE11-AI11)/(AJ11-AI11),0))))&amp;IF(AF11="","",INDEX(Bars,1+IF(AJ11=AI11,3,ROUND(7*(AF11-AI11)/(AJ11-AI11),0))))&amp;IF(AG11="","",INDEX(Bars,1+IF(AJ11=AI11,3,ROUND(7*(AG11-AI11)/(AJ11-AI11),0))))&amp;IF(AH11="","",INDEX(Bars,1+IF(AJ11=AI11,3,ROUND(7*(AH11-AI11)/(AJ11-AI11),0))))</f>
        <v/>
      </c>
      <c r="AL11" s="7" t="inlineStr">
        <is>
          <t>#,##0</t>
        </is>
      </c>
      <c r="AM11" s="7">
        <f>IF(X11="G","على الهدف",IF(X11="A","راقبه",IF(X11="R","تصرّف الآن","")))</f>
        <v/>
      </c>
      <c r="AN11" s="21" t="n"/>
    </row>
    <row r="12" ht="30" customHeight="1">
      <c r="A12" s="30">
        <f>$S$9</f>
        <v/>
      </c>
      <c r="B12" s="27" t="n"/>
      <c r="C12" s="25" t="n"/>
      <c r="E12" s="29">
        <f>$S$10</f>
        <v/>
      </c>
      <c r="F12" s="27" t="n"/>
      <c r="G12" s="25" t="n"/>
      <c r="I12" s="37">
        <f>$S$11</f>
        <v/>
      </c>
      <c r="J12" s="27" t="n"/>
      <c r="K12" s="25" t="n"/>
      <c r="M12" s="37">
        <f>$S$12</f>
        <v/>
      </c>
      <c r="N12" s="27" t="n"/>
      <c r="O12" s="25" t="n"/>
      <c r="R12" s="7">
        <f>'الإعدادات'!E21&amp;" ("&amp;'الإعدادات'!$B$4&amp;")"</f>
        <v/>
      </c>
      <c r="S12" s="36">
        <f>AH12</f>
        <v/>
      </c>
      <c r="T12" s="36">
        <f>AG12</f>
        <v/>
      </c>
      <c r="U12" s="7">
        <f>'الإعدادات'!F21</f>
        <v/>
      </c>
      <c r="V12" s="36">
        <f>'الإعدادات'!G21</f>
        <v/>
      </c>
      <c r="W12" s="36">
        <f>'الإعدادات'!H21</f>
        <v/>
      </c>
      <c r="X12" s="7">
        <f>IF(S12="","",IF(U12="الأعلى أفضل",IF(S12&gt;=V12,"G",IF(S12&lt;W12,"R","A")),IF(S12&lt;=V12,"G",IF(S12&gt;W12,"R","A"))))</f>
        <v/>
      </c>
      <c r="Y12" s="21">
        <f>IF(OR(S12="",T12=""),0,IF(S12&gt;T12,1,IF(S12&lt;T12,-1,0)))</f>
        <v/>
      </c>
      <c r="Z12" s="21">
        <f>Y12*IF(U12="الأعلى أفضل",1,-1)</f>
        <v/>
      </c>
      <c r="AA12" s="36">
        <f>IF($S$3="","",IF($S$3-7&lt;1,"",INDEX('المؤشرات'!$M$3:$M$106,$S$3-7)))</f>
        <v/>
      </c>
      <c r="AB12" s="36">
        <f>IF($S$3="","",IF($S$3-6&lt;1,"",INDEX('المؤشرات'!$M$3:$M$106,$S$3-6)))</f>
        <v/>
      </c>
      <c r="AC12" s="36">
        <f>IF($S$3="","",IF($S$3-5&lt;1,"",INDEX('المؤشرات'!$M$3:$M$106,$S$3-5)))</f>
        <v/>
      </c>
      <c r="AD12" s="36">
        <f>IF($S$3="","",IF($S$3-4&lt;1,"",INDEX('المؤشرات'!$M$3:$M$106,$S$3-4)))</f>
        <v/>
      </c>
      <c r="AE12" s="36">
        <f>IF($S$3="","",IF($S$3-3&lt;1,"",INDEX('المؤشرات'!$M$3:$M$106,$S$3-3)))</f>
        <v/>
      </c>
      <c r="AF12" s="36">
        <f>IF($S$3="","",IF($S$3-2&lt;1,"",INDEX('المؤشرات'!$M$3:$M$106,$S$3-2)))</f>
        <v/>
      </c>
      <c r="AG12" s="36">
        <f>IF($S$3="","",IF($S$3-1&lt;1,"",INDEX('المؤشرات'!$M$3:$M$106,$S$3-1)))</f>
        <v/>
      </c>
      <c r="AH12" s="36">
        <f>IF($S$3="","",IF($S$3-0&lt;1,"",INDEX('المؤشرات'!$M$3:$M$106,$S$3-0)))</f>
        <v/>
      </c>
      <c r="AI12" s="36">
        <f>MIN(AA12:AH12)</f>
        <v/>
      </c>
      <c r="AJ12" s="36">
        <f>MAX(AA12:AH12)</f>
        <v/>
      </c>
      <c r="AK12" s="9">
        <f>IF(AA12="","",INDEX(Bars,1+IF(AJ12=AI12,3,ROUND(7*(AA12-AI12)/(AJ12-AI12),0))))&amp;IF(AB12="","",INDEX(Bars,1+IF(AJ12=AI12,3,ROUND(7*(AB12-AI12)/(AJ12-AI12),0))))&amp;IF(AC12="","",INDEX(Bars,1+IF(AJ12=AI12,3,ROUND(7*(AC12-AI12)/(AJ12-AI12),0))))&amp;IF(AD12="","",INDEX(Bars,1+IF(AJ12=AI12,3,ROUND(7*(AD12-AI12)/(AJ12-AI12),0))))&amp;IF(AE12="","",INDEX(Bars,1+IF(AJ12=AI12,3,ROUND(7*(AE12-AI12)/(AJ12-AI12),0))))&amp;IF(AF12="","",INDEX(Bars,1+IF(AJ12=AI12,3,ROUND(7*(AF12-AI12)/(AJ12-AI12),0))))&amp;IF(AG12="","",INDEX(Bars,1+IF(AJ12=AI12,3,ROUND(7*(AG12-AI12)/(AJ12-AI12),0))))&amp;IF(AH12="","",INDEX(Bars,1+IF(AJ12=AI12,3,ROUND(7*(AH12-AI12)/(AJ12-AI12),0))))</f>
        <v/>
      </c>
      <c r="AL12" s="7" t="inlineStr">
        <is>
          <t>#,##0</t>
        </is>
      </c>
      <c r="AM12" s="7">
        <f>IF(X12="G","على الهدف",IF(X12="A","راقبه",IF(X12="R","تصرّف الآن","")))</f>
        <v/>
      </c>
      <c r="AN12" s="21" t="n"/>
    </row>
    <row r="13">
      <c r="A13" s="31" t="inlineStr">
        <is>
          <t>الأسبوع الماضي</t>
        </is>
      </c>
      <c r="B13" s="33">
        <f>$T$9</f>
        <v/>
      </c>
      <c r="C13" s="32">
        <f>IF($Y$9=1,"▲",IF($Y$9=-1,"▼","▬"))</f>
        <v/>
      </c>
      <c r="E13" s="31" t="inlineStr">
        <is>
          <t>الأسبوع الماضي</t>
        </is>
      </c>
      <c r="F13" s="28">
        <f>$T$10</f>
        <v/>
      </c>
      <c r="G13" s="32">
        <f>IF($Y$10=1,"▲",IF($Y$10=-1,"▼","▬"))</f>
        <v/>
      </c>
      <c r="I13" s="31" t="inlineStr">
        <is>
          <t>الأسبوع الماضي</t>
        </is>
      </c>
      <c r="J13" s="36">
        <f>$T$11</f>
        <v/>
      </c>
      <c r="K13" s="32">
        <f>IF($Y$11=1,"▲",IF($Y$11=-1,"▼","▬"))</f>
        <v/>
      </c>
      <c r="M13" s="31" t="inlineStr">
        <is>
          <t>الأسبوع الماضي</t>
        </is>
      </c>
      <c r="N13" s="36">
        <f>$T$12</f>
        <v/>
      </c>
      <c r="O13" s="32">
        <f>IF($Y$12=1,"▲",IF($Y$12=-1,"▼","▬"))</f>
        <v/>
      </c>
      <c r="R13" s="7">
        <f>'الإعدادات'!E22&amp;" ("&amp;'الإعدادات'!$B$4&amp;")"</f>
        <v/>
      </c>
      <c r="S13" s="36">
        <f>AH13</f>
        <v/>
      </c>
      <c r="T13" s="36">
        <f>AG13</f>
        <v/>
      </c>
      <c r="U13" s="7">
        <f>'الإعدادات'!F22</f>
        <v/>
      </c>
      <c r="V13" s="36">
        <f>'الإعدادات'!G22</f>
        <v/>
      </c>
      <c r="W13" s="36">
        <f>'الإعدادات'!H22</f>
        <v/>
      </c>
      <c r="X13" s="7">
        <f>IF(S13="","",IF(U13="الأعلى أفضل",IF(S13&gt;=V13,"G",IF(S13&lt;W13,"R","A")),IF(S13&lt;=V13,"G",IF(S13&gt;W13,"R","A"))))</f>
        <v/>
      </c>
      <c r="Y13" s="21">
        <f>IF(OR(S13="",T13=""),0,IF(S13&gt;T13,1,IF(S13&lt;T13,-1,0)))</f>
        <v/>
      </c>
      <c r="Z13" s="21">
        <f>Y13*IF(U13="الأعلى أفضل",1,-1)</f>
        <v/>
      </c>
      <c r="AA13" s="36">
        <f>IF($S$3="","",IF($S$3-7&lt;1,"",INDEX('المؤشرات'!$I$3:$I$106,$S$3-7)))</f>
        <v/>
      </c>
      <c r="AB13" s="36">
        <f>IF($S$3="","",IF($S$3-6&lt;1,"",INDEX('المؤشرات'!$I$3:$I$106,$S$3-6)))</f>
        <v/>
      </c>
      <c r="AC13" s="36">
        <f>IF($S$3="","",IF($S$3-5&lt;1,"",INDEX('المؤشرات'!$I$3:$I$106,$S$3-5)))</f>
        <v/>
      </c>
      <c r="AD13" s="36">
        <f>IF($S$3="","",IF($S$3-4&lt;1,"",INDEX('المؤشرات'!$I$3:$I$106,$S$3-4)))</f>
        <v/>
      </c>
      <c r="AE13" s="36">
        <f>IF($S$3="","",IF($S$3-3&lt;1,"",INDEX('المؤشرات'!$I$3:$I$106,$S$3-3)))</f>
        <v/>
      </c>
      <c r="AF13" s="36">
        <f>IF($S$3="","",IF($S$3-2&lt;1,"",INDEX('المؤشرات'!$I$3:$I$106,$S$3-2)))</f>
        <v/>
      </c>
      <c r="AG13" s="36">
        <f>IF($S$3="","",IF($S$3-1&lt;1,"",INDEX('المؤشرات'!$I$3:$I$106,$S$3-1)))</f>
        <v/>
      </c>
      <c r="AH13" s="36">
        <f>IF($S$3="","",IF($S$3-0&lt;1,"",INDEX('المؤشرات'!$I$3:$I$106,$S$3-0)))</f>
        <v/>
      </c>
      <c r="AI13" s="36">
        <f>MIN(AA13:AH13)</f>
        <v/>
      </c>
      <c r="AJ13" s="36">
        <f>MAX(AA13:AH13)</f>
        <v/>
      </c>
      <c r="AK13" s="9">
        <f>IF(AA13="","",INDEX(Bars,1+IF(AJ13=AI13,3,ROUND(7*(AA13-AI13)/(AJ13-AI13),0))))&amp;IF(AB13="","",INDEX(Bars,1+IF(AJ13=AI13,3,ROUND(7*(AB13-AI13)/(AJ13-AI13),0))))&amp;IF(AC13="","",INDEX(Bars,1+IF(AJ13=AI13,3,ROUND(7*(AC13-AI13)/(AJ13-AI13),0))))&amp;IF(AD13="","",INDEX(Bars,1+IF(AJ13=AI13,3,ROUND(7*(AD13-AI13)/(AJ13-AI13),0))))&amp;IF(AE13="","",INDEX(Bars,1+IF(AJ13=AI13,3,ROUND(7*(AE13-AI13)/(AJ13-AI13),0))))&amp;IF(AF13="","",INDEX(Bars,1+IF(AJ13=AI13,3,ROUND(7*(AF13-AI13)/(AJ13-AI13),0))))&amp;IF(AG13="","",INDEX(Bars,1+IF(AJ13=AI13,3,ROUND(7*(AG13-AI13)/(AJ13-AI13),0))))&amp;IF(AH13="","",INDEX(Bars,1+IF(AJ13=AI13,3,ROUND(7*(AH13-AI13)/(AJ13-AI13),0))))</f>
        <v/>
      </c>
      <c r="AL13" s="7" t="inlineStr">
        <is>
          <t>#,##0</t>
        </is>
      </c>
      <c r="AM13" s="7">
        <f>IF(X13="G","على الهدف",IF(X13="A","راقبه",IF(X13="R","تصرّف الآن","")))</f>
        <v/>
      </c>
      <c r="AN13" s="21" t="n"/>
    </row>
    <row r="14">
      <c r="A14" s="34">
        <f>$AK$9</f>
        <v/>
      </c>
      <c r="B14" s="27" t="n"/>
      <c r="C14" s="25" t="n"/>
      <c r="E14" s="34">
        <f>$AK$10</f>
        <v/>
      </c>
      <c r="F14" s="27" t="n"/>
      <c r="G14" s="25" t="n"/>
      <c r="I14" s="34">
        <f>$AK$11</f>
        <v/>
      </c>
      <c r="J14" s="27" t="n"/>
      <c r="K14" s="25" t="n"/>
      <c r="M14" s="34">
        <f>$AK$12</f>
        <v/>
      </c>
      <c r="N14" s="27" t="n"/>
      <c r="O14" s="25" t="n"/>
      <c r="R14" s="7">
        <f>'الإعدادات'!E23&amp;" ("&amp;'الإعدادات'!$B$4&amp;")"</f>
        <v/>
      </c>
      <c r="S14" s="36">
        <f>AH14</f>
        <v/>
      </c>
      <c r="T14" s="36">
        <f>AG14</f>
        <v/>
      </c>
      <c r="U14" s="7">
        <f>'الإعدادات'!F23</f>
        <v/>
      </c>
      <c r="V14" s="36">
        <f>'الإعدادات'!G23</f>
        <v/>
      </c>
      <c r="W14" s="36">
        <f>'الإعدادات'!H23</f>
        <v/>
      </c>
      <c r="X14" s="7">
        <f>IF(S14="","",IF(U14="الأعلى أفضل",IF(S14&gt;=V14,"G",IF(S14&lt;W14,"R","A")),IF(S14&lt;=V14,"G",IF(S14&gt;W14,"R","A"))))</f>
        <v/>
      </c>
      <c r="Y14" s="21">
        <f>IF(OR(S14="",T14=""),0,IF(S14&gt;T14,1,IF(S14&lt;T14,-1,0)))</f>
        <v/>
      </c>
      <c r="Z14" s="21">
        <f>Y14*IF(U14="الأعلى أفضل",1,-1)</f>
        <v/>
      </c>
      <c r="AA14" s="36">
        <f>IF($S$3="","",IF($S$3-7&lt;1,"",INDEX('المؤشرات'!$K$3:$K$106,$S$3-7)))</f>
        <v/>
      </c>
      <c r="AB14" s="36">
        <f>IF($S$3="","",IF($S$3-6&lt;1,"",INDEX('المؤشرات'!$K$3:$K$106,$S$3-6)))</f>
        <v/>
      </c>
      <c r="AC14" s="36">
        <f>IF($S$3="","",IF($S$3-5&lt;1,"",INDEX('المؤشرات'!$K$3:$K$106,$S$3-5)))</f>
        <v/>
      </c>
      <c r="AD14" s="36">
        <f>IF($S$3="","",IF($S$3-4&lt;1,"",INDEX('المؤشرات'!$K$3:$K$106,$S$3-4)))</f>
        <v/>
      </c>
      <c r="AE14" s="36">
        <f>IF($S$3="","",IF($S$3-3&lt;1,"",INDEX('المؤشرات'!$K$3:$K$106,$S$3-3)))</f>
        <v/>
      </c>
      <c r="AF14" s="36">
        <f>IF($S$3="","",IF($S$3-2&lt;1,"",INDEX('المؤشرات'!$K$3:$K$106,$S$3-2)))</f>
        <v/>
      </c>
      <c r="AG14" s="36">
        <f>IF($S$3="","",IF($S$3-1&lt;1,"",INDEX('المؤشرات'!$K$3:$K$106,$S$3-1)))</f>
        <v/>
      </c>
      <c r="AH14" s="36">
        <f>IF($S$3="","",IF($S$3-0&lt;1,"",INDEX('المؤشرات'!$K$3:$K$106,$S$3-0)))</f>
        <v/>
      </c>
      <c r="AI14" s="36">
        <f>MIN(AA14:AH14)</f>
        <v/>
      </c>
      <c r="AJ14" s="36">
        <f>MAX(AA14:AH14)</f>
        <v/>
      </c>
      <c r="AK14" s="9">
        <f>IF(AA14="","",INDEX(Bars,1+IF(AJ14=AI14,3,ROUND(7*(AA14-AI14)/(AJ14-AI14),0))))&amp;IF(AB14="","",INDEX(Bars,1+IF(AJ14=AI14,3,ROUND(7*(AB14-AI14)/(AJ14-AI14),0))))&amp;IF(AC14="","",INDEX(Bars,1+IF(AJ14=AI14,3,ROUND(7*(AC14-AI14)/(AJ14-AI14),0))))&amp;IF(AD14="","",INDEX(Bars,1+IF(AJ14=AI14,3,ROUND(7*(AD14-AI14)/(AJ14-AI14),0))))&amp;IF(AE14="","",INDEX(Bars,1+IF(AJ14=AI14,3,ROUND(7*(AE14-AI14)/(AJ14-AI14),0))))&amp;IF(AF14="","",INDEX(Bars,1+IF(AJ14=AI14,3,ROUND(7*(AF14-AI14)/(AJ14-AI14),0))))&amp;IF(AG14="","",INDEX(Bars,1+IF(AJ14=AI14,3,ROUND(7*(AG14-AI14)/(AJ14-AI14),0))))&amp;IF(AH14="","",INDEX(Bars,1+IF(AJ14=AI14,3,ROUND(7*(AH14-AI14)/(AJ14-AI14),0))))</f>
        <v/>
      </c>
      <c r="AL14" s="7" t="inlineStr">
        <is>
          <t>#,##0</t>
        </is>
      </c>
      <c r="AM14" s="7">
        <f>IF(X14="G","على الهدف",IF(X14="A","راقبه",IF(X14="R","تصرّف الآن","")))</f>
        <v/>
      </c>
      <c r="AN14" s="21">
        <f>IF($S$3="","",INDEX('المؤشرات'!$J$3:$J$106,$S$3))</f>
        <v/>
      </c>
    </row>
    <row r="15">
      <c r="A15" s="35">
        <f>$AM$9</f>
        <v/>
      </c>
      <c r="B15" s="27" t="n"/>
      <c r="C15" s="25" t="n"/>
      <c r="E15" s="35">
        <f>$AM$10</f>
        <v/>
      </c>
      <c r="F15" s="27" t="n"/>
      <c r="G15" s="25" t="n"/>
      <c r="I15" s="35">
        <f>$AM$11</f>
        <v/>
      </c>
      <c r="J15" s="27" t="n"/>
      <c r="K15" s="25" t="n"/>
      <c r="M15" s="35">
        <f>$AM$12</f>
        <v/>
      </c>
      <c r="N15" s="27" t="n"/>
      <c r="O15" s="25" t="n"/>
      <c r="R15" s="7">
        <f>'الإعدادات'!E24</f>
        <v/>
      </c>
      <c r="S15" s="28">
        <f>AH15</f>
        <v/>
      </c>
      <c r="T15" s="28">
        <f>AG15</f>
        <v/>
      </c>
      <c r="U15" s="7">
        <f>'الإعدادات'!F24</f>
        <v/>
      </c>
      <c r="V15" s="28">
        <f>'الإعدادات'!G24</f>
        <v/>
      </c>
      <c r="W15" s="28">
        <f>'الإعدادات'!H24</f>
        <v/>
      </c>
      <c r="X15" s="7">
        <f>IF(S15="","",IF(U15="الأعلى أفضل",IF(S15&gt;=V15,"G",IF(S15&lt;W15,"R","A")),IF(S15&lt;=V15,"G",IF(S15&gt;W15,"R","A"))))</f>
        <v/>
      </c>
      <c r="Y15" s="21">
        <f>IF(OR(S15="",T15=""),0,IF(S15&gt;T15,1,IF(S15&lt;T15,-1,0)))</f>
        <v/>
      </c>
      <c r="Z15" s="21">
        <f>Y15*IF(U15="الأعلى أفضل",1,-1)</f>
        <v/>
      </c>
      <c r="AA15" s="28">
        <f>IF($S$3="","",IF($S$3-7&lt;1,"",INDEX('المؤشرات'!$L$3:$L$106,$S$3-7)))</f>
        <v/>
      </c>
      <c r="AB15" s="28">
        <f>IF($S$3="","",IF($S$3-6&lt;1,"",INDEX('المؤشرات'!$L$3:$L$106,$S$3-6)))</f>
        <v/>
      </c>
      <c r="AC15" s="28">
        <f>IF($S$3="","",IF($S$3-5&lt;1,"",INDEX('المؤشرات'!$L$3:$L$106,$S$3-5)))</f>
        <v/>
      </c>
      <c r="AD15" s="28">
        <f>IF($S$3="","",IF($S$3-4&lt;1,"",INDEX('المؤشرات'!$L$3:$L$106,$S$3-4)))</f>
        <v/>
      </c>
      <c r="AE15" s="28">
        <f>IF($S$3="","",IF($S$3-3&lt;1,"",INDEX('المؤشرات'!$L$3:$L$106,$S$3-3)))</f>
        <v/>
      </c>
      <c r="AF15" s="28">
        <f>IF($S$3="","",IF($S$3-2&lt;1,"",INDEX('المؤشرات'!$L$3:$L$106,$S$3-2)))</f>
        <v/>
      </c>
      <c r="AG15" s="28">
        <f>IF($S$3="","",IF($S$3-1&lt;1,"",INDEX('المؤشرات'!$L$3:$L$106,$S$3-1)))</f>
        <v/>
      </c>
      <c r="AH15" s="28">
        <f>IF($S$3="","",IF($S$3-0&lt;1,"",INDEX('المؤشرات'!$L$3:$L$106,$S$3-0)))</f>
        <v/>
      </c>
      <c r="AI15" s="28">
        <f>MIN(AA15:AH15)</f>
        <v/>
      </c>
      <c r="AJ15" s="28">
        <f>MAX(AA15:AH15)</f>
        <v/>
      </c>
      <c r="AK15" s="9">
        <f>IF(AA15="","",INDEX(Bars,1+IF(AJ15=AI15,3,ROUND(7*(AA15-AI15)/(AJ15-AI15),0))))&amp;IF(AB15="","",INDEX(Bars,1+IF(AJ15=AI15,3,ROUND(7*(AB15-AI15)/(AJ15-AI15),0))))&amp;IF(AC15="","",INDEX(Bars,1+IF(AJ15=AI15,3,ROUND(7*(AC15-AI15)/(AJ15-AI15),0))))&amp;IF(AD15="","",INDEX(Bars,1+IF(AJ15=AI15,3,ROUND(7*(AD15-AI15)/(AJ15-AI15),0))))&amp;IF(AE15="","",INDEX(Bars,1+IF(AJ15=AI15,3,ROUND(7*(AE15-AI15)/(AJ15-AI15),0))))&amp;IF(AF15="","",INDEX(Bars,1+IF(AJ15=AI15,3,ROUND(7*(AF15-AI15)/(AJ15-AI15),0))))&amp;IF(AG15="","",INDEX(Bars,1+IF(AJ15=AI15,3,ROUND(7*(AG15-AI15)/(AJ15-AI15),0))))&amp;IF(AH15="","",INDEX(Bars,1+IF(AJ15=AI15,3,ROUND(7*(AH15-AI15)/(AJ15-AI15),0))))</f>
        <v/>
      </c>
      <c r="AL15" s="7" t="inlineStr">
        <is>
          <t>0.0%</t>
        </is>
      </c>
      <c r="AM15" s="7">
        <f>IF(X15="G","على الهدف",IF(X15="A","راقبه",IF(X15="R","تصرّف الآن","")))</f>
        <v/>
      </c>
      <c r="AN15" s="21" t="n"/>
    </row>
    <row r="16">
      <c r="R16" s="7">
        <f>'الإعدادات'!E25</f>
        <v/>
      </c>
      <c r="S16" s="28">
        <f>AH16</f>
        <v/>
      </c>
      <c r="T16" s="28">
        <f>AG16</f>
        <v/>
      </c>
      <c r="U16" s="7">
        <f>'الإعدادات'!F25</f>
        <v/>
      </c>
      <c r="V16" s="28">
        <f>'الإعدادات'!G25</f>
        <v/>
      </c>
      <c r="W16" s="28">
        <f>'الإعدادات'!H25</f>
        <v/>
      </c>
      <c r="X16" s="7">
        <f>IF(S16="","",IF(U16="الأعلى أفضل",IF(S16&gt;=V16,"G",IF(S16&lt;W16,"R","A")),IF(S16&lt;=V16,"G",IF(S16&gt;W16,"R","A"))))</f>
        <v/>
      </c>
      <c r="Y16" s="21">
        <f>IF(OR(S16="",T16=""),0,IF(S16&gt;T16,1,IF(S16&lt;T16,-1,0)))</f>
        <v/>
      </c>
      <c r="Z16" s="21">
        <f>Y16*IF(U16="الأعلى أفضل",1,-1)</f>
        <v/>
      </c>
      <c r="AA16" s="28">
        <f>IF($S$3="","",IF($S$3-7&lt;1,"",INDEX('المؤشرات'!$N$3:$N$106,$S$3-7)))</f>
        <v/>
      </c>
      <c r="AB16" s="28">
        <f>IF($S$3="","",IF($S$3-6&lt;1,"",INDEX('المؤشرات'!$N$3:$N$106,$S$3-6)))</f>
        <v/>
      </c>
      <c r="AC16" s="28">
        <f>IF($S$3="","",IF($S$3-5&lt;1,"",INDEX('المؤشرات'!$N$3:$N$106,$S$3-5)))</f>
        <v/>
      </c>
      <c r="AD16" s="28">
        <f>IF($S$3="","",IF($S$3-4&lt;1,"",INDEX('المؤشرات'!$N$3:$N$106,$S$3-4)))</f>
        <v/>
      </c>
      <c r="AE16" s="28">
        <f>IF($S$3="","",IF($S$3-3&lt;1,"",INDEX('المؤشرات'!$N$3:$N$106,$S$3-3)))</f>
        <v/>
      </c>
      <c r="AF16" s="28">
        <f>IF($S$3="","",IF($S$3-2&lt;1,"",INDEX('المؤشرات'!$N$3:$N$106,$S$3-2)))</f>
        <v/>
      </c>
      <c r="AG16" s="28">
        <f>IF($S$3="","",IF($S$3-1&lt;1,"",INDEX('المؤشرات'!$N$3:$N$106,$S$3-1)))</f>
        <v/>
      </c>
      <c r="AH16" s="28">
        <f>IF($S$3="","",IF($S$3-0&lt;1,"",INDEX('المؤشرات'!$N$3:$N$106,$S$3-0)))</f>
        <v/>
      </c>
      <c r="AI16" s="28">
        <f>MIN(AA16:AH16)</f>
        <v/>
      </c>
      <c r="AJ16" s="28">
        <f>MAX(AA16:AH16)</f>
        <v/>
      </c>
      <c r="AK16" s="9">
        <f>IF(AA16="","",INDEX(Bars,1+IF(AJ16=AI16,3,ROUND(7*(AA16-AI16)/(AJ16-AI16),0))))&amp;IF(AB16="","",INDEX(Bars,1+IF(AJ16=AI16,3,ROUND(7*(AB16-AI16)/(AJ16-AI16),0))))&amp;IF(AC16="","",INDEX(Bars,1+IF(AJ16=AI16,3,ROUND(7*(AC16-AI16)/(AJ16-AI16),0))))&amp;IF(AD16="","",INDEX(Bars,1+IF(AJ16=AI16,3,ROUND(7*(AD16-AI16)/(AJ16-AI16),0))))&amp;IF(AE16="","",INDEX(Bars,1+IF(AJ16=AI16,3,ROUND(7*(AE16-AI16)/(AJ16-AI16),0))))&amp;IF(AF16="","",INDEX(Bars,1+IF(AJ16=AI16,3,ROUND(7*(AF16-AI16)/(AJ16-AI16),0))))&amp;IF(AG16="","",INDEX(Bars,1+IF(AJ16=AI16,3,ROUND(7*(AG16-AI16)/(AJ16-AI16),0))))&amp;IF(AH16="","",INDEX(Bars,1+IF(AJ16=AI16,3,ROUND(7*(AH16-AI16)/(AJ16-AI16),0))))</f>
        <v/>
      </c>
      <c r="AL16" s="7" t="inlineStr">
        <is>
          <t>0.0%</t>
        </is>
      </c>
      <c r="AM16" s="7">
        <f>IF(X16="G","على الهدف",IF(X16="A","راقبه",IF(X16="R","تصرّف الآن","")))</f>
        <v/>
      </c>
      <c r="AN16" s="21" t="n"/>
    </row>
    <row r="17">
      <c r="A17" s="3">
        <f>$R$13</f>
        <v/>
      </c>
      <c r="B17" s="27" t="n"/>
      <c r="C17" s="25" t="n"/>
      <c r="E17" s="3">
        <f>$R$14</f>
        <v/>
      </c>
      <c r="F17" s="27" t="n"/>
      <c r="G17" s="25" t="n"/>
      <c r="I17" s="3">
        <f>$R$15</f>
        <v/>
      </c>
      <c r="J17" s="27" t="n"/>
      <c r="K17" s="25" t="n"/>
      <c r="M17" s="3">
        <f>$R$16</f>
        <v/>
      </c>
      <c r="N17" s="27" t="n"/>
      <c r="O17" s="25" t="n"/>
    </row>
    <row r="18" ht="30" customHeight="1">
      <c r="A18" s="37">
        <f>$S$13</f>
        <v/>
      </c>
      <c r="B18" s="27" t="n"/>
      <c r="C18" s="25" t="n"/>
      <c r="E18" s="37">
        <f>$S$14</f>
        <v/>
      </c>
      <c r="F18" s="27" t="n"/>
      <c r="G18" s="25" t="n"/>
      <c r="I18" s="29">
        <f>$S$15</f>
        <v/>
      </c>
      <c r="J18" s="27" t="n"/>
      <c r="K18" s="25" t="n"/>
      <c r="M18" s="29">
        <f>$S$16</f>
        <v/>
      </c>
      <c r="N18" s="27" t="n"/>
      <c r="O18" s="25" t="n"/>
    </row>
    <row r="19">
      <c r="A19" s="31" t="inlineStr">
        <is>
          <t>الأسبوع الماضي</t>
        </is>
      </c>
      <c r="B19" s="36">
        <f>$T$13</f>
        <v/>
      </c>
      <c r="C19" s="32">
        <f>IF($Y$13=1,"▲",IF($Y$13=-1,"▼","▬"))</f>
        <v/>
      </c>
      <c r="E19" s="31" t="inlineStr">
        <is>
          <t>الأسبوع الماضي</t>
        </is>
      </c>
      <c r="F19" s="36">
        <f>$T$14</f>
        <v/>
      </c>
      <c r="G19" s="32">
        <f>IF($Y$14=1,"▲",IF($Y$14=-1,"▼","▬"))</f>
        <v/>
      </c>
      <c r="I19" s="31" t="inlineStr">
        <is>
          <t>الأسبوع الماضي</t>
        </is>
      </c>
      <c r="J19" s="28">
        <f>$T$15</f>
        <v/>
      </c>
      <c r="K19" s="32">
        <f>IF($Y$15=1,"▲",IF($Y$15=-1,"▼","▬"))</f>
        <v/>
      </c>
      <c r="M19" s="31" t="inlineStr">
        <is>
          <t>الأسبوع الماضي</t>
        </is>
      </c>
      <c r="N19" s="28">
        <f>$T$16</f>
        <v/>
      </c>
      <c r="O19" s="32">
        <f>IF($Y$16=1,"▲",IF($Y$16=-1,"▼","▬"))</f>
        <v/>
      </c>
    </row>
    <row r="20">
      <c r="A20" s="34">
        <f>$AK$13</f>
        <v/>
      </c>
      <c r="B20" s="27" t="n"/>
      <c r="C20" s="25" t="n"/>
      <c r="E20" s="34">
        <f>$AK$14</f>
        <v/>
      </c>
      <c r="F20" s="27" t="n"/>
      <c r="G20" s="25" t="n"/>
      <c r="I20" s="34">
        <f>$AK$15</f>
        <v/>
      </c>
      <c r="J20" s="27" t="n"/>
      <c r="K20" s="25" t="n"/>
      <c r="M20" s="34">
        <f>$AK$16</f>
        <v/>
      </c>
      <c r="N20" s="27" t="n"/>
      <c r="O20" s="25" t="n"/>
    </row>
    <row r="21">
      <c r="A21" s="35">
        <f>$AM$13</f>
        <v/>
      </c>
      <c r="B21" s="27" t="n"/>
      <c r="C21" s="25" t="n"/>
      <c r="E21" s="35">
        <f>$AM$14&amp;IF($AN$14="",""," · "&amp;$AN$14&amp;" مطالبة")</f>
        <v/>
      </c>
      <c r="F21" s="27" t="n"/>
      <c r="G21" s="25" t="n"/>
      <c r="I21" s="35">
        <f>$AM$15</f>
        <v/>
      </c>
      <c r="J21" s="27" t="n"/>
      <c r="K21" s="25" t="n"/>
      <c r="M21" s="35">
        <f>$AM$16</f>
        <v/>
      </c>
      <c r="N21" s="27" t="n"/>
      <c r="O21" s="25" t="n"/>
    </row>
    <row r="24">
      <c r="A24" s="38" t="inlineStr">
        <is>
          <t>ما يُنقذ هذا الأسبوع</t>
        </is>
      </c>
    </row>
    <row r="25">
      <c r="A25" s="2" t="inlineStr">
        <is>
          <t>مال أو مرضى يمكن استعادتهم بمكالمة أو متابعة.</t>
        </is>
      </c>
    </row>
    <row r="26">
      <c r="A26" s="7">
        <f>$R$9&amp;": "&amp;IF($S$9="","-",TEXT($S$9,$AL$9))&amp;IF($T$9="","","، الأسبوع الماضي "&amp;TEXT($T$9,$AL$9))&amp;"  ("&amp;$AM$9&amp;")"</f>
        <v/>
      </c>
    </row>
    <row r="27">
      <c r="A27" s="7">
        <f>$R$13&amp;": "&amp;IF($S$13="","-",TEXT($S$13,$AL$13))&amp;IF($T$13="","","، الأسبوع الماضي "&amp;TEXT($T$13,$AL$13))&amp;"  ("&amp;$AM$13&amp;")"</f>
        <v/>
      </c>
    </row>
    <row r="28">
      <c r="A28" s="7">
        <f>$R$14&amp;": "&amp;IF($S$14="","-",TEXT($S$14,$AL$14))&amp;IF($T$14="","","، الأسبوع الماضي "&amp;TEXT($T$14,$AL$14))&amp;"  ("&amp;$AM$14&amp;")"</f>
        <v/>
      </c>
    </row>
    <row r="30">
      <c r="A30" s="38" t="inlineStr">
        <is>
          <t>ما يحتاج قرارًا</t>
        </is>
      </c>
    </row>
    <row r="31">
      <c r="A31" s="2" t="inlineStr">
        <is>
          <t>الجدول والتذكيرات: عدد الفترات، والتأكيد، والعربون.</t>
        </is>
      </c>
    </row>
    <row r="32">
      <c r="A32" s="7">
        <f>$R$5&amp;": "&amp;IF($S$5="","-",TEXT($S$5,$AL$5))&amp;IF($T$5="","","، الأسبوع الماضي "&amp;TEXT($T$5,$AL$5))&amp;"  ("&amp;$AM$5&amp;")"</f>
        <v/>
      </c>
    </row>
    <row r="33">
      <c r="A33" s="7">
        <f>$R$6&amp;": "&amp;IF($S$6="","-",TEXT($S$6,$AL$6))&amp;IF($T$6="","","، الأسبوع الماضي "&amp;TEXT($T$6,$AL$6))&amp;"  ("&amp;$AM$6&amp;")"</f>
        <v/>
      </c>
    </row>
    <row r="35">
      <c r="A35" s="38" t="inlineStr">
        <is>
          <t>الاتجاه</t>
        </is>
      </c>
    </row>
    <row r="36">
      <c r="A36" s="2" t="inlineStr">
        <is>
          <t>هل الأسابيع الثمانية الأخيرة أفضل من التي قبلها؟</t>
        </is>
      </c>
    </row>
    <row r="37">
      <c r="A37" s="7">
        <f>$R$12&amp;": "&amp;IF($S$12="","-",TEXT($S$12,$AL$12))&amp;"، متوسط 8 أسابيع "&amp;IFERROR(TEXT(AVERAGE($AA$12:$AH$12),$AL$12),"-")&amp;"، وقبل 8 أسابيع "&amp;IF($AA$12="","-",TEXT($AA$12,$AL$12))</f>
        <v/>
      </c>
    </row>
    <row r="38">
      <c r="A38" s="7">
        <f>$R$10&amp;": "&amp;IF($S$10="","-",TEXT($S$10,$AL$10))&amp;"، متوسط 8 أسابيع "&amp;IFERROR(TEXT(AVERAGE($AA$10:$AH$10),$AL$10),"-")&amp;"، وقبل 8 أسابيع "&amp;IF($AA$10="","-",TEXT($AA$10,$AL$10))</f>
        <v/>
      </c>
    </row>
    <row r="40">
      <c r="A40" s="14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61">
    <mergeCell ref="M11:O11"/>
    <mergeCell ref="A18:C18"/>
    <mergeCell ref="A37:O37"/>
    <mergeCell ref="E9:G9"/>
    <mergeCell ref="A27:O27"/>
    <mergeCell ref="I12:K12"/>
    <mergeCell ref="A21:C21"/>
    <mergeCell ref="I18:K18"/>
    <mergeCell ref="A12:C12"/>
    <mergeCell ref="I21:K21"/>
    <mergeCell ref="M6:O6"/>
    <mergeCell ref="E15:G15"/>
    <mergeCell ref="M12:O12"/>
    <mergeCell ref="E6:G6"/>
    <mergeCell ref="M15:O15"/>
    <mergeCell ref="M21:O21"/>
    <mergeCell ref="A26:O26"/>
    <mergeCell ref="E11:G11"/>
    <mergeCell ref="A5:C5"/>
    <mergeCell ref="I14:K14"/>
    <mergeCell ref="A8:C8"/>
    <mergeCell ref="I5:K5"/>
    <mergeCell ref="A14:C14"/>
    <mergeCell ref="M18:O18"/>
    <mergeCell ref="I8:K8"/>
    <mergeCell ref="A17:C17"/>
    <mergeCell ref="M17:O17"/>
    <mergeCell ref="A32:O32"/>
    <mergeCell ref="I17:K17"/>
    <mergeCell ref="M8:O8"/>
    <mergeCell ref="A33:O33"/>
    <mergeCell ref="I20:K20"/>
    <mergeCell ref="A3:B3"/>
    <mergeCell ref="A20:C20"/>
    <mergeCell ref="M14:O14"/>
    <mergeCell ref="A35:O35"/>
    <mergeCell ref="A38:O38"/>
    <mergeCell ref="A28:O28"/>
    <mergeCell ref="I9:K9"/>
    <mergeCell ref="A9:C9"/>
    <mergeCell ref="E12:G12"/>
    <mergeCell ref="E18:G18"/>
    <mergeCell ref="E20:G20"/>
    <mergeCell ref="E21:G21"/>
    <mergeCell ref="A15:C15"/>
    <mergeCell ref="A40:O40"/>
    <mergeCell ref="I15:K15"/>
    <mergeCell ref="A30:O30"/>
    <mergeCell ref="I6:K6"/>
    <mergeCell ref="I11:K11"/>
    <mergeCell ref="A11:C11"/>
    <mergeCell ref="A24:O24"/>
    <mergeCell ref="E14:G14"/>
    <mergeCell ref="E5:G5"/>
    <mergeCell ref="M9:O9"/>
    <mergeCell ref="A6:C6"/>
    <mergeCell ref="E8:G8"/>
    <mergeCell ref="M5:O5"/>
    <mergeCell ref="E17:G17"/>
    <mergeCell ref="M20:O20"/>
    <mergeCell ref="E3:F3"/>
  </mergeCells>
  <conditionalFormatting sqref="A6:C6">
    <cfRule type="expression" priority="1" dxfId="1">
      <formula>$X$5="G"</formula>
    </cfRule>
    <cfRule type="expression" priority="2" dxfId="2">
      <formula>$X$5="A"</formula>
    </cfRule>
    <cfRule type="expression" priority="3" dxfId="0">
      <formula>$X$5="R"</formula>
    </cfRule>
  </conditionalFormatting>
  <conditionalFormatting sqref="A9:C9">
    <cfRule type="expression" priority="4" dxfId="1">
      <formula>$X$5="G"</formula>
    </cfRule>
    <cfRule type="expression" priority="5" dxfId="2">
      <formula>$X$5="A"</formula>
    </cfRule>
    <cfRule type="expression" priority="6" dxfId="0">
      <formula>$X$5="R"</formula>
    </cfRule>
  </conditionalFormatting>
  <conditionalFormatting sqref="C7">
    <cfRule type="expression" priority="7" dxfId="3">
      <formula>$Z$5=1</formula>
    </cfRule>
    <cfRule type="expression" priority="8" dxfId="4">
      <formula>$Z$5=-1</formula>
    </cfRule>
  </conditionalFormatting>
  <conditionalFormatting sqref="E6:G6">
    <cfRule type="expression" priority="9" dxfId="1">
      <formula>$X$6="G"</formula>
    </cfRule>
    <cfRule type="expression" priority="10" dxfId="2">
      <formula>$X$6="A"</formula>
    </cfRule>
    <cfRule type="expression" priority="11" dxfId="0">
      <formula>$X$6="R"</formula>
    </cfRule>
  </conditionalFormatting>
  <conditionalFormatting sqref="E9:G9">
    <cfRule type="expression" priority="12" dxfId="1">
      <formula>$X$6="G"</formula>
    </cfRule>
    <cfRule type="expression" priority="13" dxfId="2">
      <formula>$X$6="A"</formula>
    </cfRule>
    <cfRule type="expression" priority="14" dxfId="0">
      <formula>$X$6="R"</formula>
    </cfRule>
  </conditionalFormatting>
  <conditionalFormatting sqref="G7">
    <cfRule type="expression" priority="15" dxfId="3">
      <formula>$Z$6=1</formula>
    </cfRule>
    <cfRule type="expression" priority="16" dxfId="4">
      <formula>$Z$6=-1</formula>
    </cfRule>
  </conditionalFormatting>
  <conditionalFormatting sqref="I6:K6">
    <cfRule type="expression" priority="17" dxfId="1">
      <formula>$X$7="G"</formula>
    </cfRule>
    <cfRule type="expression" priority="18" dxfId="2">
      <formula>$X$7="A"</formula>
    </cfRule>
    <cfRule type="expression" priority="19" dxfId="0">
      <formula>$X$7="R"</formula>
    </cfRule>
  </conditionalFormatting>
  <conditionalFormatting sqref="I9:K9">
    <cfRule type="expression" priority="20" dxfId="1">
      <formula>$X$7="G"</formula>
    </cfRule>
    <cfRule type="expression" priority="21" dxfId="2">
      <formula>$X$7="A"</formula>
    </cfRule>
    <cfRule type="expression" priority="22" dxfId="0">
      <formula>$X$7="R"</formula>
    </cfRule>
  </conditionalFormatting>
  <conditionalFormatting sqref="K7">
    <cfRule type="expression" priority="23" dxfId="3">
      <formula>$Z$7=1</formula>
    </cfRule>
    <cfRule type="expression" priority="24" dxfId="4">
      <formula>$Z$7=-1</formula>
    </cfRule>
  </conditionalFormatting>
  <conditionalFormatting sqref="M6:O6">
    <cfRule type="expression" priority="25" dxfId="1">
      <formula>$X$8="G"</formula>
    </cfRule>
    <cfRule type="expression" priority="26" dxfId="2">
      <formula>$X$8="A"</formula>
    </cfRule>
    <cfRule type="expression" priority="27" dxfId="0">
      <formula>$X$8="R"</formula>
    </cfRule>
  </conditionalFormatting>
  <conditionalFormatting sqref="M9:O9">
    <cfRule type="expression" priority="28" dxfId="1">
      <formula>$X$8="G"</formula>
    </cfRule>
    <cfRule type="expression" priority="29" dxfId="2">
      <formula>$X$8="A"</formula>
    </cfRule>
    <cfRule type="expression" priority="30" dxfId="0">
      <formula>$X$8="R"</formula>
    </cfRule>
  </conditionalFormatting>
  <conditionalFormatting sqref="O7">
    <cfRule type="expression" priority="31" dxfId="3">
      <formula>$Z$8=1</formula>
    </cfRule>
    <cfRule type="expression" priority="32" dxfId="4">
      <formula>$Z$8=-1</formula>
    </cfRule>
  </conditionalFormatting>
  <conditionalFormatting sqref="A12:C12">
    <cfRule type="expression" priority="33" dxfId="1">
      <formula>$X$9="G"</formula>
    </cfRule>
    <cfRule type="expression" priority="34" dxfId="2">
      <formula>$X$9="A"</formula>
    </cfRule>
    <cfRule type="expression" priority="35" dxfId="0">
      <formula>$X$9="R"</formula>
    </cfRule>
  </conditionalFormatting>
  <conditionalFormatting sqref="A15:C15">
    <cfRule type="expression" priority="36" dxfId="1">
      <formula>$X$9="G"</formula>
    </cfRule>
    <cfRule type="expression" priority="37" dxfId="2">
      <formula>$X$9="A"</formula>
    </cfRule>
    <cfRule type="expression" priority="38" dxfId="0">
      <formula>$X$9="R"</formula>
    </cfRule>
  </conditionalFormatting>
  <conditionalFormatting sqref="C13">
    <cfRule type="expression" priority="39" dxfId="3">
      <formula>$Z$9=1</formula>
    </cfRule>
    <cfRule type="expression" priority="40" dxfId="4">
      <formula>$Z$9=-1</formula>
    </cfRule>
  </conditionalFormatting>
  <conditionalFormatting sqref="E12:G12">
    <cfRule type="expression" priority="41" dxfId="1">
      <formula>$X$10="G"</formula>
    </cfRule>
    <cfRule type="expression" priority="42" dxfId="2">
      <formula>$X$10="A"</formula>
    </cfRule>
    <cfRule type="expression" priority="43" dxfId="0">
      <formula>$X$10="R"</formula>
    </cfRule>
  </conditionalFormatting>
  <conditionalFormatting sqref="E15:G15">
    <cfRule type="expression" priority="44" dxfId="1">
      <formula>$X$10="G"</formula>
    </cfRule>
    <cfRule type="expression" priority="45" dxfId="2">
      <formula>$X$10="A"</formula>
    </cfRule>
    <cfRule type="expression" priority="46" dxfId="0">
      <formula>$X$10="R"</formula>
    </cfRule>
  </conditionalFormatting>
  <conditionalFormatting sqref="G13">
    <cfRule type="expression" priority="47" dxfId="3">
      <formula>$Z$10=1</formula>
    </cfRule>
    <cfRule type="expression" priority="48" dxfId="4">
      <formula>$Z$10=-1</formula>
    </cfRule>
  </conditionalFormatting>
  <conditionalFormatting sqref="I12:K12">
    <cfRule type="expression" priority="49" dxfId="1">
      <formula>$X$11="G"</formula>
    </cfRule>
    <cfRule type="expression" priority="50" dxfId="2">
      <formula>$X$11="A"</formula>
    </cfRule>
    <cfRule type="expression" priority="51" dxfId="0">
      <formula>$X$11="R"</formula>
    </cfRule>
  </conditionalFormatting>
  <conditionalFormatting sqref="I15:K15">
    <cfRule type="expression" priority="52" dxfId="1">
      <formula>$X$11="G"</formula>
    </cfRule>
    <cfRule type="expression" priority="53" dxfId="2">
      <formula>$X$11="A"</formula>
    </cfRule>
    <cfRule type="expression" priority="54" dxfId="0">
      <formula>$X$11="R"</formula>
    </cfRule>
  </conditionalFormatting>
  <conditionalFormatting sqref="K13">
    <cfRule type="expression" priority="55" dxfId="3">
      <formula>$Z$11=1</formula>
    </cfRule>
    <cfRule type="expression" priority="56" dxfId="4">
      <formula>$Z$11=-1</formula>
    </cfRule>
  </conditionalFormatting>
  <conditionalFormatting sqref="M12:O12">
    <cfRule type="expression" priority="57" dxfId="1">
      <formula>$X$12="G"</formula>
    </cfRule>
    <cfRule type="expression" priority="58" dxfId="2">
      <formula>$X$12="A"</formula>
    </cfRule>
    <cfRule type="expression" priority="59" dxfId="0">
      <formula>$X$12="R"</formula>
    </cfRule>
  </conditionalFormatting>
  <conditionalFormatting sqref="M15:O15">
    <cfRule type="expression" priority="60" dxfId="1">
      <formula>$X$12="G"</formula>
    </cfRule>
    <cfRule type="expression" priority="61" dxfId="2">
      <formula>$X$12="A"</formula>
    </cfRule>
    <cfRule type="expression" priority="62" dxfId="0">
      <formula>$X$12="R"</formula>
    </cfRule>
  </conditionalFormatting>
  <conditionalFormatting sqref="O13">
    <cfRule type="expression" priority="63" dxfId="3">
      <formula>$Z$12=1</formula>
    </cfRule>
    <cfRule type="expression" priority="64" dxfId="4">
      <formula>$Z$12=-1</formula>
    </cfRule>
  </conditionalFormatting>
  <conditionalFormatting sqref="A18:C18">
    <cfRule type="expression" priority="65" dxfId="1">
      <formula>$X$13="G"</formula>
    </cfRule>
    <cfRule type="expression" priority="66" dxfId="2">
      <formula>$X$13="A"</formula>
    </cfRule>
    <cfRule type="expression" priority="67" dxfId="0">
      <formula>$X$13="R"</formula>
    </cfRule>
  </conditionalFormatting>
  <conditionalFormatting sqref="A21:C21">
    <cfRule type="expression" priority="68" dxfId="1">
      <formula>$X$13="G"</formula>
    </cfRule>
    <cfRule type="expression" priority="69" dxfId="2">
      <formula>$X$13="A"</formula>
    </cfRule>
    <cfRule type="expression" priority="70" dxfId="0">
      <formula>$X$13="R"</formula>
    </cfRule>
  </conditionalFormatting>
  <conditionalFormatting sqref="C19">
    <cfRule type="expression" priority="71" dxfId="3">
      <formula>$Z$13=1</formula>
    </cfRule>
    <cfRule type="expression" priority="72" dxfId="4">
      <formula>$Z$13=-1</formula>
    </cfRule>
  </conditionalFormatting>
  <conditionalFormatting sqref="E18:G18">
    <cfRule type="expression" priority="73" dxfId="1">
      <formula>$X$14="G"</formula>
    </cfRule>
    <cfRule type="expression" priority="74" dxfId="2">
      <formula>$X$14="A"</formula>
    </cfRule>
    <cfRule type="expression" priority="75" dxfId="0">
      <formula>$X$14="R"</formula>
    </cfRule>
  </conditionalFormatting>
  <conditionalFormatting sqref="E21:G21">
    <cfRule type="expression" priority="76" dxfId="1">
      <formula>$X$14="G"</formula>
    </cfRule>
    <cfRule type="expression" priority="77" dxfId="2">
      <formula>$X$14="A"</formula>
    </cfRule>
    <cfRule type="expression" priority="78" dxfId="0">
      <formula>$X$14="R"</formula>
    </cfRule>
  </conditionalFormatting>
  <conditionalFormatting sqref="G19">
    <cfRule type="expression" priority="79" dxfId="3">
      <formula>$Z$14=1</formula>
    </cfRule>
    <cfRule type="expression" priority="80" dxfId="4">
      <formula>$Z$14=-1</formula>
    </cfRule>
  </conditionalFormatting>
  <conditionalFormatting sqref="I18:K18">
    <cfRule type="expression" priority="81" dxfId="1">
      <formula>$X$15="G"</formula>
    </cfRule>
    <cfRule type="expression" priority="82" dxfId="2">
      <formula>$X$15="A"</formula>
    </cfRule>
    <cfRule type="expression" priority="83" dxfId="0">
      <formula>$X$15="R"</formula>
    </cfRule>
  </conditionalFormatting>
  <conditionalFormatting sqref="I21:K21">
    <cfRule type="expression" priority="84" dxfId="1">
      <formula>$X$15="G"</formula>
    </cfRule>
    <cfRule type="expression" priority="85" dxfId="2">
      <formula>$X$15="A"</formula>
    </cfRule>
    <cfRule type="expression" priority="86" dxfId="0">
      <formula>$X$15="R"</formula>
    </cfRule>
  </conditionalFormatting>
  <conditionalFormatting sqref="K19">
    <cfRule type="expression" priority="87" dxfId="3">
      <formula>$Z$15=1</formula>
    </cfRule>
    <cfRule type="expression" priority="88" dxfId="4">
      <formula>$Z$15=-1</formula>
    </cfRule>
  </conditionalFormatting>
  <conditionalFormatting sqref="M18:O18">
    <cfRule type="expression" priority="89" dxfId="1">
      <formula>$X$16="G"</formula>
    </cfRule>
    <cfRule type="expression" priority="90" dxfId="2">
      <formula>$X$16="A"</formula>
    </cfRule>
    <cfRule type="expression" priority="91" dxfId="0">
      <formula>$X$16="R"</formula>
    </cfRule>
  </conditionalFormatting>
  <conditionalFormatting sqref="M21:O21">
    <cfRule type="expression" priority="92" dxfId="1">
      <formula>$X$16="G"</formula>
    </cfRule>
    <cfRule type="expression" priority="93" dxfId="2">
      <formula>$X$16="A"</formula>
    </cfRule>
    <cfRule type="expression" priority="94" dxfId="0">
      <formula>$X$16="R"</formula>
    </cfRule>
  </conditionalFormatting>
  <conditionalFormatting sqref="O19">
    <cfRule type="expression" priority="95" dxfId="3">
      <formula>$Z$16=1</formula>
    </cfRule>
    <cfRule type="expression" priority="96" dxfId="4">
      <formula>$Z$16=-1</formula>
    </cfRule>
  </conditionalFormatting>
  <hyperlinks>
    <hyperlink xmlns:r="http://schemas.openxmlformats.org/officeDocument/2006/relationships" ref="A40" r:id="rId1"/>
  </hyperlink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E18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6" customWidth="1" min="4" max="4"/>
    <col width="13" customWidth="1" min="5" max="5"/>
  </cols>
  <sheetData>
    <row r="1">
      <c r="A1" s="39" t="inlineStr">
        <is>
          <t>اللوحة في عمود واحد، للقراءة على الجوال</t>
        </is>
      </c>
    </row>
    <row r="2">
      <c r="A2" s="3" t="inlineStr">
        <is>
          <t>الأسبوع</t>
        </is>
      </c>
      <c r="B2" s="19">
        <f>'اللوحة'!G3</f>
        <v/>
      </c>
    </row>
    <row r="4">
      <c r="A4" s="5" t="inlineStr">
        <is>
          <t>المؤشر</t>
        </is>
      </c>
      <c r="B4" s="5" t="inlineStr">
        <is>
          <t>هذا الأسبوع</t>
        </is>
      </c>
      <c r="C4" s="5" t="inlineStr">
        <is>
          <t>الماضي</t>
        </is>
      </c>
      <c r="D4" s="5" t="inlineStr"/>
      <c r="E4" s="5" t="inlineStr">
        <is>
          <t>الحالة</t>
        </is>
      </c>
    </row>
    <row r="5">
      <c r="A5" s="7">
        <f>'اللوحة'!$R$5</f>
        <v/>
      </c>
      <c r="B5" s="40">
        <f>'اللوحة'!$S$5</f>
        <v/>
      </c>
      <c r="C5" s="28">
        <f>'اللوحة'!$T$5</f>
        <v/>
      </c>
      <c r="D5" s="7">
        <f>IF('اللوحة'!$Y$5=1,"▲",IF('اللوحة'!$Y$5=-1,"▼","▬"))</f>
        <v/>
      </c>
      <c r="E5" s="41">
        <f>'اللوحة'!$AM$5</f>
        <v/>
      </c>
    </row>
    <row r="6">
      <c r="A6" s="7">
        <f>'اللوحة'!$R$6</f>
        <v/>
      </c>
      <c r="B6" s="40">
        <f>'اللوحة'!$S$6</f>
        <v/>
      </c>
      <c r="C6" s="28">
        <f>'اللوحة'!$T$6</f>
        <v/>
      </c>
      <c r="D6" s="7">
        <f>IF('اللوحة'!$Y$6=1,"▲",IF('اللوحة'!$Y$6=-1,"▼","▬"))</f>
        <v/>
      </c>
      <c r="E6" s="41">
        <f>'اللوحة'!$AM$6</f>
        <v/>
      </c>
    </row>
    <row r="7">
      <c r="A7" s="7">
        <f>'اللوحة'!$R$7</f>
        <v/>
      </c>
      <c r="B7" s="42">
        <f>'اللوحة'!$S$7</f>
        <v/>
      </c>
      <c r="C7" s="33">
        <f>'اللوحة'!$T$7</f>
        <v/>
      </c>
      <c r="D7" s="7">
        <f>IF('اللوحة'!$Y$7=1,"▲",IF('اللوحة'!$Y$7=-1,"▼","▬"))</f>
        <v/>
      </c>
      <c r="E7" s="41">
        <f>'اللوحة'!$AM$7</f>
        <v/>
      </c>
    </row>
    <row r="8">
      <c r="A8" s="7">
        <f>'اللوحة'!$R$8</f>
        <v/>
      </c>
      <c r="B8" s="40">
        <f>'اللوحة'!$S$8</f>
        <v/>
      </c>
      <c r="C8" s="28">
        <f>'اللوحة'!$T$8</f>
        <v/>
      </c>
      <c r="D8" s="7">
        <f>IF('اللوحة'!$Y$8=1,"▲",IF('اللوحة'!$Y$8=-1,"▼","▬"))</f>
        <v/>
      </c>
      <c r="E8" s="41">
        <f>'اللوحة'!$AM$8</f>
        <v/>
      </c>
    </row>
    <row r="9">
      <c r="A9" s="7">
        <f>'اللوحة'!$R$9</f>
        <v/>
      </c>
      <c r="B9" s="42">
        <f>'اللوحة'!$S$9</f>
        <v/>
      </c>
      <c r="C9" s="33">
        <f>'اللوحة'!$T$9</f>
        <v/>
      </c>
      <c r="D9" s="7">
        <f>IF('اللوحة'!$Y$9=1,"▲",IF('اللوحة'!$Y$9=-1,"▼","▬"))</f>
        <v/>
      </c>
      <c r="E9" s="41">
        <f>'اللوحة'!$AM$9</f>
        <v/>
      </c>
    </row>
    <row r="10">
      <c r="A10" s="7">
        <f>'اللوحة'!$R$10</f>
        <v/>
      </c>
      <c r="B10" s="40">
        <f>'اللوحة'!$S$10</f>
        <v/>
      </c>
      <c r="C10" s="28">
        <f>'اللوحة'!$T$10</f>
        <v/>
      </c>
      <c r="D10" s="7">
        <f>IF('اللوحة'!$Y$10=1,"▲",IF('اللوحة'!$Y$10=-1,"▼","▬"))</f>
        <v/>
      </c>
      <c r="E10" s="41">
        <f>'اللوحة'!$AM$10</f>
        <v/>
      </c>
    </row>
    <row r="11">
      <c r="A11" s="7">
        <f>'اللوحة'!$R$11</f>
        <v/>
      </c>
      <c r="B11" s="43">
        <f>'اللوحة'!$S$11</f>
        <v/>
      </c>
      <c r="C11" s="36">
        <f>'اللوحة'!$T$11</f>
        <v/>
      </c>
      <c r="D11" s="7">
        <f>IF('اللوحة'!$Y$11=1,"▲",IF('اللوحة'!$Y$11=-1,"▼","▬"))</f>
        <v/>
      </c>
      <c r="E11" s="41">
        <f>'اللوحة'!$AM$11</f>
        <v/>
      </c>
    </row>
    <row r="12">
      <c r="A12" s="7">
        <f>'اللوحة'!$R$12</f>
        <v/>
      </c>
      <c r="B12" s="43">
        <f>'اللوحة'!$S$12</f>
        <v/>
      </c>
      <c r="C12" s="36">
        <f>'اللوحة'!$T$12</f>
        <v/>
      </c>
      <c r="D12" s="7">
        <f>IF('اللوحة'!$Y$12=1,"▲",IF('اللوحة'!$Y$12=-1,"▼","▬"))</f>
        <v/>
      </c>
      <c r="E12" s="41">
        <f>'اللوحة'!$AM$12</f>
        <v/>
      </c>
    </row>
    <row r="13">
      <c r="A13" s="7">
        <f>'اللوحة'!$R$13</f>
        <v/>
      </c>
      <c r="B13" s="43">
        <f>'اللوحة'!$S$13</f>
        <v/>
      </c>
      <c r="C13" s="36">
        <f>'اللوحة'!$T$13</f>
        <v/>
      </c>
      <c r="D13" s="7">
        <f>IF('اللوحة'!$Y$13=1,"▲",IF('اللوحة'!$Y$13=-1,"▼","▬"))</f>
        <v/>
      </c>
      <c r="E13" s="41">
        <f>'اللوحة'!$AM$13</f>
        <v/>
      </c>
    </row>
    <row r="14">
      <c r="A14" s="7">
        <f>'اللوحة'!$R$14</f>
        <v/>
      </c>
      <c r="B14" s="43">
        <f>'اللوحة'!$S$14</f>
        <v/>
      </c>
      <c r="C14" s="36">
        <f>'اللوحة'!$T$14</f>
        <v/>
      </c>
      <c r="D14" s="7">
        <f>IF('اللوحة'!$Y$14=1,"▲",IF('اللوحة'!$Y$14=-1,"▼","▬"))</f>
        <v/>
      </c>
      <c r="E14" s="41">
        <f>'اللوحة'!$AM$14</f>
        <v/>
      </c>
    </row>
    <row r="15">
      <c r="A15" s="7">
        <f>'اللوحة'!$R$15</f>
        <v/>
      </c>
      <c r="B15" s="40">
        <f>'اللوحة'!$S$15</f>
        <v/>
      </c>
      <c r="C15" s="28">
        <f>'اللوحة'!$T$15</f>
        <v/>
      </c>
      <c r="D15" s="7">
        <f>IF('اللوحة'!$Y$15=1,"▲",IF('اللوحة'!$Y$15=-1,"▼","▬"))</f>
        <v/>
      </c>
      <c r="E15" s="41">
        <f>'اللوحة'!$AM$15</f>
        <v/>
      </c>
    </row>
    <row r="16">
      <c r="A16" s="7">
        <f>'اللوحة'!$R$16</f>
        <v/>
      </c>
      <c r="B16" s="40">
        <f>'اللوحة'!$S$16</f>
        <v/>
      </c>
      <c r="C16" s="28">
        <f>'اللوحة'!$T$16</f>
        <v/>
      </c>
      <c r="D16" s="7">
        <f>IF('اللوحة'!$Y$16=1,"▲",IF('اللوحة'!$Y$16=-1,"▼","▬"))</f>
        <v/>
      </c>
      <c r="E16" s="41">
        <f>'اللوحة'!$AM$16</f>
        <v/>
      </c>
    </row>
    <row r="18">
      <c r="A18" s="14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8:E18"/>
  </mergeCells>
  <conditionalFormatting sqref="B5:B16">
    <cfRule type="expression" priority="1" dxfId="1">
      <formula>$E5="على الهدف"</formula>
    </cfRule>
    <cfRule type="expression" priority="3" dxfId="2">
      <formula>$E5="راقبه"</formula>
    </cfRule>
    <cfRule type="expression" priority="5" dxfId="0">
      <formula>$E5="تصرّف الآن"</formula>
    </cfRule>
  </conditionalFormatting>
  <conditionalFormatting sqref="E5:E16">
    <cfRule type="expression" priority="2" dxfId="1">
      <formula>$E5="على الهدف"</formula>
    </cfRule>
    <cfRule type="expression" priority="4" dxfId="2">
      <formula>$E5="راقبه"</formula>
    </cfRule>
    <cfRule type="expression" priority="6" dxfId="0">
      <formula>$E5="تصرّف الآن"</formula>
    </cfRule>
  </conditionalFormatting>
  <hyperlinks>
    <hyperlink xmlns:r="http://schemas.openxmlformats.org/officeDocument/2006/relationships" ref="A18" r:id="rId1"/>
  </hyperlink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7B3FA0"/>
    <outlinePr summaryBelow="1" summaryRight="1"/>
    <pageSetUpPr fitToPage="1"/>
  </sheetPr>
  <dimension ref="A1:T8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3" customWidth="1" min="9" max="9"/>
    <col width="3" customWidth="1" min="10" max="10"/>
    <col width="6" customWidth="1" min="11" max="11"/>
    <col width="20" customWidth="1" min="12" max="12"/>
    <col width="11" customWidth="1" min="13" max="13"/>
    <col width="11" customWidth="1" min="14" max="14"/>
    <col width="13" customWidth="1" min="15" max="15"/>
    <col width="12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 ht="22" customHeight="1">
      <c r="A1" s="16" t="inlineStr">
        <is>
          <t>بيانات تجريبية، احذفها وابدأ. طريقة المسح في ورقة «كيف تستخدمه».</t>
        </is>
      </c>
    </row>
    <row r="2" ht="44" customHeight="1">
      <c r="A2" s="5" t="inlineStr">
        <is>
          <t>بداية الأسبوع</t>
        </is>
      </c>
      <c r="B2" s="5" t="inlineStr">
        <is>
          <t>الطبيب</t>
        </is>
      </c>
      <c r="C2" s="5" t="inlineStr">
        <is>
          <t>فترات محجوزة</t>
        </is>
      </c>
      <c r="D2" s="5" t="inlineStr">
        <is>
          <t>فترات متاحة</t>
        </is>
      </c>
      <c r="E2" s="5" t="inlineStr">
        <is>
          <t>الغياب</t>
        </is>
      </c>
      <c r="F2" s="5" t="inlineStr">
        <is>
          <t>الإيراد</t>
        </is>
      </c>
      <c r="G2" s="5" t="inlineStr">
        <is>
          <t>الإشغال</t>
        </is>
      </c>
      <c r="H2" s="5" t="inlineStr">
        <is>
          <t>نسبة الغياب</t>
        </is>
      </c>
      <c r="I2" s="5" t="inlineStr">
        <is>
          <t>الإيراد لكل ساعة مجدولة</t>
        </is>
      </c>
      <c r="K2" s="3" t="inlineStr">
        <is>
          <t>من أسبوع</t>
        </is>
      </c>
      <c r="L2" s="25" t="n"/>
      <c r="M2" s="17" t="n">
        <v>46208</v>
      </c>
    </row>
    <row r="3">
      <c r="A3" s="17" t="n">
        <v>46208</v>
      </c>
      <c r="B3" s="4" t="inlineStr">
        <is>
          <t>د. سارة الحربي</t>
        </is>
      </c>
      <c r="C3" s="6" t="n">
        <v>65</v>
      </c>
      <c r="D3" s="6" t="n">
        <v>80</v>
      </c>
      <c r="E3" s="6" t="n">
        <v>9</v>
      </c>
      <c r="F3" s="18" t="n">
        <v>16570</v>
      </c>
      <c r="G3" s="20">
        <f>IF($B3="","",IFERROR(C3/D3,""))</f>
        <v/>
      </c>
      <c r="H3" s="20">
        <f>IF($B3="","",IFERROR(E3/C3,""))</f>
        <v/>
      </c>
      <c r="I3" s="44">
        <f>IF($B3="","",IFERROR(F3/INDEX(DocHours,MATCH(B3,Doctors,0)),""))</f>
        <v/>
      </c>
      <c r="K3" s="3" t="inlineStr">
        <is>
          <t>إلى أسبوع</t>
        </is>
      </c>
      <c r="L3" s="25" t="n"/>
      <c r="M3" s="17" t="n">
        <v>46285</v>
      </c>
    </row>
    <row r="4">
      <c r="A4" s="17" t="n">
        <v>46208</v>
      </c>
      <c r="B4" s="4" t="inlineStr">
        <is>
          <t>د. أحمد منصور</t>
        </is>
      </c>
      <c r="C4" s="6" t="n">
        <v>55</v>
      </c>
      <c r="D4" s="6" t="n">
        <v>72</v>
      </c>
      <c r="E4" s="6" t="n">
        <v>8</v>
      </c>
      <c r="F4" s="18" t="n">
        <v>12030</v>
      </c>
      <c r="G4" s="20">
        <f>IF($B4="","",IFERROR(C4/D4,""))</f>
        <v/>
      </c>
      <c r="H4" s="20">
        <f>IF($B4="","",IFERROR(E4/C4,""))</f>
        <v/>
      </c>
      <c r="I4" s="44">
        <f>IF($B4="","",IFERROR(F4/INDEX(DocHours,MATCH(B4,Doctors,0)),""))</f>
        <v/>
      </c>
    </row>
    <row r="5">
      <c r="A5" s="17" t="n">
        <v>46208</v>
      </c>
      <c r="B5" s="4" t="inlineStr">
        <is>
          <t>د. ليلى القحطاني</t>
        </is>
      </c>
      <c r="C5" s="6" t="n">
        <v>46</v>
      </c>
      <c r="D5" s="6" t="n">
        <v>64</v>
      </c>
      <c r="E5" s="6" t="n">
        <v>7</v>
      </c>
      <c r="F5" s="18" t="n">
        <v>14720</v>
      </c>
      <c r="G5" s="20">
        <f>IF($B5="","",IFERROR(C5/D5,""))</f>
        <v/>
      </c>
      <c r="H5" s="20">
        <f>IF($B5="","",IFERROR(E5/C5,""))</f>
        <v/>
      </c>
      <c r="I5" s="44">
        <f>IF($B5="","",IFERROR(F5/INDEX(DocHours,MATCH(B5,Doctors,0)),""))</f>
        <v/>
      </c>
      <c r="K5" s="14" t="inlineStr">
        <is>
          <t>الأطباء مرتبين حسب الإيراد لكل ساعة مجدولة</t>
        </is>
      </c>
    </row>
    <row r="6" ht="32" customHeight="1">
      <c r="A6" s="17" t="n">
        <v>46208</v>
      </c>
      <c r="B6" s="4" t="inlineStr">
        <is>
          <t>د. محمد عادل</t>
        </is>
      </c>
      <c r="C6" s="6" t="n">
        <v>65</v>
      </c>
      <c r="D6" s="6" t="n">
        <v>80</v>
      </c>
      <c r="E6" s="6" t="n">
        <v>7</v>
      </c>
      <c r="F6" s="18" t="n">
        <v>13850</v>
      </c>
      <c r="G6" s="20">
        <f>IF($B6="","",IFERROR(C6/D6,""))</f>
        <v/>
      </c>
      <c r="H6" s="20">
        <f>IF($B6="","",IFERROR(E6/C6,""))</f>
        <v/>
      </c>
      <c r="I6" s="44">
        <f>IF($B6="","",IFERROR(F6/INDEX(DocHours,MATCH(B6,Doctors,0)),""))</f>
        <v/>
      </c>
      <c r="K6" s="5" t="inlineStr">
        <is>
          <t>#</t>
        </is>
      </c>
      <c r="L6" s="5" t="inlineStr">
        <is>
          <t>الطبيب</t>
        </is>
      </c>
      <c r="M6" s="5" t="inlineStr">
        <is>
          <t>الإشغال</t>
        </is>
      </c>
      <c r="N6" s="5" t="inlineStr">
        <is>
          <t>نسبة الغياب</t>
        </is>
      </c>
      <c r="O6" s="5" t="inlineStr">
        <is>
          <t>الإيراد لكل ساعة مجدولة</t>
        </is>
      </c>
      <c r="P6" s="5" t="inlineStr">
        <is>
          <t>الإيراد</t>
        </is>
      </c>
    </row>
    <row r="7">
      <c r="A7" s="17" t="n">
        <v>46208</v>
      </c>
      <c r="B7" s="4" t="inlineStr">
        <is>
          <t>د. نورة السبيعي</t>
        </is>
      </c>
      <c r="C7" s="6" t="n">
        <v>27</v>
      </c>
      <c r="D7" s="6" t="n">
        <v>48</v>
      </c>
      <c r="E7" s="6" t="n">
        <v>3</v>
      </c>
      <c r="F7" s="18" t="n">
        <v>18950</v>
      </c>
      <c r="G7" s="20">
        <f>IF($B7="","",IFERROR(C7/D7,""))</f>
        <v/>
      </c>
      <c r="H7" s="20">
        <f>IF($B7="","",IFERROR(E7/C7,""))</f>
        <v/>
      </c>
      <c r="I7" s="44">
        <f>IF($B7="","",IFERROR(F7/INDEX(DocHours,MATCH(B7,Doctors,0)),""))</f>
        <v/>
      </c>
      <c r="K7" s="21">
        <f>IFERROR(IF(INDEX($L$23:$L$34,MATCH(LARGE($T$23:$T$34,1),$T$23:$T$34,0))="","",1),"")</f>
        <v/>
      </c>
      <c r="L7" s="7">
        <f>IFERROR(INDEX($L$23:$L$34,MATCH(LARGE($T$23:$T$34,1),$T$23:$T$34,0)),"")</f>
        <v/>
      </c>
      <c r="M7" s="20">
        <f>IFERROR(INDEX($M$23:$M$34,MATCH(LARGE($T$23:$T$34,1),$T$23:$T$34,0))/INDEX($N$23:$N$34,MATCH(LARGE($T$23:$T$34,1),$T$23:$T$34,0)),"")</f>
        <v/>
      </c>
      <c r="N7" s="20">
        <f>IFERROR(INDEX($O$23:$O$34,MATCH(LARGE($T$23:$T$34,1),$T$23:$T$34,0))/INDEX($M$23:$M$34,MATCH(LARGE($T$23:$T$34,1),$T$23:$T$34,0)),"")</f>
        <v/>
      </c>
      <c r="O7" s="45">
        <f>IFERROR(INDEX($S$23:$S$34,MATCH(LARGE($T$23:$T$34,1),$T$23:$T$34,0)),"")</f>
        <v/>
      </c>
      <c r="P7" s="44">
        <f>IFERROR(INDEX($P$23:$P$34,MATCH(LARGE($T$23:$T$34,1),$T$23:$T$34,0)),"")</f>
        <v/>
      </c>
    </row>
    <row r="8">
      <c r="A8" s="17" t="n">
        <v>46208</v>
      </c>
      <c r="B8" s="4" t="inlineStr">
        <is>
          <t>د. خالد يوسف</t>
        </is>
      </c>
      <c r="C8" s="6" t="n">
        <v>43</v>
      </c>
      <c r="D8" s="6" t="n">
        <v>60</v>
      </c>
      <c r="E8" s="6" t="n">
        <v>6</v>
      </c>
      <c r="F8" s="18" t="n">
        <v>9890</v>
      </c>
      <c r="G8" s="20">
        <f>IF($B8="","",IFERROR(C8/D8,""))</f>
        <v/>
      </c>
      <c r="H8" s="20">
        <f>IF($B8="","",IFERROR(E8/C8,""))</f>
        <v/>
      </c>
      <c r="I8" s="44">
        <f>IF($B8="","",IFERROR(F8/INDEX(DocHours,MATCH(B8,Doctors,0)),""))</f>
        <v/>
      </c>
      <c r="K8" s="21">
        <f>IFERROR(IF(INDEX($L$23:$L$34,MATCH(LARGE($T$23:$T$34,2),$T$23:$T$34,0))="","",2),"")</f>
        <v/>
      </c>
      <c r="L8" s="7">
        <f>IFERROR(INDEX($L$23:$L$34,MATCH(LARGE($T$23:$T$34,2),$T$23:$T$34,0)),"")</f>
        <v/>
      </c>
      <c r="M8" s="20">
        <f>IFERROR(INDEX($M$23:$M$34,MATCH(LARGE($T$23:$T$34,2),$T$23:$T$34,0))/INDEX($N$23:$N$34,MATCH(LARGE($T$23:$T$34,2),$T$23:$T$34,0)),"")</f>
        <v/>
      </c>
      <c r="N8" s="20">
        <f>IFERROR(INDEX($O$23:$O$34,MATCH(LARGE($T$23:$T$34,2),$T$23:$T$34,0))/INDEX($M$23:$M$34,MATCH(LARGE($T$23:$T$34,2),$T$23:$T$34,0)),"")</f>
        <v/>
      </c>
      <c r="O8" s="45">
        <f>IFERROR(INDEX($S$23:$S$34,MATCH(LARGE($T$23:$T$34,2),$T$23:$T$34,0)),"")</f>
        <v/>
      </c>
      <c r="P8" s="44">
        <f>IFERROR(INDEX($P$23:$P$34,MATCH(LARGE($T$23:$T$34,2),$T$23:$T$34,0)),"")</f>
        <v/>
      </c>
    </row>
    <row r="9">
      <c r="A9" s="17" t="n">
        <v>46215</v>
      </c>
      <c r="B9" s="4" t="inlineStr">
        <is>
          <t>د. سارة الحربي</t>
        </is>
      </c>
      <c r="C9" s="6" t="n">
        <v>64</v>
      </c>
      <c r="D9" s="6" t="n">
        <v>80</v>
      </c>
      <c r="E9" s="6" t="n">
        <v>7</v>
      </c>
      <c r="F9" s="18" t="n">
        <v>17620</v>
      </c>
      <c r="G9" s="20">
        <f>IF($B9="","",IFERROR(C9/D9,""))</f>
        <v/>
      </c>
      <c r="H9" s="20">
        <f>IF($B9="","",IFERROR(E9/C9,""))</f>
        <v/>
      </c>
      <c r="I9" s="44">
        <f>IF($B9="","",IFERROR(F9/INDEX(DocHours,MATCH(B9,Doctors,0)),""))</f>
        <v/>
      </c>
      <c r="K9" s="21">
        <f>IFERROR(IF(INDEX($L$23:$L$34,MATCH(LARGE($T$23:$T$34,3),$T$23:$T$34,0))="","",3),"")</f>
        <v/>
      </c>
      <c r="L9" s="7">
        <f>IFERROR(INDEX($L$23:$L$34,MATCH(LARGE($T$23:$T$34,3),$T$23:$T$34,0)),"")</f>
        <v/>
      </c>
      <c r="M9" s="20">
        <f>IFERROR(INDEX($M$23:$M$34,MATCH(LARGE($T$23:$T$34,3),$T$23:$T$34,0))/INDEX($N$23:$N$34,MATCH(LARGE($T$23:$T$34,3),$T$23:$T$34,0)),"")</f>
        <v/>
      </c>
      <c r="N9" s="20">
        <f>IFERROR(INDEX($O$23:$O$34,MATCH(LARGE($T$23:$T$34,3),$T$23:$T$34,0))/INDEX($M$23:$M$34,MATCH(LARGE($T$23:$T$34,3),$T$23:$T$34,0)),"")</f>
        <v/>
      </c>
      <c r="O9" s="45">
        <f>IFERROR(INDEX($S$23:$S$34,MATCH(LARGE($T$23:$T$34,3),$T$23:$T$34,0)),"")</f>
        <v/>
      </c>
      <c r="P9" s="44">
        <f>IFERROR(INDEX($P$23:$P$34,MATCH(LARGE($T$23:$T$34,3),$T$23:$T$34,0)),"")</f>
        <v/>
      </c>
    </row>
    <row r="10">
      <c r="A10" s="17" t="n">
        <v>46215</v>
      </c>
      <c r="B10" s="4" t="inlineStr">
        <is>
          <t>د. أحمد منصور</t>
        </is>
      </c>
      <c r="C10" s="6" t="n">
        <v>57</v>
      </c>
      <c r="D10" s="6" t="n">
        <v>72</v>
      </c>
      <c r="E10" s="6" t="n">
        <v>6</v>
      </c>
      <c r="F10" s="18" t="n">
        <v>12300</v>
      </c>
      <c r="G10" s="20">
        <f>IF($B10="","",IFERROR(C10/D10,""))</f>
        <v/>
      </c>
      <c r="H10" s="20">
        <f>IF($B10="","",IFERROR(E10/C10,""))</f>
        <v/>
      </c>
      <c r="I10" s="44">
        <f>IF($B10="","",IFERROR(F10/INDEX(DocHours,MATCH(B10,Doctors,0)),""))</f>
        <v/>
      </c>
      <c r="K10" s="21">
        <f>IFERROR(IF(INDEX($L$23:$L$34,MATCH(LARGE($T$23:$T$34,4),$T$23:$T$34,0))="","",4),"")</f>
        <v/>
      </c>
      <c r="L10" s="7">
        <f>IFERROR(INDEX($L$23:$L$34,MATCH(LARGE($T$23:$T$34,4),$T$23:$T$34,0)),"")</f>
        <v/>
      </c>
      <c r="M10" s="20">
        <f>IFERROR(INDEX($M$23:$M$34,MATCH(LARGE($T$23:$T$34,4),$T$23:$T$34,0))/INDEX($N$23:$N$34,MATCH(LARGE($T$23:$T$34,4),$T$23:$T$34,0)),"")</f>
        <v/>
      </c>
      <c r="N10" s="20">
        <f>IFERROR(INDEX($O$23:$O$34,MATCH(LARGE($T$23:$T$34,4),$T$23:$T$34,0))/INDEX($M$23:$M$34,MATCH(LARGE($T$23:$T$34,4),$T$23:$T$34,0)),"")</f>
        <v/>
      </c>
      <c r="O10" s="45">
        <f>IFERROR(INDEX($S$23:$S$34,MATCH(LARGE($T$23:$T$34,4),$T$23:$T$34,0)),"")</f>
        <v/>
      </c>
      <c r="P10" s="44">
        <f>IFERROR(INDEX($P$23:$P$34,MATCH(LARGE($T$23:$T$34,4),$T$23:$T$34,0)),"")</f>
        <v/>
      </c>
    </row>
    <row r="11">
      <c r="A11" s="17" t="n">
        <v>46215</v>
      </c>
      <c r="B11" s="4" t="inlineStr">
        <is>
          <t>د. ليلى القحطاني</t>
        </is>
      </c>
      <c r="C11" s="6" t="n">
        <v>46</v>
      </c>
      <c r="D11" s="6" t="n">
        <v>64</v>
      </c>
      <c r="E11" s="6" t="n">
        <v>6</v>
      </c>
      <c r="F11" s="18" t="n">
        <v>14510</v>
      </c>
      <c r="G11" s="20">
        <f>IF($B11="","",IFERROR(C11/D11,""))</f>
        <v/>
      </c>
      <c r="H11" s="20">
        <f>IF($B11="","",IFERROR(E11/C11,""))</f>
        <v/>
      </c>
      <c r="I11" s="44">
        <f>IF($B11="","",IFERROR(F11/INDEX(DocHours,MATCH(B11,Doctors,0)),""))</f>
        <v/>
      </c>
      <c r="K11" s="21">
        <f>IFERROR(IF(INDEX($L$23:$L$34,MATCH(LARGE($T$23:$T$34,5),$T$23:$T$34,0))="","",5),"")</f>
        <v/>
      </c>
      <c r="L11" s="7">
        <f>IFERROR(INDEX($L$23:$L$34,MATCH(LARGE($T$23:$T$34,5),$T$23:$T$34,0)),"")</f>
        <v/>
      </c>
      <c r="M11" s="20">
        <f>IFERROR(INDEX($M$23:$M$34,MATCH(LARGE($T$23:$T$34,5),$T$23:$T$34,0))/INDEX($N$23:$N$34,MATCH(LARGE($T$23:$T$34,5),$T$23:$T$34,0)),"")</f>
        <v/>
      </c>
      <c r="N11" s="20">
        <f>IFERROR(INDEX($O$23:$O$34,MATCH(LARGE($T$23:$T$34,5),$T$23:$T$34,0))/INDEX($M$23:$M$34,MATCH(LARGE($T$23:$T$34,5),$T$23:$T$34,0)),"")</f>
        <v/>
      </c>
      <c r="O11" s="45">
        <f>IFERROR(INDEX($S$23:$S$34,MATCH(LARGE($T$23:$T$34,5),$T$23:$T$34,0)),"")</f>
        <v/>
      </c>
      <c r="P11" s="44">
        <f>IFERROR(INDEX($P$23:$P$34,MATCH(LARGE($T$23:$T$34,5),$T$23:$T$34,0)),"")</f>
        <v/>
      </c>
    </row>
    <row r="12">
      <c r="A12" s="17" t="n">
        <v>46215</v>
      </c>
      <c r="B12" s="4" t="inlineStr">
        <is>
          <t>د. محمد عادل</t>
        </is>
      </c>
      <c r="C12" s="6" t="n">
        <v>64</v>
      </c>
      <c r="D12" s="6" t="n">
        <v>80</v>
      </c>
      <c r="E12" s="6" t="n">
        <v>8</v>
      </c>
      <c r="F12" s="18" t="n">
        <v>14150</v>
      </c>
      <c r="G12" s="20">
        <f>IF($B12="","",IFERROR(C12/D12,""))</f>
        <v/>
      </c>
      <c r="H12" s="20">
        <f>IF($B12="","",IFERROR(E12/C12,""))</f>
        <v/>
      </c>
      <c r="I12" s="44">
        <f>IF($B12="","",IFERROR(F12/INDEX(DocHours,MATCH(B12,Doctors,0)),""))</f>
        <v/>
      </c>
      <c r="K12" s="21">
        <f>IFERROR(IF(INDEX($L$23:$L$34,MATCH(LARGE($T$23:$T$34,6),$T$23:$T$34,0))="","",6),"")</f>
        <v/>
      </c>
      <c r="L12" s="7">
        <f>IFERROR(INDEX($L$23:$L$34,MATCH(LARGE($T$23:$T$34,6),$T$23:$T$34,0)),"")</f>
        <v/>
      </c>
      <c r="M12" s="20">
        <f>IFERROR(INDEX($M$23:$M$34,MATCH(LARGE($T$23:$T$34,6),$T$23:$T$34,0))/INDEX($N$23:$N$34,MATCH(LARGE($T$23:$T$34,6),$T$23:$T$34,0)),"")</f>
        <v/>
      </c>
      <c r="N12" s="20">
        <f>IFERROR(INDEX($O$23:$O$34,MATCH(LARGE($T$23:$T$34,6),$T$23:$T$34,0))/INDEX($M$23:$M$34,MATCH(LARGE($T$23:$T$34,6),$T$23:$T$34,0)),"")</f>
        <v/>
      </c>
      <c r="O12" s="45">
        <f>IFERROR(INDEX($S$23:$S$34,MATCH(LARGE($T$23:$T$34,6),$T$23:$T$34,0)),"")</f>
        <v/>
      </c>
      <c r="P12" s="44">
        <f>IFERROR(INDEX($P$23:$P$34,MATCH(LARGE($T$23:$T$34,6),$T$23:$T$34,0)),"")</f>
        <v/>
      </c>
    </row>
    <row r="13">
      <c r="A13" s="17" t="n">
        <v>46215</v>
      </c>
      <c r="B13" s="4" t="inlineStr">
        <is>
          <t>د. نورة السبيعي</t>
        </is>
      </c>
      <c r="C13" s="6" t="n">
        <v>26</v>
      </c>
      <c r="D13" s="6" t="n">
        <v>48</v>
      </c>
      <c r="E13" s="6" t="n">
        <v>2</v>
      </c>
      <c r="F13" s="18" t="n">
        <v>18030</v>
      </c>
      <c r="G13" s="20">
        <f>IF($B13="","",IFERROR(C13/D13,""))</f>
        <v/>
      </c>
      <c r="H13" s="20">
        <f>IF($B13="","",IFERROR(E13/C13,""))</f>
        <v/>
      </c>
      <c r="I13" s="44">
        <f>IF($B13="","",IFERROR(F13/INDEX(DocHours,MATCH(B13,Doctors,0)),""))</f>
        <v/>
      </c>
      <c r="K13" s="21">
        <f>IFERROR(IF(INDEX($L$23:$L$34,MATCH(LARGE($T$23:$T$34,7),$T$23:$T$34,0))="","",7),"")</f>
        <v/>
      </c>
      <c r="L13" s="7">
        <f>IFERROR(INDEX($L$23:$L$34,MATCH(LARGE($T$23:$T$34,7),$T$23:$T$34,0)),"")</f>
        <v/>
      </c>
      <c r="M13" s="20">
        <f>IFERROR(INDEX($M$23:$M$34,MATCH(LARGE($T$23:$T$34,7),$T$23:$T$34,0))/INDEX($N$23:$N$34,MATCH(LARGE($T$23:$T$34,7),$T$23:$T$34,0)),"")</f>
        <v/>
      </c>
      <c r="N13" s="20">
        <f>IFERROR(INDEX($O$23:$O$34,MATCH(LARGE($T$23:$T$34,7),$T$23:$T$34,0))/INDEX($M$23:$M$34,MATCH(LARGE($T$23:$T$34,7),$T$23:$T$34,0)),"")</f>
        <v/>
      </c>
      <c r="O13" s="45">
        <f>IFERROR(INDEX($S$23:$S$34,MATCH(LARGE($T$23:$T$34,7),$T$23:$T$34,0)),"")</f>
        <v/>
      </c>
      <c r="P13" s="44">
        <f>IFERROR(INDEX($P$23:$P$34,MATCH(LARGE($T$23:$T$34,7),$T$23:$T$34,0)),"")</f>
        <v/>
      </c>
    </row>
    <row r="14">
      <c r="A14" s="17" t="n">
        <v>46215</v>
      </c>
      <c r="B14" s="4" t="inlineStr">
        <is>
          <t>د. خالد يوسف</t>
        </is>
      </c>
      <c r="C14" s="6" t="n">
        <v>42</v>
      </c>
      <c r="D14" s="6" t="n">
        <v>60</v>
      </c>
      <c r="E14" s="6" t="n">
        <v>6</v>
      </c>
      <c r="F14" s="18" t="n">
        <v>10060</v>
      </c>
      <c r="G14" s="20">
        <f>IF($B14="","",IFERROR(C14/D14,""))</f>
        <v/>
      </c>
      <c r="H14" s="20">
        <f>IF($B14="","",IFERROR(E14/C14,""))</f>
        <v/>
      </c>
      <c r="I14" s="44">
        <f>IF($B14="","",IFERROR(F14/INDEX(DocHours,MATCH(B14,Doctors,0)),""))</f>
        <v/>
      </c>
      <c r="K14" s="21">
        <f>IFERROR(IF(INDEX($L$23:$L$34,MATCH(LARGE($T$23:$T$34,8),$T$23:$T$34,0))="","",8),"")</f>
        <v/>
      </c>
      <c r="L14" s="7">
        <f>IFERROR(INDEX($L$23:$L$34,MATCH(LARGE($T$23:$T$34,8),$T$23:$T$34,0)),"")</f>
        <v/>
      </c>
      <c r="M14" s="20">
        <f>IFERROR(INDEX($M$23:$M$34,MATCH(LARGE($T$23:$T$34,8),$T$23:$T$34,0))/INDEX($N$23:$N$34,MATCH(LARGE($T$23:$T$34,8),$T$23:$T$34,0)),"")</f>
        <v/>
      </c>
      <c r="N14" s="20">
        <f>IFERROR(INDEX($O$23:$O$34,MATCH(LARGE($T$23:$T$34,8),$T$23:$T$34,0))/INDEX($M$23:$M$34,MATCH(LARGE($T$23:$T$34,8),$T$23:$T$34,0)),"")</f>
        <v/>
      </c>
      <c r="O14" s="45">
        <f>IFERROR(INDEX($S$23:$S$34,MATCH(LARGE($T$23:$T$34,8),$T$23:$T$34,0)),"")</f>
        <v/>
      </c>
      <c r="P14" s="44">
        <f>IFERROR(INDEX($P$23:$P$34,MATCH(LARGE($T$23:$T$34,8),$T$23:$T$34,0)),"")</f>
        <v/>
      </c>
    </row>
    <row r="15">
      <c r="A15" s="17" t="n">
        <v>46222</v>
      </c>
      <c r="B15" s="4" t="inlineStr">
        <is>
          <t>د. سارة الحربي</t>
        </is>
      </c>
      <c r="C15" s="6" t="n">
        <v>67</v>
      </c>
      <c r="D15" s="6" t="n">
        <v>80</v>
      </c>
      <c r="E15" s="6" t="n">
        <v>8</v>
      </c>
      <c r="F15" s="18" t="n">
        <v>16920</v>
      </c>
      <c r="G15" s="20">
        <f>IF($B15="","",IFERROR(C15/D15,""))</f>
        <v/>
      </c>
      <c r="H15" s="20">
        <f>IF($B15="","",IFERROR(E15/C15,""))</f>
        <v/>
      </c>
      <c r="I15" s="44">
        <f>IF($B15="","",IFERROR(F15/INDEX(DocHours,MATCH(B15,Doctors,0)),""))</f>
        <v/>
      </c>
      <c r="K15" s="21">
        <f>IFERROR(IF(INDEX($L$23:$L$34,MATCH(LARGE($T$23:$T$34,9),$T$23:$T$34,0))="","",9),"")</f>
        <v/>
      </c>
      <c r="L15" s="7">
        <f>IFERROR(INDEX($L$23:$L$34,MATCH(LARGE($T$23:$T$34,9),$T$23:$T$34,0)),"")</f>
        <v/>
      </c>
      <c r="M15" s="20">
        <f>IFERROR(INDEX($M$23:$M$34,MATCH(LARGE($T$23:$T$34,9),$T$23:$T$34,0))/INDEX($N$23:$N$34,MATCH(LARGE($T$23:$T$34,9),$T$23:$T$34,0)),"")</f>
        <v/>
      </c>
      <c r="N15" s="20">
        <f>IFERROR(INDEX($O$23:$O$34,MATCH(LARGE($T$23:$T$34,9),$T$23:$T$34,0))/INDEX($M$23:$M$34,MATCH(LARGE($T$23:$T$34,9),$T$23:$T$34,0)),"")</f>
        <v/>
      </c>
      <c r="O15" s="45">
        <f>IFERROR(INDEX($S$23:$S$34,MATCH(LARGE($T$23:$T$34,9),$T$23:$T$34,0)),"")</f>
        <v/>
      </c>
      <c r="P15" s="44">
        <f>IFERROR(INDEX($P$23:$P$34,MATCH(LARGE($T$23:$T$34,9),$T$23:$T$34,0)),"")</f>
        <v/>
      </c>
    </row>
    <row r="16">
      <c r="A16" s="17" t="n">
        <v>46222</v>
      </c>
      <c r="B16" s="4" t="inlineStr">
        <is>
          <t>د. أحمد منصور</t>
        </is>
      </c>
      <c r="C16" s="6" t="n">
        <v>56</v>
      </c>
      <c r="D16" s="6" t="n">
        <v>72</v>
      </c>
      <c r="E16" s="6" t="n">
        <v>6</v>
      </c>
      <c r="F16" s="18" t="n">
        <v>11740</v>
      </c>
      <c r="G16" s="20">
        <f>IF($B16="","",IFERROR(C16/D16,""))</f>
        <v/>
      </c>
      <c r="H16" s="20">
        <f>IF($B16="","",IFERROR(E16/C16,""))</f>
        <v/>
      </c>
      <c r="I16" s="44">
        <f>IF($B16="","",IFERROR(F16/INDEX(DocHours,MATCH(B16,Doctors,0)),""))</f>
        <v/>
      </c>
      <c r="K16" s="21">
        <f>IFERROR(IF(INDEX($L$23:$L$34,MATCH(LARGE($T$23:$T$34,10),$T$23:$T$34,0))="","",10),"")</f>
        <v/>
      </c>
      <c r="L16" s="7">
        <f>IFERROR(INDEX($L$23:$L$34,MATCH(LARGE($T$23:$T$34,10),$T$23:$T$34,0)),"")</f>
        <v/>
      </c>
      <c r="M16" s="20">
        <f>IFERROR(INDEX($M$23:$M$34,MATCH(LARGE($T$23:$T$34,10),$T$23:$T$34,0))/INDEX($N$23:$N$34,MATCH(LARGE($T$23:$T$34,10),$T$23:$T$34,0)),"")</f>
        <v/>
      </c>
      <c r="N16" s="20">
        <f>IFERROR(INDEX($O$23:$O$34,MATCH(LARGE($T$23:$T$34,10),$T$23:$T$34,0))/INDEX($M$23:$M$34,MATCH(LARGE($T$23:$T$34,10),$T$23:$T$34,0)),"")</f>
        <v/>
      </c>
      <c r="O16" s="45">
        <f>IFERROR(INDEX($S$23:$S$34,MATCH(LARGE($T$23:$T$34,10),$T$23:$T$34,0)),"")</f>
        <v/>
      </c>
      <c r="P16" s="44">
        <f>IFERROR(INDEX($P$23:$P$34,MATCH(LARGE($T$23:$T$34,10),$T$23:$T$34,0)),"")</f>
        <v/>
      </c>
    </row>
    <row r="17">
      <c r="A17" s="17" t="n">
        <v>46222</v>
      </c>
      <c r="B17" s="4" t="inlineStr">
        <is>
          <t>د. ليلى القحطاني</t>
        </is>
      </c>
      <c r="C17" s="6" t="n">
        <v>47</v>
      </c>
      <c r="D17" s="6" t="n">
        <v>64</v>
      </c>
      <c r="E17" s="6" t="n">
        <v>5</v>
      </c>
      <c r="F17" s="18" t="n">
        <v>14540</v>
      </c>
      <c r="G17" s="20">
        <f>IF($B17="","",IFERROR(C17/D17,""))</f>
        <v/>
      </c>
      <c r="H17" s="20">
        <f>IF($B17="","",IFERROR(E17/C17,""))</f>
        <v/>
      </c>
      <c r="I17" s="44">
        <f>IF($B17="","",IFERROR(F17/INDEX(DocHours,MATCH(B17,Doctors,0)),""))</f>
        <v/>
      </c>
      <c r="K17" s="21">
        <f>IFERROR(IF(INDEX($L$23:$L$34,MATCH(LARGE($T$23:$T$34,11),$T$23:$T$34,0))="","",11),"")</f>
        <v/>
      </c>
      <c r="L17" s="7">
        <f>IFERROR(INDEX($L$23:$L$34,MATCH(LARGE($T$23:$T$34,11),$T$23:$T$34,0)),"")</f>
        <v/>
      </c>
      <c r="M17" s="20">
        <f>IFERROR(INDEX($M$23:$M$34,MATCH(LARGE($T$23:$T$34,11),$T$23:$T$34,0))/INDEX($N$23:$N$34,MATCH(LARGE($T$23:$T$34,11),$T$23:$T$34,0)),"")</f>
        <v/>
      </c>
      <c r="N17" s="20">
        <f>IFERROR(INDEX($O$23:$O$34,MATCH(LARGE($T$23:$T$34,11),$T$23:$T$34,0))/INDEX($M$23:$M$34,MATCH(LARGE($T$23:$T$34,11),$T$23:$T$34,0)),"")</f>
        <v/>
      </c>
      <c r="O17" s="45">
        <f>IFERROR(INDEX($S$23:$S$34,MATCH(LARGE($T$23:$T$34,11),$T$23:$T$34,0)),"")</f>
        <v/>
      </c>
      <c r="P17" s="44">
        <f>IFERROR(INDEX($P$23:$P$34,MATCH(LARGE($T$23:$T$34,11),$T$23:$T$34,0)),"")</f>
        <v/>
      </c>
    </row>
    <row r="18">
      <c r="A18" s="17" t="n">
        <v>46222</v>
      </c>
      <c r="B18" s="4" t="inlineStr">
        <is>
          <t>د. محمد عادل</t>
        </is>
      </c>
      <c r="C18" s="6" t="n">
        <v>64</v>
      </c>
      <c r="D18" s="6" t="n">
        <v>80</v>
      </c>
      <c r="E18" s="6" t="n">
        <v>7</v>
      </c>
      <c r="F18" s="18" t="n">
        <v>15060</v>
      </c>
      <c r="G18" s="20">
        <f>IF($B18="","",IFERROR(C18/D18,""))</f>
        <v/>
      </c>
      <c r="H18" s="20">
        <f>IF($B18="","",IFERROR(E18/C18,""))</f>
        <v/>
      </c>
      <c r="I18" s="44">
        <f>IF($B18="","",IFERROR(F18/INDEX(DocHours,MATCH(B18,Doctors,0)),""))</f>
        <v/>
      </c>
      <c r="K18" s="21">
        <f>IFERROR(IF(INDEX($L$23:$L$34,MATCH(LARGE($T$23:$T$34,12),$T$23:$T$34,0))="","",12),"")</f>
        <v/>
      </c>
      <c r="L18" s="7">
        <f>IFERROR(INDEX($L$23:$L$34,MATCH(LARGE($T$23:$T$34,12),$T$23:$T$34,0)),"")</f>
        <v/>
      </c>
      <c r="M18" s="20">
        <f>IFERROR(INDEX($M$23:$M$34,MATCH(LARGE($T$23:$T$34,12),$T$23:$T$34,0))/INDEX($N$23:$N$34,MATCH(LARGE($T$23:$T$34,12),$T$23:$T$34,0)),"")</f>
        <v/>
      </c>
      <c r="N18" s="20">
        <f>IFERROR(INDEX($O$23:$O$34,MATCH(LARGE($T$23:$T$34,12),$T$23:$T$34,0))/INDEX($M$23:$M$34,MATCH(LARGE($T$23:$T$34,12),$T$23:$T$34,0)),"")</f>
        <v/>
      </c>
      <c r="O18" s="45">
        <f>IFERROR(INDEX($S$23:$S$34,MATCH(LARGE($T$23:$T$34,12),$T$23:$T$34,0)),"")</f>
        <v/>
      </c>
      <c r="P18" s="44">
        <f>IFERROR(INDEX($P$23:$P$34,MATCH(LARGE($T$23:$T$34,12),$T$23:$T$34,0)),"")</f>
        <v/>
      </c>
    </row>
    <row r="19">
      <c r="A19" s="17" t="n">
        <v>46222</v>
      </c>
      <c r="B19" s="4" t="inlineStr">
        <is>
          <t>د. نورة السبيعي</t>
        </is>
      </c>
      <c r="C19" s="6" t="n">
        <v>28</v>
      </c>
      <c r="D19" s="6" t="n">
        <v>48</v>
      </c>
      <c r="E19" s="6" t="n">
        <v>3</v>
      </c>
      <c r="F19" s="18" t="n">
        <v>19300</v>
      </c>
      <c r="G19" s="20">
        <f>IF($B19="","",IFERROR(C19/D19,""))</f>
        <v/>
      </c>
      <c r="H19" s="20">
        <f>IF($B19="","",IFERROR(E19/C19,""))</f>
        <v/>
      </c>
      <c r="I19" s="44">
        <f>IF($B19="","",IFERROR(F19/INDEX(DocHours,MATCH(B19,Doctors,0)),""))</f>
        <v/>
      </c>
      <c r="K19" s="2" t="inlineStr">
        <is>
          <t>أصفر: إشغال أقل من 60%. أحمر: غياب فوق 12%.</t>
        </is>
      </c>
    </row>
    <row r="20">
      <c r="A20" s="17" t="n">
        <v>46222</v>
      </c>
      <c r="B20" s="4" t="inlineStr">
        <is>
          <t>د. خالد يوسف</t>
        </is>
      </c>
      <c r="C20" s="6" t="n">
        <v>43</v>
      </c>
      <c r="D20" s="6" t="n">
        <v>60</v>
      </c>
      <c r="E20" s="6" t="n">
        <v>5</v>
      </c>
      <c r="F20" s="18" t="n">
        <v>10290</v>
      </c>
      <c r="G20" s="20">
        <f>IF($B20="","",IFERROR(C20/D20,""))</f>
        <v/>
      </c>
      <c r="H20" s="20">
        <f>IF($B20="","",IFERROR(E20/C20,""))</f>
        <v/>
      </c>
      <c r="I20" s="44">
        <f>IF($B20="","",IFERROR(F20/INDEX(DocHours,MATCH(B20,Doctors,0)),""))</f>
        <v/>
      </c>
      <c r="K20" s="14" t="inlineStr">
        <is>
          <t>هذه الأرقام تُملأ تلقائيًا في ميديكولايز. اطلب عرضًا ←</t>
        </is>
      </c>
    </row>
    <row r="21">
      <c r="A21" s="17" t="n">
        <v>46229</v>
      </c>
      <c r="B21" s="4" t="inlineStr">
        <is>
          <t>د. سارة الحربي</t>
        </is>
      </c>
      <c r="C21" s="6" t="n">
        <v>66</v>
      </c>
      <c r="D21" s="6" t="n">
        <v>80</v>
      </c>
      <c r="E21" s="6" t="n">
        <v>8</v>
      </c>
      <c r="F21" s="18" t="n">
        <v>17100</v>
      </c>
      <c r="G21" s="20">
        <f>IF($B21="","",IFERROR(C21/D21,""))</f>
        <v/>
      </c>
      <c r="H21" s="20">
        <f>IF($B21="","",IFERROR(E21/C21,""))</f>
        <v/>
      </c>
      <c r="I21" s="44">
        <f>IF($B21="","",IFERROR(F21/INDEX(DocHours,MATCH(B21,Doctors,0)),""))</f>
        <v/>
      </c>
      <c r="K21" s="14" t="inlineStr">
        <is>
          <t>حسابات الترتيب (لا تعدلها)</t>
        </is>
      </c>
    </row>
    <row r="22">
      <c r="A22" s="17" t="n">
        <v>46229</v>
      </c>
      <c r="B22" s="4" t="inlineStr">
        <is>
          <t>د. أحمد منصور</t>
        </is>
      </c>
      <c r="C22" s="6" t="n">
        <v>57</v>
      </c>
      <c r="D22" s="6" t="n">
        <v>72</v>
      </c>
      <c r="E22" s="6" t="n">
        <v>8</v>
      </c>
      <c r="F22" s="18" t="n">
        <v>11770</v>
      </c>
      <c r="G22" s="20">
        <f>IF($B22="","",IFERROR(C22/D22,""))</f>
        <v/>
      </c>
      <c r="H22" s="20">
        <f>IF($B22="","",IFERROR(E22/C22,""))</f>
        <v/>
      </c>
      <c r="I22" s="44">
        <f>IF($B22="","",IFERROR(F22/INDEX(DocHours,MATCH(B22,Doctors,0)),""))</f>
        <v/>
      </c>
      <c r="K22" s="5" t="inlineStr">
        <is>
          <t>#</t>
        </is>
      </c>
      <c r="L22" s="5" t="inlineStr">
        <is>
          <t>الطبيب</t>
        </is>
      </c>
      <c r="M22" s="5" t="inlineStr">
        <is>
          <t>محجوزة</t>
        </is>
      </c>
      <c r="N22" s="5" t="inlineStr">
        <is>
          <t>متاحة</t>
        </is>
      </c>
      <c r="O22" s="5" t="inlineStr">
        <is>
          <t>الغياب</t>
        </is>
      </c>
      <c r="P22" s="5" t="inlineStr">
        <is>
          <t>الإيراد</t>
        </is>
      </c>
      <c r="Q22" s="5" t="inlineStr">
        <is>
          <t>أسابيع</t>
        </is>
      </c>
      <c r="R22" s="5" t="inlineStr">
        <is>
          <t>ساعات</t>
        </is>
      </c>
      <c r="S22" s="5" t="inlineStr">
        <is>
          <t>الإيراد لكل ساعة</t>
        </is>
      </c>
      <c r="T22" s="5" t="inlineStr">
        <is>
          <t>مفتاح</t>
        </is>
      </c>
    </row>
    <row r="23">
      <c r="A23" s="17" t="n">
        <v>46229</v>
      </c>
      <c r="B23" s="4" t="inlineStr">
        <is>
          <t>د. ليلى القحطاني</t>
        </is>
      </c>
      <c r="C23" s="6" t="n">
        <v>47</v>
      </c>
      <c r="D23" s="6" t="n">
        <v>64</v>
      </c>
      <c r="E23" s="6" t="n">
        <v>5</v>
      </c>
      <c r="F23" s="18" t="n">
        <v>14520</v>
      </c>
      <c r="G23" s="20">
        <f>IF($B23="","",IFERROR(C23/D23,""))</f>
        <v/>
      </c>
      <c r="H23" s="20">
        <f>IF($B23="","",IFERROR(E23/C23,""))</f>
        <v/>
      </c>
      <c r="I23" s="44">
        <f>IF($B23="","",IFERROR(F23/INDEX(DocHours,MATCH(B23,Doctors,0)),""))</f>
        <v/>
      </c>
      <c r="K23" s="21" t="n">
        <v>1</v>
      </c>
      <c r="L23" s="7">
        <f>IF(INDEX(Doctors,1)="","",INDEX(Doctors,1))</f>
        <v/>
      </c>
      <c r="M23" s="21">
        <f>IF($L23="","",SUMIFS($C$3:$C$802,$B$3:$B$802,$L23,$A$3:$A$802,"&gt;="&amp;$M$2,$A$3:$A$802,"&lt;="&amp;$M$3))</f>
        <v/>
      </c>
      <c r="N23" s="21">
        <f>IF($L23="","",SUMIFS($D$3:$D$802,$B$3:$B$802,$L23,$A$3:$A$802,"&gt;="&amp;$M$2,$A$3:$A$802,"&lt;="&amp;$M$3))</f>
        <v/>
      </c>
      <c r="O23" s="21">
        <f>IF($L23="","",SUMIFS($E$3:$E$802,$B$3:$B$802,$L23,$A$3:$A$802,"&gt;="&amp;$M$2,$A$3:$A$802,"&lt;="&amp;$M$3))</f>
        <v/>
      </c>
      <c r="P23" s="44">
        <f>IF($L23="","",SUMIFS($F$3:$F$802,$B$3:$B$802,$L23,$A$3:$A$802,"&gt;="&amp;$M$2,$A$3:$A$802,"&lt;="&amp;$M$3))</f>
        <v/>
      </c>
      <c r="Q23" s="21">
        <f>IF($L23="","",COUNTIFS($B$3:$B$802,$L23,$A$3:$A$802,"&gt;="&amp;$M$2,$A$3:$A$802,"&lt;="&amp;$M$3))</f>
        <v/>
      </c>
      <c r="R23" s="21">
        <f>IF($L23="","",Q23*INDEX(DocHours,1))</f>
        <v/>
      </c>
      <c r="S23" s="44">
        <f>IF($L23="","",IFERROR(P23/R23,""))</f>
        <v/>
      </c>
      <c r="T23" s="44">
        <f>IF(S23="","",S23-K23/1000000)</f>
        <v/>
      </c>
    </row>
    <row r="24">
      <c r="A24" s="17" t="n">
        <v>46229</v>
      </c>
      <c r="B24" s="4" t="inlineStr">
        <is>
          <t>د. محمد عادل</t>
        </is>
      </c>
      <c r="C24" s="6" t="n">
        <v>64</v>
      </c>
      <c r="D24" s="6" t="n">
        <v>80</v>
      </c>
      <c r="E24" s="6" t="n">
        <v>8</v>
      </c>
      <c r="F24" s="18" t="n">
        <v>14390</v>
      </c>
      <c r="G24" s="20">
        <f>IF($B24="","",IFERROR(C24/D24,""))</f>
        <v/>
      </c>
      <c r="H24" s="20">
        <f>IF($B24="","",IFERROR(E24/C24,""))</f>
        <v/>
      </c>
      <c r="I24" s="44">
        <f>IF($B24="","",IFERROR(F24/INDEX(DocHours,MATCH(B24,Doctors,0)),""))</f>
        <v/>
      </c>
      <c r="K24" s="21" t="n">
        <v>2</v>
      </c>
      <c r="L24" s="7">
        <f>IF(INDEX(Doctors,2)="","",INDEX(Doctors,2))</f>
        <v/>
      </c>
      <c r="M24" s="21">
        <f>IF($L24="","",SUMIFS($C$3:$C$802,$B$3:$B$802,$L24,$A$3:$A$802,"&gt;="&amp;$M$2,$A$3:$A$802,"&lt;="&amp;$M$3))</f>
        <v/>
      </c>
      <c r="N24" s="21">
        <f>IF($L24="","",SUMIFS($D$3:$D$802,$B$3:$B$802,$L24,$A$3:$A$802,"&gt;="&amp;$M$2,$A$3:$A$802,"&lt;="&amp;$M$3))</f>
        <v/>
      </c>
      <c r="O24" s="21">
        <f>IF($L24="","",SUMIFS($E$3:$E$802,$B$3:$B$802,$L24,$A$3:$A$802,"&gt;="&amp;$M$2,$A$3:$A$802,"&lt;="&amp;$M$3))</f>
        <v/>
      </c>
      <c r="P24" s="44">
        <f>IF($L24="","",SUMIFS($F$3:$F$802,$B$3:$B$802,$L24,$A$3:$A$802,"&gt;="&amp;$M$2,$A$3:$A$802,"&lt;="&amp;$M$3))</f>
        <v/>
      </c>
      <c r="Q24" s="21">
        <f>IF($L24="","",COUNTIFS($B$3:$B$802,$L24,$A$3:$A$802,"&gt;="&amp;$M$2,$A$3:$A$802,"&lt;="&amp;$M$3))</f>
        <v/>
      </c>
      <c r="R24" s="21">
        <f>IF($L24="","",Q24*INDEX(DocHours,2))</f>
        <v/>
      </c>
      <c r="S24" s="44">
        <f>IF($L24="","",IFERROR(P24/R24,""))</f>
        <v/>
      </c>
      <c r="T24" s="44">
        <f>IF(S24="","",S24-K24/1000000)</f>
        <v/>
      </c>
    </row>
    <row r="25">
      <c r="A25" s="17" t="n">
        <v>46229</v>
      </c>
      <c r="B25" s="4" t="inlineStr">
        <is>
          <t>د. نورة السبيعي</t>
        </is>
      </c>
      <c r="C25" s="6" t="n">
        <v>27</v>
      </c>
      <c r="D25" s="6" t="n">
        <v>48</v>
      </c>
      <c r="E25" s="6" t="n">
        <v>4</v>
      </c>
      <c r="F25" s="18" t="n">
        <v>19190</v>
      </c>
      <c r="G25" s="20">
        <f>IF($B25="","",IFERROR(C25/D25,""))</f>
        <v/>
      </c>
      <c r="H25" s="20">
        <f>IF($B25="","",IFERROR(E25/C25,""))</f>
        <v/>
      </c>
      <c r="I25" s="44">
        <f>IF($B25="","",IFERROR(F25/INDEX(DocHours,MATCH(B25,Doctors,0)),""))</f>
        <v/>
      </c>
      <c r="K25" s="21" t="n">
        <v>3</v>
      </c>
      <c r="L25" s="7">
        <f>IF(INDEX(Doctors,3)="","",INDEX(Doctors,3))</f>
        <v/>
      </c>
      <c r="M25" s="21">
        <f>IF($L25="","",SUMIFS($C$3:$C$802,$B$3:$B$802,$L25,$A$3:$A$802,"&gt;="&amp;$M$2,$A$3:$A$802,"&lt;="&amp;$M$3))</f>
        <v/>
      </c>
      <c r="N25" s="21">
        <f>IF($L25="","",SUMIFS($D$3:$D$802,$B$3:$B$802,$L25,$A$3:$A$802,"&gt;="&amp;$M$2,$A$3:$A$802,"&lt;="&amp;$M$3))</f>
        <v/>
      </c>
      <c r="O25" s="21">
        <f>IF($L25="","",SUMIFS($E$3:$E$802,$B$3:$B$802,$L25,$A$3:$A$802,"&gt;="&amp;$M$2,$A$3:$A$802,"&lt;="&amp;$M$3))</f>
        <v/>
      </c>
      <c r="P25" s="44">
        <f>IF($L25="","",SUMIFS($F$3:$F$802,$B$3:$B$802,$L25,$A$3:$A$802,"&gt;="&amp;$M$2,$A$3:$A$802,"&lt;="&amp;$M$3))</f>
        <v/>
      </c>
      <c r="Q25" s="21">
        <f>IF($L25="","",COUNTIFS($B$3:$B$802,$L25,$A$3:$A$802,"&gt;="&amp;$M$2,$A$3:$A$802,"&lt;="&amp;$M$3))</f>
        <v/>
      </c>
      <c r="R25" s="21">
        <f>IF($L25="","",Q25*INDEX(DocHours,3))</f>
        <v/>
      </c>
      <c r="S25" s="44">
        <f>IF($L25="","",IFERROR(P25/R25,""))</f>
        <v/>
      </c>
      <c r="T25" s="44">
        <f>IF(S25="","",S25-K25/1000000)</f>
        <v/>
      </c>
    </row>
    <row r="26">
      <c r="A26" s="17" t="n">
        <v>46229</v>
      </c>
      <c r="B26" s="4" t="inlineStr">
        <is>
          <t>د. خالد يوسف</t>
        </is>
      </c>
      <c r="C26" s="6" t="n">
        <v>44</v>
      </c>
      <c r="D26" s="6" t="n">
        <v>60</v>
      </c>
      <c r="E26" s="6" t="n">
        <v>6</v>
      </c>
      <c r="F26" s="18" t="n">
        <v>10580</v>
      </c>
      <c r="G26" s="20">
        <f>IF($B26="","",IFERROR(C26/D26,""))</f>
        <v/>
      </c>
      <c r="H26" s="20">
        <f>IF($B26="","",IFERROR(E26/C26,""))</f>
        <v/>
      </c>
      <c r="I26" s="44">
        <f>IF($B26="","",IFERROR(F26/INDEX(DocHours,MATCH(B26,Doctors,0)),""))</f>
        <v/>
      </c>
      <c r="K26" s="21" t="n">
        <v>4</v>
      </c>
      <c r="L26" s="7">
        <f>IF(INDEX(Doctors,4)="","",INDEX(Doctors,4))</f>
        <v/>
      </c>
      <c r="M26" s="21">
        <f>IF($L26="","",SUMIFS($C$3:$C$802,$B$3:$B$802,$L26,$A$3:$A$802,"&gt;="&amp;$M$2,$A$3:$A$802,"&lt;="&amp;$M$3))</f>
        <v/>
      </c>
      <c r="N26" s="21">
        <f>IF($L26="","",SUMIFS($D$3:$D$802,$B$3:$B$802,$L26,$A$3:$A$802,"&gt;="&amp;$M$2,$A$3:$A$802,"&lt;="&amp;$M$3))</f>
        <v/>
      </c>
      <c r="O26" s="21">
        <f>IF($L26="","",SUMIFS($E$3:$E$802,$B$3:$B$802,$L26,$A$3:$A$802,"&gt;="&amp;$M$2,$A$3:$A$802,"&lt;="&amp;$M$3))</f>
        <v/>
      </c>
      <c r="P26" s="44">
        <f>IF($L26="","",SUMIFS($F$3:$F$802,$B$3:$B$802,$L26,$A$3:$A$802,"&gt;="&amp;$M$2,$A$3:$A$802,"&lt;="&amp;$M$3))</f>
        <v/>
      </c>
      <c r="Q26" s="21">
        <f>IF($L26="","",COUNTIFS($B$3:$B$802,$L26,$A$3:$A$802,"&gt;="&amp;$M$2,$A$3:$A$802,"&lt;="&amp;$M$3))</f>
        <v/>
      </c>
      <c r="R26" s="21">
        <f>IF($L26="","",Q26*INDEX(DocHours,4))</f>
        <v/>
      </c>
      <c r="S26" s="44">
        <f>IF($L26="","",IFERROR(P26/R26,""))</f>
        <v/>
      </c>
      <c r="T26" s="44">
        <f>IF(S26="","",S26-K26/1000000)</f>
        <v/>
      </c>
    </row>
    <row r="27">
      <c r="A27" s="17" t="n">
        <v>46236</v>
      </c>
      <c r="B27" s="4" t="inlineStr">
        <is>
          <t>د. سارة الحربي</t>
        </is>
      </c>
      <c r="C27" s="6" t="n">
        <v>65</v>
      </c>
      <c r="D27" s="6" t="n">
        <v>80</v>
      </c>
      <c r="E27" s="6" t="n">
        <v>5</v>
      </c>
      <c r="F27" s="18" t="n">
        <v>17190</v>
      </c>
      <c r="G27" s="20">
        <f>IF($B27="","",IFERROR(C27/D27,""))</f>
        <v/>
      </c>
      <c r="H27" s="20">
        <f>IF($B27="","",IFERROR(E27/C27,""))</f>
        <v/>
      </c>
      <c r="I27" s="44">
        <f>IF($B27="","",IFERROR(F27/INDEX(DocHours,MATCH(B27,Doctors,0)),""))</f>
        <v/>
      </c>
      <c r="K27" s="21" t="n">
        <v>5</v>
      </c>
      <c r="L27" s="7">
        <f>IF(INDEX(Doctors,5)="","",INDEX(Doctors,5))</f>
        <v/>
      </c>
      <c r="M27" s="21">
        <f>IF($L27="","",SUMIFS($C$3:$C$802,$B$3:$B$802,$L27,$A$3:$A$802,"&gt;="&amp;$M$2,$A$3:$A$802,"&lt;="&amp;$M$3))</f>
        <v/>
      </c>
      <c r="N27" s="21">
        <f>IF($L27="","",SUMIFS($D$3:$D$802,$B$3:$B$802,$L27,$A$3:$A$802,"&gt;="&amp;$M$2,$A$3:$A$802,"&lt;="&amp;$M$3))</f>
        <v/>
      </c>
      <c r="O27" s="21">
        <f>IF($L27="","",SUMIFS($E$3:$E$802,$B$3:$B$802,$L27,$A$3:$A$802,"&gt;="&amp;$M$2,$A$3:$A$802,"&lt;="&amp;$M$3))</f>
        <v/>
      </c>
      <c r="P27" s="44">
        <f>IF($L27="","",SUMIFS($F$3:$F$802,$B$3:$B$802,$L27,$A$3:$A$802,"&gt;="&amp;$M$2,$A$3:$A$802,"&lt;="&amp;$M$3))</f>
        <v/>
      </c>
      <c r="Q27" s="21">
        <f>IF($L27="","",COUNTIFS($B$3:$B$802,$L27,$A$3:$A$802,"&gt;="&amp;$M$2,$A$3:$A$802,"&lt;="&amp;$M$3))</f>
        <v/>
      </c>
      <c r="R27" s="21">
        <f>IF($L27="","",Q27*INDEX(DocHours,5))</f>
        <v/>
      </c>
      <c r="S27" s="44">
        <f>IF($L27="","",IFERROR(P27/R27,""))</f>
        <v/>
      </c>
      <c r="T27" s="44">
        <f>IF(S27="","",S27-K27/1000000)</f>
        <v/>
      </c>
    </row>
    <row r="28">
      <c r="A28" s="17" t="n">
        <v>46236</v>
      </c>
      <c r="B28" s="4" t="inlineStr">
        <is>
          <t>د. أحمد منصور</t>
        </is>
      </c>
      <c r="C28" s="6" t="n">
        <v>57</v>
      </c>
      <c r="D28" s="6" t="n">
        <v>72</v>
      </c>
      <c r="E28" s="6" t="n">
        <v>2</v>
      </c>
      <c r="F28" s="18" t="n">
        <v>12390</v>
      </c>
      <c r="G28" s="20">
        <f>IF($B28="","",IFERROR(C28/D28,""))</f>
        <v/>
      </c>
      <c r="H28" s="20">
        <f>IF($B28="","",IFERROR(E28/C28,""))</f>
        <v/>
      </c>
      <c r="I28" s="44">
        <f>IF($B28="","",IFERROR(F28/INDEX(DocHours,MATCH(B28,Doctors,0)),""))</f>
        <v/>
      </c>
      <c r="K28" s="21" t="n">
        <v>6</v>
      </c>
      <c r="L28" s="7">
        <f>IF(INDEX(Doctors,6)="","",INDEX(Doctors,6))</f>
        <v/>
      </c>
      <c r="M28" s="21">
        <f>IF($L28="","",SUMIFS($C$3:$C$802,$B$3:$B$802,$L28,$A$3:$A$802,"&gt;="&amp;$M$2,$A$3:$A$802,"&lt;="&amp;$M$3))</f>
        <v/>
      </c>
      <c r="N28" s="21">
        <f>IF($L28="","",SUMIFS($D$3:$D$802,$B$3:$B$802,$L28,$A$3:$A$802,"&gt;="&amp;$M$2,$A$3:$A$802,"&lt;="&amp;$M$3))</f>
        <v/>
      </c>
      <c r="O28" s="21">
        <f>IF($L28="","",SUMIFS($E$3:$E$802,$B$3:$B$802,$L28,$A$3:$A$802,"&gt;="&amp;$M$2,$A$3:$A$802,"&lt;="&amp;$M$3))</f>
        <v/>
      </c>
      <c r="P28" s="44">
        <f>IF($L28="","",SUMIFS($F$3:$F$802,$B$3:$B$802,$L28,$A$3:$A$802,"&gt;="&amp;$M$2,$A$3:$A$802,"&lt;="&amp;$M$3))</f>
        <v/>
      </c>
      <c r="Q28" s="21">
        <f>IF($L28="","",COUNTIFS($B$3:$B$802,$L28,$A$3:$A$802,"&gt;="&amp;$M$2,$A$3:$A$802,"&lt;="&amp;$M$3))</f>
        <v/>
      </c>
      <c r="R28" s="21">
        <f>IF($L28="","",Q28*INDEX(DocHours,6))</f>
        <v/>
      </c>
      <c r="S28" s="44">
        <f>IF($L28="","",IFERROR(P28/R28,""))</f>
        <v/>
      </c>
      <c r="T28" s="44">
        <f>IF(S28="","",S28-K28/1000000)</f>
        <v/>
      </c>
    </row>
    <row r="29">
      <c r="A29" s="17" t="n">
        <v>46236</v>
      </c>
      <c r="B29" s="4" t="inlineStr">
        <is>
          <t>د. ليلى القحطاني</t>
        </is>
      </c>
      <c r="C29" s="6" t="n">
        <v>47</v>
      </c>
      <c r="D29" s="6" t="n">
        <v>64</v>
      </c>
      <c r="E29" s="6" t="n">
        <v>2</v>
      </c>
      <c r="F29" s="18" t="n">
        <v>15560</v>
      </c>
      <c r="G29" s="20">
        <f>IF($B29="","",IFERROR(C29/D29,""))</f>
        <v/>
      </c>
      <c r="H29" s="20">
        <f>IF($B29="","",IFERROR(E29/C29,""))</f>
        <v/>
      </c>
      <c r="I29" s="44">
        <f>IF($B29="","",IFERROR(F29/INDEX(DocHours,MATCH(B29,Doctors,0)),""))</f>
        <v/>
      </c>
      <c r="K29" s="21" t="n">
        <v>7</v>
      </c>
      <c r="L29" s="7">
        <f>IF(INDEX(Doctors,7)="","",INDEX(Doctors,7))</f>
        <v/>
      </c>
      <c r="M29" s="21">
        <f>IF($L29="","",SUMIFS($C$3:$C$802,$B$3:$B$802,$L29,$A$3:$A$802,"&gt;="&amp;$M$2,$A$3:$A$802,"&lt;="&amp;$M$3))</f>
        <v/>
      </c>
      <c r="N29" s="21">
        <f>IF($L29="","",SUMIFS($D$3:$D$802,$B$3:$B$802,$L29,$A$3:$A$802,"&gt;="&amp;$M$2,$A$3:$A$802,"&lt;="&amp;$M$3))</f>
        <v/>
      </c>
      <c r="O29" s="21">
        <f>IF($L29="","",SUMIFS($E$3:$E$802,$B$3:$B$802,$L29,$A$3:$A$802,"&gt;="&amp;$M$2,$A$3:$A$802,"&lt;="&amp;$M$3))</f>
        <v/>
      </c>
      <c r="P29" s="44">
        <f>IF($L29="","",SUMIFS($F$3:$F$802,$B$3:$B$802,$L29,$A$3:$A$802,"&gt;="&amp;$M$2,$A$3:$A$802,"&lt;="&amp;$M$3))</f>
        <v/>
      </c>
      <c r="Q29" s="21">
        <f>IF($L29="","",COUNTIFS($B$3:$B$802,$L29,$A$3:$A$802,"&gt;="&amp;$M$2,$A$3:$A$802,"&lt;="&amp;$M$3))</f>
        <v/>
      </c>
      <c r="R29" s="21">
        <f>IF($L29="","",Q29*INDEX(DocHours,7))</f>
        <v/>
      </c>
      <c r="S29" s="44">
        <f>IF($L29="","",IFERROR(P29/R29,""))</f>
        <v/>
      </c>
      <c r="T29" s="44">
        <f>IF(S29="","",S29-K29/1000000)</f>
        <v/>
      </c>
    </row>
    <row r="30">
      <c r="A30" s="17" t="n">
        <v>46236</v>
      </c>
      <c r="B30" s="4" t="inlineStr">
        <is>
          <t>د. محمد عادل</t>
        </is>
      </c>
      <c r="C30" s="6" t="n">
        <v>65</v>
      </c>
      <c r="D30" s="6" t="n">
        <v>80</v>
      </c>
      <c r="E30" s="6" t="n">
        <v>3</v>
      </c>
      <c r="F30" s="18" t="n">
        <v>14500</v>
      </c>
      <c r="G30" s="20">
        <f>IF($B30="","",IFERROR(C30/D30,""))</f>
        <v/>
      </c>
      <c r="H30" s="20">
        <f>IF($B30="","",IFERROR(E30/C30,""))</f>
        <v/>
      </c>
      <c r="I30" s="44">
        <f>IF($B30="","",IFERROR(F30/INDEX(DocHours,MATCH(B30,Doctors,0)),""))</f>
        <v/>
      </c>
      <c r="K30" s="21" t="n">
        <v>8</v>
      </c>
      <c r="L30" s="7">
        <f>IF(INDEX(Doctors,8)="","",INDEX(Doctors,8))</f>
        <v/>
      </c>
      <c r="M30" s="21">
        <f>IF($L30="","",SUMIFS($C$3:$C$802,$B$3:$B$802,$L30,$A$3:$A$802,"&gt;="&amp;$M$2,$A$3:$A$802,"&lt;="&amp;$M$3))</f>
        <v/>
      </c>
      <c r="N30" s="21">
        <f>IF($L30="","",SUMIFS($D$3:$D$802,$B$3:$B$802,$L30,$A$3:$A$802,"&gt;="&amp;$M$2,$A$3:$A$802,"&lt;="&amp;$M$3))</f>
        <v/>
      </c>
      <c r="O30" s="21">
        <f>IF($L30="","",SUMIFS($E$3:$E$802,$B$3:$B$802,$L30,$A$3:$A$802,"&gt;="&amp;$M$2,$A$3:$A$802,"&lt;="&amp;$M$3))</f>
        <v/>
      </c>
      <c r="P30" s="44">
        <f>IF($L30="","",SUMIFS($F$3:$F$802,$B$3:$B$802,$L30,$A$3:$A$802,"&gt;="&amp;$M$2,$A$3:$A$802,"&lt;="&amp;$M$3))</f>
        <v/>
      </c>
      <c r="Q30" s="21">
        <f>IF($L30="","",COUNTIFS($B$3:$B$802,$L30,$A$3:$A$802,"&gt;="&amp;$M$2,$A$3:$A$802,"&lt;="&amp;$M$3))</f>
        <v/>
      </c>
      <c r="R30" s="21">
        <f>IF($L30="","",Q30*INDEX(DocHours,8))</f>
        <v/>
      </c>
      <c r="S30" s="44">
        <f>IF($L30="","",IFERROR(P30/R30,""))</f>
        <v/>
      </c>
      <c r="T30" s="44">
        <f>IF(S30="","",S30-K30/1000000)</f>
        <v/>
      </c>
    </row>
    <row r="31">
      <c r="A31" s="17" t="n">
        <v>46236</v>
      </c>
      <c r="B31" s="4" t="inlineStr">
        <is>
          <t>د. نورة السبيعي</t>
        </is>
      </c>
      <c r="C31" s="6" t="n">
        <v>26</v>
      </c>
      <c r="D31" s="6" t="n">
        <v>48</v>
      </c>
      <c r="E31" s="6" t="n">
        <v>0</v>
      </c>
      <c r="F31" s="18" t="n">
        <v>20050</v>
      </c>
      <c r="G31" s="20">
        <f>IF($B31="","",IFERROR(C31/D31,""))</f>
        <v/>
      </c>
      <c r="H31" s="20">
        <f>IF($B31="","",IFERROR(E31/C31,""))</f>
        <v/>
      </c>
      <c r="I31" s="44">
        <f>IF($B31="","",IFERROR(F31/INDEX(DocHours,MATCH(B31,Doctors,0)),""))</f>
        <v/>
      </c>
      <c r="K31" s="21" t="n">
        <v>9</v>
      </c>
      <c r="L31" s="7">
        <f>IF(INDEX(Doctors,9)="","",INDEX(Doctors,9))</f>
        <v/>
      </c>
      <c r="M31" s="21">
        <f>IF($L31="","",SUMIFS($C$3:$C$802,$B$3:$B$802,$L31,$A$3:$A$802,"&gt;="&amp;$M$2,$A$3:$A$802,"&lt;="&amp;$M$3))</f>
        <v/>
      </c>
      <c r="N31" s="21">
        <f>IF($L31="","",SUMIFS($D$3:$D$802,$B$3:$B$802,$L31,$A$3:$A$802,"&gt;="&amp;$M$2,$A$3:$A$802,"&lt;="&amp;$M$3))</f>
        <v/>
      </c>
      <c r="O31" s="21">
        <f>IF($L31="","",SUMIFS($E$3:$E$802,$B$3:$B$802,$L31,$A$3:$A$802,"&gt;="&amp;$M$2,$A$3:$A$802,"&lt;="&amp;$M$3))</f>
        <v/>
      </c>
      <c r="P31" s="44">
        <f>IF($L31="","",SUMIFS($F$3:$F$802,$B$3:$B$802,$L31,$A$3:$A$802,"&gt;="&amp;$M$2,$A$3:$A$802,"&lt;="&amp;$M$3))</f>
        <v/>
      </c>
      <c r="Q31" s="21">
        <f>IF($L31="","",COUNTIFS($B$3:$B$802,$L31,$A$3:$A$802,"&gt;="&amp;$M$2,$A$3:$A$802,"&lt;="&amp;$M$3))</f>
        <v/>
      </c>
      <c r="R31" s="21">
        <f>IF($L31="","",Q31*INDEX(DocHours,9))</f>
        <v/>
      </c>
      <c r="S31" s="44">
        <f>IF($L31="","",IFERROR(P31/R31,""))</f>
        <v/>
      </c>
      <c r="T31" s="44">
        <f>IF(S31="","",S31-K31/1000000)</f>
        <v/>
      </c>
    </row>
    <row r="32">
      <c r="A32" s="17" t="n">
        <v>46236</v>
      </c>
      <c r="B32" s="4" t="inlineStr">
        <is>
          <t>د. خالد يوسف</t>
        </is>
      </c>
      <c r="C32" s="6" t="n">
        <v>44</v>
      </c>
      <c r="D32" s="6" t="n">
        <v>60</v>
      </c>
      <c r="E32" s="6" t="n">
        <v>2</v>
      </c>
      <c r="F32" s="18" t="n">
        <v>10390</v>
      </c>
      <c r="G32" s="20">
        <f>IF($B32="","",IFERROR(C32/D32,""))</f>
        <v/>
      </c>
      <c r="H32" s="20">
        <f>IF($B32="","",IFERROR(E32/C32,""))</f>
        <v/>
      </c>
      <c r="I32" s="44">
        <f>IF($B32="","",IFERROR(F32/INDEX(DocHours,MATCH(B32,Doctors,0)),""))</f>
        <v/>
      </c>
      <c r="K32" s="21" t="n">
        <v>10</v>
      </c>
      <c r="L32" s="7">
        <f>IF(INDEX(Doctors,10)="","",INDEX(Doctors,10))</f>
        <v/>
      </c>
      <c r="M32" s="21">
        <f>IF($L32="","",SUMIFS($C$3:$C$802,$B$3:$B$802,$L32,$A$3:$A$802,"&gt;="&amp;$M$2,$A$3:$A$802,"&lt;="&amp;$M$3))</f>
        <v/>
      </c>
      <c r="N32" s="21">
        <f>IF($L32="","",SUMIFS($D$3:$D$802,$B$3:$B$802,$L32,$A$3:$A$802,"&gt;="&amp;$M$2,$A$3:$A$802,"&lt;="&amp;$M$3))</f>
        <v/>
      </c>
      <c r="O32" s="21">
        <f>IF($L32="","",SUMIFS($E$3:$E$802,$B$3:$B$802,$L32,$A$3:$A$802,"&gt;="&amp;$M$2,$A$3:$A$802,"&lt;="&amp;$M$3))</f>
        <v/>
      </c>
      <c r="P32" s="44">
        <f>IF($L32="","",SUMIFS($F$3:$F$802,$B$3:$B$802,$L32,$A$3:$A$802,"&gt;="&amp;$M$2,$A$3:$A$802,"&lt;="&amp;$M$3))</f>
        <v/>
      </c>
      <c r="Q32" s="21">
        <f>IF($L32="","",COUNTIFS($B$3:$B$802,$L32,$A$3:$A$802,"&gt;="&amp;$M$2,$A$3:$A$802,"&lt;="&amp;$M$3))</f>
        <v/>
      </c>
      <c r="R32" s="21">
        <f>IF($L32="","",Q32*INDEX(DocHours,10))</f>
        <v/>
      </c>
      <c r="S32" s="44">
        <f>IF($L32="","",IFERROR(P32/R32,""))</f>
        <v/>
      </c>
      <c r="T32" s="44">
        <f>IF(S32="","",S32-K32/1000000)</f>
        <v/>
      </c>
    </row>
    <row r="33">
      <c r="A33" s="17" t="n">
        <v>46243</v>
      </c>
      <c r="B33" s="4" t="inlineStr">
        <is>
          <t>د. سارة الحربي</t>
        </is>
      </c>
      <c r="C33" s="6" t="n">
        <v>65</v>
      </c>
      <c r="D33" s="6" t="n">
        <v>80</v>
      </c>
      <c r="E33" s="6" t="n">
        <v>3</v>
      </c>
      <c r="F33" s="18" t="n">
        <v>16610</v>
      </c>
      <c r="G33" s="20">
        <f>IF($B33="","",IFERROR(C33/D33,""))</f>
        <v/>
      </c>
      <c r="H33" s="20">
        <f>IF($B33="","",IFERROR(E33/C33,""))</f>
        <v/>
      </c>
      <c r="I33" s="44">
        <f>IF($B33="","",IFERROR(F33/INDEX(DocHours,MATCH(B33,Doctors,0)),""))</f>
        <v/>
      </c>
      <c r="K33" s="21" t="n">
        <v>11</v>
      </c>
      <c r="L33" s="7">
        <f>IF(INDEX(Doctors,11)="","",INDEX(Doctors,11))</f>
        <v/>
      </c>
      <c r="M33" s="21">
        <f>IF($L33="","",SUMIFS($C$3:$C$802,$B$3:$B$802,$L33,$A$3:$A$802,"&gt;="&amp;$M$2,$A$3:$A$802,"&lt;="&amp;$M$3))</f>
        <v/>
      </c>
      <c r="N33" s="21">
        <f>IF($L33="","",SUMIFS($D$3:$D$802,$B$3:$B$802,$L33,$A$3:$A$802,"&gt;="&amp;$M$2,$A$3:$A$802,"&lt;="&amp;$M$3))</f>
        <v/>
      </c>
      <c r="O33" s="21">
        <f>IF($L33="","",SUMIFS($E$3:$E$802,$B$3:$B$802,$L33,$A$3:$A$802,"&gt;="&amp;$M$2,$A$3:$A$802,"&lt;="&amp;$M$3))</f>
        <v/>
      </c>
      <c r="P33" s="44">
        <f>IF($L33="","",SUMIFS($F$3:$F$802,$B$3:$B$802,$L33,$A$3:$A$802,"&gt;="&amp;$M$2,$A$3:$A$802,"&lt;="&amp;$M$3))</f>
        <v/>
      </c>
      <c r="Q33" s="21">
        <f>IF($L33="","",COUNTIFS($B$3:$B$802,$L33,$A$3:$A$802,"&gt;="&amp;$M$2,$A$3:$A$802,"&lt;="&amp;$M$3))</f>
        <v/>
      </c>
      <c r="R33" s="21">
        <f>IF($L33="","",Q33*INDEX(DocHours,11))</f>
        <v/>
      </c>
      <c r="S33" s="44">
        <f>IF($L33="","",IFERROR(P33/R33,""))</f>
        <v/>
      </c>
      <c r="T33" s="44">
        <f>IF(S33="","",S33-K33/1000000)</f>
        <v/>
      </c>
    </row>
    <row r="34">
      <c r="A34" s="17" t="n">
        <v>46243</v>
      </c>
      <c r="B34" s="4" t="inlineStr">
        <is>
          <t>د. أحمد منصور</t>
        </is>
      </c>
      <c r="C34" s="6" t="n">
        <v>56</v>
      </c>
      <c r="D34" s="6" t="n">
        <v>72</v>
      </c>
      <c r="E34" s="6" t="n">
        <v>2</v>
      </c>
      <c r="F34" s="18" t="n">
        <v>12250</v>
      </c>
      <c r="G34" s="20">
        <f>IF($B34="","",IFERROR(C34/D34,""))</f>
        <v/>
      </c>
      <c r="H34" s="20">
        <f>IF($B34="","",IFERROR(E34/C34,""))</f>
        <v/>
      </c>
      <c r="I34" s="44">
        <f>IF($B34="","",IFERROR(F34/INDEX(DocHours,MATCH(B34,Doctors,0)),""))</f>
        <v/>
      </c>
      <c r="K34" s="21" t="n">
        <v>12</v>
      </c>
      <c r="L34" s="7">
        <f>IF(INDEX(Doctors,12)="","",INDEX(Doctors,12))</f>
        <v/>
      </c>
      <c r="M34" s="21">
        <f>IF($L34="","",SUMIFS($C$3:$C$802,$B$3:$B$802,$L34,$A$3:$A$802,"&gt;="&amp;$M$2,$A$3:$A$802,"&lt;="&amp;$M$3))</f>
        <v/>
      </c>
      <c r="N34" s="21">
        <f>IF($L34="","",SUMIFS($D$3:$D$802,$B$3:$B$802,$L34,$A$3:$A$802,"&gt;="&amp;$M$2,$A$3:$A$802,"&lt;="&amp;$M$3))</f>
        <v/>
      </c>
      <c r="O34" s="21">
        <f>IF($L34="","",SUMIFS($E$3:$E$802,$B$3:$B$802,$L34,$A$3:$A$802,"&gt;="&amp;$M$2,$A$3:$A$802,"&lt;="&amp;$M$3))</f>
        <v/>
      </c>
      <c r="P34" s="44">
        <f>IF($L34="","",SUMIFS($F$3:$F$802,$B$3:$B$802,$L34,$A$3:$A$802,"&gt;="&amp;$M$2,$A$3:$A$802,"&lt;="&amp;$M$3))</f>
        <v/>
      </c>
      <c r="Q34" s="21">
        <f>IF($L34="","",COUNTIFS($B$3:$B$802,$L34,$A$3:$A$802,"&gt;="&amp;$M$2,$A$3:$A$802,"&lt;="&amp;$M$3))</f>
        <v/>
      </c>
      <c r="R34" s="21">
        <f>IF($L34="","",Q34*INDEX(DocHours,12))</f>
        <v/>
      </c>
      <c r="S34" s="44">
        <f>IF($L34="","",IFERROR(P34/R34,""))</f>
        <v/>
      </c>
      <c r="T34" s="44">
        <f>IF(S34="","",S34-K34/1000000)</f>
        <v/>
      </c>
    </row>
    <row r="35">
      <c r="A35" s="17" t="n">
        <v>46243</v>
      </c>
      <c r="B35" s="4" t="inlineStr">
        <is>
          <t>د. ليلى القحطاني</t>
        </is>
      </c>
      <c r="C35" s="6" t="n">
        <v>48</v>
      </c>
      <c r="D35" s="6" t="n">
        <v>64</v>
      </c>
      <c r="E35" s="6" t="n">
        <v>2</v>
      </c>
      <c r="F35" s="18" t="n">
        <v>14500</v>
      </c>
      <c r="G35" s="20">
        <f>IF($B35="","",IFERROR(C35/D35,""))</f>
        <v/>
      </c>
      <c r="H35" s="20">
        <f>IF($B35="","",IFERROR(E35/C35,""))</f>
        <v/>
      </c>
      <c r="I35" s="44">
        <f>IF($B35="","",IFERROR(F35/INDEX(DocHours,MATCH(B35,Doctors,0)),""))</f>
        <v/>
      </c>
    </row>
    <row r="36">
      <c r="A36" s="17" t="n">
        <v>46243</v>
      </c>
      <c r="B36" s="4" t="inlineStr">
        <is>
          <t>د. محمد عادل</t>
        </is>
      </c>
      <c r="C36" s="6" t="n">
        <v>65</v>
      </c>
      <c r="D36" s="6" t="n">
        <v>80</v>
      </c>
      <c r="E36" s="6" t="n">
        <v>3</v>
      </c>
      <c r="F36" s="18" t="n">
        <v>14810</v>
      </c>
      <c r="G36" s="20">
        <f>IF($B36="","",IFERROR(C36/D36,""))</f>
        <v/>
      </c>
      <c r="H36" s="20">
        <f>IF($B36="","",IFERROR(E36/C36,""))</f>
        <v/>
      </c>
      <c r="I36" s="44">
        <f>IF($B36="","",IFERROR(F36/INDEX(DocHours,MATCH(B36,Doctors,0)),""))</f>
        <v/>
      </c>
    </row>
    <row r="37">
      <c r="A37" s="17" t="n">
        <v>46243</v>
      </c>
      <c r="B37" s="4" t="inlineStr">
        <is>
          <t>د. نورة السبيعي</t>
        </is>
      </c>
      <c r="C37" s="6" t="n">
        <v>27</v>
      </c>
      <c r="D37" s="6" t="n">
        <v>48</v>
      </c>
      <c r="E37" s="6" t="n">
        <v>1</v>
      </c>
      <c r="F37" s="18" t="n">
        <v>18340</v>
      </c>
      <c r="G37" s="20">
        <f>IF($B37="","",IFERROR(C37/D37,""))</f>
        <v/>
      </c>
      <c r="H37" s="20">
        <f>IF($B37="","",IFERROR(E37/C37,""))</f>
        <v/>
      </c>
      <c r="I37" s="44">
        <f>IF($B37="","",IFERROR(F37/INDEX(DocHours,MATCH(B37,Doctors,0)),""))</f>
        <v/>
      </c>
    </row>
    <row r="38">
      <c r="A38" s="17" t="n">
        <v>46243</v>
      </c>
      <c r="B38" s="4" t="inlineStr">
        <is>
          <t>د. خالد يوسف</t>
        </is>
      </c>
      <c r="C38" s="6" t="n">
        <v>44</v>
      </c>
      <c r="D38" s="6" t="n">
        <v>60</v>
      </c>
      <c r="E38" s="6" t="n">
        <v>3</v>
      </c>
      <c r="F38" s="18" t="n">
        <v>10870</v>
      </c>
      <c r="G38" s="20">
        <f>IF($B38="","",IFERROR(C38/D38,""))</f>
        <v/>
      </c>
      <c r="H38" s="20">
        <f>IF($B38="","",IFERROR(E38/C38,""))</f>
        <v/>
      </c>
      <c r="I38" s="44">
        <f>IF($B38="","",IFERROR(F38/INDEX(DocHours,MATCH(B38,Doctors,0)),""))</f>
        <v/>
      </c>
    </row>
    <row r="39">
      <c r="A39" s="17" t="n">
        <v>46250</v>
      </c>
      <c r="B39" s="4" t="inlineStr">
        <is>
          <t>د. سارة الحربي</t>
        </is>
      </c>
      <c r="C39" s="6" t="n">
        <v>64</v>
      </c>
      <c r="D39" s="6" t="n">
        <v>80</v>
      </c>
      <c r="E39" s="6" t="n">
        <v>4</v>
      </c>
      <c r="F39" s="18" t="n">
        <v>18010</v>
      </c>
      <c r="G39" s="20">
        <f>IF($B39="","",IFERROR(C39/D39,""))</f>
        <v/>
      </c>
      <c r="H39" s="20">
        <f>IF($B39="","",IFERROR(E39/C39,""))</f>
        <v/>
      </c>
      <c r="I39" s="44">
        <f>IF($B39="","",IFERROR(F39/INDEX(DocHours,MATCH(B39,Doctors,0)),""))</f>
        <v/>
      </c>
    </row>
    <row r="40">
      <c r="A40" s="17" t="n">
        <v>46250</v>
      </c>
      <c r="B40" s="4" t="inlineStr">
        <is>
          <t>د. أحمد منصور</t>
        </is>
      </c>
      <c r="C40" s="6" t="n">
        <v>55</v>
      </c>
      <c r="D40" s="6" t="n">
        <v>72</v>
      </c>
      <c r="E40" s="6" t="n">
        <v>2</v>
      </c>
      <c r="F40" s="18" t="n">
        <v>12590</v>
      </c>
      <c r="G40" s="20">
        <f>IF($B40="","",IFERROR(C40/D40,""))</f>
        <v/>
      </c>
      <c r="H40" s="20">
        <f>IF($B40="","",IFERROR(E40/C40,""))</f>
        <v/>
      </c>
      <c r="I40" s="44">
        <f>IF($B40="","",IFERROR(F40/INDEX(DocHours,MATCH(B40,Doctors,0)),""))</f>
        <v/>
      </c>
    </row>
    <row r="41">
      <c r="A41" s="17" t="n">
        <v>46250</v>
      </c>
      <c r="B41" s="4" t="inlineStr">
        <is>
          <t>د. ليلى القحطاني</t>
        </is>
      </c>
      <c r="C41" s="6" t="n">
        <v>46</v>
      </c>
      <c r="D41" s="6" t="n">
        <v>64</v>
      </c>
      <c r="E41" s="6" t="n">
        <v>2</v>
      </c>
      <c r="F41" s="18" t="n">
        <v>14320</v>
      </c>
      <c r="G41" s="20">
        <f>IF($B41="","",IFERROR(C41/D41,""))</f>
        <v/>
      </c>
      <c r="H41" s="20">
        <f>IF($B41="","",IFERROR(E41/C41,""))</f>
        <v/>
      </c>
      <c r="I41" s="44">
        <f>IF($B41="","",IFERROR(F41/INDEX(DocHours,MATCH(B41,Doctors,0)),""))</f>
        <v/>
      </c>
    </row>
    <row r="42">
      <c r="A42" s="17" t="n">
        <v>46250</v>
      </c>
      <c r="B42" s="4" t="inlineStr">
        <is>
          <t>د. محمد عادل</t>
        </is>
      </c>
      <c r="C42" s="6" t="n">
        <v>62</v>
      </c>
      <c r="D42" s="6" t="n">
        <v>80</v>
      </c>
      <c r="E42" s="6" t="n">
        <v>2</v>
      </c>
      <c r="F42" s="18" t="n">
        <v>14770</v>
      </c>
      <c r="G42" s="20">
        <f>IF($B42="","",IFERROR(C42/D42,""))</f>
        <v/>
      </c>
      <c r="H42" s="20">
        <f>IF($B42="","",IFERROR(E42/C42,""))</f>
        <v/>
      </c>
      <c r="I42" s="44">
        <f>IF($B42="","",IFERROR(F42/INDEX(DocHours,MATCH(B42,Doctors,0)),""))</f>
        <v/>
      </c>
    </row>
    <row r="43">
      <c r="A43" s="17" t="n">
        <v>46250</v>
      </c>
      <c r="B43" s="4" t="inlineStr">
        <is>
          <t>د. نورة السبيعي</t>
        </is>
      </c>
      <c r="C43" s="6" t="n">
        <v>25</v>
      </c>
      <c r="D43" s="6" t="n">
        <v>48</v>
      </c>
      <c r="E43" s="6" t="n">
        <v>2</v>
      </c>
      <c r="F43" s="18" t="n">
        <v>18720</v>
      </c>
      <c r="G43" s="20">
        <f>IF($B43="","",IFERROR(C43/D43,""))</f>
        <v/>
      </c>
      <c r="H43" s="20">
        <f>IF($B43="","",IFERROR(E43/C43,""))</f>
        <v/>
      </c>
      <c r="I43" s="44">
        <f>IF($B43="","",IFERROR(F43/INDEX(DocHours,MATCH(B43,Doctors,0)),""))</f>
        <v/>
      </c>
    </row>
    <row r="44">
      <c r="A44" s="17" t="n">
        <v>46250</v>
      </c>
      <c r="B44" s="4" t="inlineStr">
        <is>
          <t>د. خالد يوسف</t>
        </is>
      </c>
      <c r="C44" s="6" t="n">
        <v>43</v>
      </c>
      <c r="D44" s="6" t="n">
        <v>60</v>
      </c>
      <c r="E44" s="6" t="n">
        <v>2</v>
      </c>
      <c r="F44" s="18" t="n">
        <v>10100</v>
      </c>
      <c r="G44" s="20">
        <f>IF($B44="","",IFERROR(C44/D44,""))</f>
        <v/>
      </c>
      <c r="H44" s="20">
        <f>IF($B44="","",IFERROR(E44/C44,""))</f>
        <v/>
      </c>
      <c r="I44" s="44">
        <f>IF($B44="","",IFERROR(F44/INDEX(DocHours,MATCH(B44,Doctors,0)),""))</f>
        <v/>
      </c>
    </row>
    <row r="45">
      <c r="A45" s="17" t="n">
        <v>46257</v>
      </c>
      <c r="B45" s="4" t="inlineStr">
        <is>
          <t>د. سارة الحربي</t>
        </is>
      </c>
      <c r="C45" s="6" t="n">
        <v>64</v>
      </c>
      <c r="D45" s="6" t="n">
        <v>80</v>
      </c>
      <c r="E45" s="6" t="n">
        <v>4</v>
      </c>
      <c r="F45" s="18" t="n">
        <v>17060</v>
      </c>
      <c r="G45" s="20">
        <f>IF($B45="","",IFERROR(C45/D45,""))</f>
        <v/>
      </c>
      <c r="H45" s="20">
        <f>IF($B45="","",IFERROR(E45/C45,""))</f>
        <v/>
      </c>
      <c r="I45" s="44">
        <f>IF($B45="","",IFERROR(F45/INDEX(DocHours,MATCH(B45,Doctors,0)),""))</f>
        <v/>
      </c>
    </row>
    <row r="46">
      <c r="A46" s="17" t="n">
        <v>46257</v>
      </c>
      <c r="B46" s="4" t="inlineStr">
        <is>
          <t>د. أحمد منصور</t>
        </is>
      </c>
      <c r="C46" s="6" t="n">
        <v>57</v>
      </c>
      <c r="D46" s="6" t="n">
        <v>72</v>
      </c>
      <c r="E46" s="6" t="n">
        <v>2</v>
      </c>
      <c r="F46" s="18" t="n">
        <v>12820</v>
      </c>
      <c r="G46" s="20">
        <f>IF($B46="","",IFERROR(C46/D46,""))</f>
        <v/>
      </c>
      <c r="H46" s="20">
        <f>IF($B46="","",IFERROR(E46/C46,""))</f>
        <v/>
      </c>
      <c r="I46" s="44">
        <f>IF($B46="","",IFERROR(F46/INDEX(DocHours,MATCH(B46,Doctors,0)),""))</f>
        <v/>
      </c>
    </row>
    <row r="47">
      <c r="A47" s="17" t="n">
        <v>46257</v>
      </c>
      <c r="B47" s="4" t="inlineStr">
        <is>
          <t>د. ليلى القحطاني</t>
        </is>
      </c>
      <c r="C47" s="6" t="n">
        <v>48</v>
      </c>
      <c r="D47" s="6" t="n">
        <v>64</v>
      </c>
      <c r="E47" s="6" t="n">
        <v>3</v>
      </c>
      <c r="F47" s="18" t="n">
        <v>14740</v>
      </c>
      <c r="G47" s="20">
        <f>IF($B47="","",IFERROR(C47/D47,""))</f>
        <v/>
      </c>
      <c r="H47" s="20">
        <f>IF($B47="","",IFERROR(E47/C47,""))</f>
        <v/>
      </c>
      <c r="I47" s="44">
        <f>IF($B47="","",IFERROR(F47/INDEX(DocHours,MATCH(B47,Doctors,0)),""))</f>
        <v/>
      </c>
    </row>
    <row r="48">
      <c r="A48" s="17" t="n">
        <v>46257</v>
      </c>
      <c r="B48" s="4" t="inlineStr">
        <is>
          <t>د. محمد عادل</t>
        </is>
      </c>
      <c r="C48" s="6" t="n">
        <v>63</v>
      </c>
      <c r="D48" s="6" t="n">
        <v>80</v>
      </c>
      <c r="E48" s="6" t="n">
        <v>3</v>
      </c>
      <c r="F48" s="18" t="n">
        <v>15450</v>
      </c>
      <c r="G48" s="20">
        <f>IF($B48="","",IFERROR(C48/D48,""))</f>
        <v/>
      </c>
      <c r="H48" s="20">
        <f>IF($B48="","",IFERROR(E48/C48,""))</f>
        <v/>
      </c>
      <c r="I48" s="44">
        <f>IF($B48="","",IFERROR(F48/INDEX(DocHours,MATCH(B48,Doctors,0)),""))</f>
        <v/>
      </c>
    </row>
    <row r="49">
      <c r="A49" s="17" t="n">
        <v>46257</v>
      </c>
      <c r="B49" s="4" t="inlineStr">
        <is>
          <t>د. نورة السبيعي</t>
        </is>
      </c>
      <c r="C49" s="6" t="n">
        <v>25</v>
      </c>
      <c r="D49" s="6" t="n">
        <v>48</v>
      </c>
      <c r="E49" s="6" t="n">
        <v>2</v>
      </c>
      <c r="F49" s="18" t="n">
        <v>18390</v>
      </c>
      <c r="G49" s="20">
        <f>IF($B49="","",IFERROR(C49/D49,""))</f>
        <v/>
      </c>
      <c r="H49" s="20">
        <f>IF($B49="","",IFERROR(E49/C49,""))</f>
        <v/>
      </c>
      <c r="I49" s="44">
        <f>IF($B49="","",IFERROR(F49/INDEX(DocHours,MATCH(B49,Doctors,0)),""))</f>
        <v/>
      </c>
    </row>
    <row r="50">
      <c r="A50" s="17" t="n">
        <v>46257</v>
      </c>
      <c r="B50" s="4" t="inlineStr">
        <is>
          <t>د. خالد يوسف</t>
        </is>
      </c>
      <c r="C50" s="6" t="n">
        <v>43</v>
      </c>
      <c r="D50" s="6" t="n">
        <v>60</v>
      </c>
      <c r="E50" s="6" t="n">
        <v>3</v>
      </c>
      <c r="F50" s="18" t="n">
        <v>10190</v>
      </c>
      <c r="G50" s="20">
        <f>IF($B50="","",IFERROR(C50/D50,""))</f>
        <v/>
      </c>
      <c r="H50" s="20">
        <f>IF($B50="","",IFERROR(E50/C50,""))</f>
        <v/>
      </c>
      <c r="I50" s="44">
        <f>IF($B50="","",IFERROR(F50/INDEX(DocHours,MATCH(B50,Doctors,0)),""))</f>
        <v/>
      </c>
    </row>
    <row r="51">
      <c r="A51" s="17" t="n">
        <v>46264</v>
      </c>
      <c r="B51" s="4" t="inlineStr">
        <is>
          <t>د. سارة الحربي</t>
        </is>
      </c>
      <c r="C51" s="6" t="n">
        <v>66</v>
      </c>
      <c r="D51" s="6" t="n">
        <v>80</v>
      </c>
      <c r="E51" s="6" t="n">
        <v>3</v>
      </c>
      <c r="F51" s="18" t="n">
        <v>17310</v>
      </c>
      <c r="G51" s="20">
        <f>IF($B51="","",IFERROR(C51/D51,""))</f>
        <v/>
      </c>
      <c r="H51" s="20">
        <f>IF($B51="","",IFERROR(E51/C51,""))</f>
        <v/>
      </c>
      <c r="I51" s="44">
        <f>IF($B51="","",IFERROR(F51/INDEX(DocHours,MATCH(B51,Doctors,0)),""))</f>
        <v/>
      </c>
    </row>
    <row r="52">
      <c r="A52" s="17" t="n">
        <v>46264</v>
      </c>
      <c r="B52" s="4" t="inlineStr">
        <is>
          <t>د. أحمد منصور</t>
        </is>
      </c>
      <c r="C52" s="6" t="n">
        <v>56</v>
      </c>
      <c r="D52" s="6" t="n">
        <v>72</v>
      </c>
      <c r="E52" s="6" t="n">
        <v>3</v>
      </c>
      <c r="F52" s="18" t="n">
        <v>11900</v>
      </c>
      <c r="G52" s="20">
        <f>IF($B52="","",IFERROR(C52/D52,""))</f>
        <v/>
      </c>
      <c r="H52" s="20">
        <f>IF($B52="","",IFERROR(E52/C52,""))</f>
        <v/>
      </c>
      <c r="I52" s="44">
        <f>IF($B52="","",IFERROR(F52/INDEX(DocHours,MATCH(B52,Doctors,0)),""))</f>
        <v/>
      </c>
    </row>
    <row r="53">
      <c r="A53" s="17" t="n">
        <v>46264</v>
      </c>
      <c r="B53" s="4" t="inlineStr">
        <is>
          <t>د. ليلى القحطاني</t>
        </is>
      </c>
      <c r="C53" s="6" t="n">
        <v>47</v>
      </c>
      <c r="D53" s="6" t="n">
        <v>64</v>
      </c>
      <c r="E53" s="6" t="n">
        <v>3</v>
      </c>
      <c r="F53" s="18" t="n">
        <v>14770</v>
      </c>
      <c r="G53" s="20">
        <f>IF($B53="","",IFERROR(C53/D53,""))</f>
        <v/>
      </c>
      <c r="H53" s="20">
        <f>IF($B53="","",IFERROR(E53/C53,""))</f>
        <v/>
      </c>
      <c r="I53" s="44">
        <f>IF($B53="","",IFERROR(F53/INDEX(DocHours,MATCH(B53,Doctors,0)),""))</f>
        <v/>
      </c>
    </row>
    <row r="54">
      <c r="A54" s="17" t="n">
        <v>46264</v>
      </c>
      <c r="B54" s="4" t="inlineStr">
        <is>
          <t>د. محمد عادل</t>
        </is>
      </c>
      <c r="C54" s="6" t="n">
        <v>66</v>
      </c>
      <c r="D54" s="6" t="n">
        <v>80</v>
      </c>
      <c r="E54" s="6" t="n">
        <v>2</v>
      </c>
      <c r="F54" s="18" t="n">
        <v>14670</v>
      </c>
      <c r="G54" s="20">
        <f>IF($B54="","",IFERROR(C54/D54,""))</f>
        <v/>
      </c>
      <c r="H54" s="20">
        <f>IF($B54="","",IFERROR(E54/C54,""))</f>
        <v/>
      </c>
      <c r="I54" s="44">
        <f>IF($B54="","",IFERROR(F54/INDEX(DocHours,MATCH(B54,Doctors,0)),""))</f>
        <v/>
      </c>
    </row>
    <row r="55">
      <c r="A55" s="17" t="n">
        <v>46264</v>
      </c>
      <c r="B55" s="4" t="inlineStr">
        <is>
          <t>د. نورة السبيعي</t>
        </is>
      </c>
      <c r="C55" s="6" t="n">
        <v>25</v>
      </c>
      <c r="D55" s="6" t="n">
        <v>48</v>
      </c>
      <c r="E55" s="6" t="n">
        <v>1</v>
      </c>
      <c r="F55" s="18" t="n">
        <v>19080</v>
      </c>
      <c r="G55" s="20">
        <f>IF($B55="","",IFERROR(C55/D55,""))</f>
        <v/>
      </c>
      <c r="H55" s="20">
        <f>IF($B55="","",IFERROR(E55/C55,""))</f>
        <v/>
      </c>
      <c r="I55" s="44">
        <f>IF($B55="","",IFERROR(F55/INDEX(DocHours,MATCH(B55,Doctors,0)),""))</f>
        <v/>
      </c>
    </row>
    <row r="56">
      <c r="A56" s="17" t="n">
        <v>46264</v>
      </c>
      <c r="B56" s="4" t="inlineStr">
        <is>
          <t>د. خالد يوسف</t>
        </is>
      </c>
      <c r="C56" s="6" t="n">
        <v>42</v>
      </c>
      <c r="D56" s="6" t="n">
        <v>60</v>
      </c>
      <c r="E56" s="6" t="n">
        <v>2</v>
      </c>
      <c r="F56" s="18" t="n">
        <v>10160</v>
      </c>
      <c r="G56" s="20">
        <f>IF($B56="","",IFERROR(C56/D56,""))</f>
        <v/>
      </c>
      <c r="H56" s="20">
        <f>IF($B56="","",IFERROR(E56/C56,""))</f>
        <v/>
      </c>
      <c r="I56" s="44">
        <f>IF($B56="","",IFERROR(F56/INDEX(DocHours,MATCH(B56,Doctors,0)),""))</f>
        <v/>
      </c>
    </row>
    <row r="57">
      <c r="A57" s="17" t="n">
        <v>46271</v>
      </c>
      <c r="B57" s="4" t="inlineStr">
        <is>
          <t>د. سارة الحربي</t>
        </is>
      </c>
      <c r="C57" s="6" t="n">
        <v>66</v>
      </c>
      <c r="D57" s="6" t="n">
        <v>80</v>
      </c>
      <c r="E57" s="6" t="n">
        <v>3</v>
      </c>
      <c r="F57" s="18" t="n">
        <v>17670</v>
      </c>
      <c r="G57" s="20">
        <f>IF($B57="","",IFERROR(C57/D57,""))</f>
        <v/>
      </c>
      <c r="H57" s="20">
        <f>IF($B57="","",IFERROR(E57/C57,""))</f>
        <v/>
      </c>
      <c r="I57" s="44">
        <f>IF($B57="","",IFERROR(F57/INDEX(DocHours,MATCH(B57,Doctors,0)),""))</f>
        <v/>
      </c>
    </row>
    <row r="58">
      <c r="A58" s="17" t="n">
        <v>46271</v>
      </c>
      <c r="B58" s="4" t="inlineStr">
        <is>
          <t>د. أحمد منصور</t>
        </is>
      </c>
      <c r="C58" s="6" t="n">
        <v>55</v>
      </c>
      <c r="D58" s="6" t="n">
        <v>72</v>
      </c>
      <c r="E58" s="6" t="n">
        <v>3</v>
      </c>
      <c r="F58" s="18" t="n">
        <v>12410</v>
      </c>
      <c r="G58" s="20">
        <f>IF($B58="","",IFERROR(C58/D58,""))</f>
        <v/>
      </c>
      <c r="H58" s="20">
        <f>IF($B58="","",IFERROR(E58/C58,""))</f>
        <v/>
      </c>
      <c r="I58" s="44">
        <f>IF($B58="","",IFERROR(F58/INDEX(DocHours,MATCH(B58,Doctors,0)),""))</f>
        <v/>
      </c>
    </row>
    <row r="59">
      <c r="A59" s="17" t="n">
        <v>46271</v>
      </c>
      <c r="B59" s="4" t="inlineStr">
        <is>
          <t>د. ليلى القحطاني</t>
        </is>
      </c>
      <c r="C59" s="6" t="n">
        <v>47</v>
      </c>
      <c r="D59" s="6" t="n">
        <v>64</v>
      </c>
      <c r="E59" s="6" t="n">
        <v>3</v>
      </c>
      <c r="F59" s="18" t="n">
        <v>14280</v>
      </c>
      <c r="G59" s="20">
        <f>IF($B59="","",IFERROR(C59/D59,""))</f>
        <v/>
      </c>
      <c r="H59" s="20">
        <f>IF($B59="","",IFERROR(E59/C59,""))</f>
        <v/>
      </c>
      <c r="I59" s="44">
        <f>IF($B59="","",IFERROR(F59/INDEX(DocHours,MATCH(B59,Doctors,0)),""))</f>
        <v/>
      </c>
    </row>
    <row r="60">
      <c r="A60" s="17" t="n">
        <v>46271</v>
      </c>
      <c r="B60" s="4" t="inlineStr">
        <is>
          <t>د. محمد عادل</t>
        </is>
      </c>
      <c r="C60" s="6" t="n">
        <v>64</v>
      </c>
      <c r="D60" s="6" t="n">
        <v>80</v>
      </c>
      <c r="E60" s="6" t="n">
        <v>4</v>
      </c>
      <c r="F60" s="18" t="n">
        <v>14370</v>
      </c>
      <c r="G60" s="20">
        <f>IF($B60="","",IFERROR(C60/D60,""))</f>
        <v/>
      </c>
      <c r="H60" s="20">
        <f>IF($B60="","",IFERROR(E60/C60,""))</f>
        <v/>
      </c>
      <c r="I60" s="44">
        <f>IF($B60="","",IFERROR(F60/INDEX(DocHours,MATCH(B60,Doctors,0)),""))</f>
        <v/>
      </c>
    </row>
    <row r="61">
      <c r="A61" s="17" t="n">
        <v>46271</v>
      </c>
      <c r="B61" s="4" t="inlineStr">
        <is>
          <t>د. نورة السبيعي</t>
        </is>
      </c>
      <c r="C61" s="6" t="n">
        <v>28</v>
      </c>
      <c r="D61" s="6" t="n">
        <v>48</v>
      </c>
      <c r="E61" s="6" t="n">
        <v>2</v>
      </c>
      <c r="F61" s="18" t="n">
        <v>18660</v>
      </c>
      <c r="G61" s="20">
        <f>IF($B61="","",IFERROR(C61/D61,""))</f>
        <v/>
      </c>
      <c r="H61" s="20">
        <f>IF($B61="","",IFERROR(E61/C61,""))</f>
        <v/>
      </c>
      <c r="I61" s="44">
        <f>IF($B61="","",IFERROR(F61/INDEX(DocHours,MATCH(B61,Doctors,0)),""))</f>
        <v/>
      </c>
    </row>
    <row r="62">
      <c r="A62" s="17" t="n">
        <v>46271</v>
      </c>
      <c r="B62" s="4" t="inlineStr">
        <is>
          <t>د. خالد يوسف</t>
        </is>
      </c>
      <c r="C62" s="6" t="n">
        <v>45</v>
      </c>
      <c r="D62" s="6" t="n">
        <v>60</v>
      </c>
      <c r="E62" s="6" t="n">
        <v>3</v>
      </c>
      <c r="F62" s="18" t="n">
        <v>10480</v>
      </c>
      <c r="G62" s="20">
        <f>IF($B62="","",IFERROR(C62/D62,""))</f>
        <v/>
      </c>
      <c r="H62" s="20">
        <f>IF($B62="","",IFERROR(E62/C62,""))</f>
        <v/>
      </c>
      <c r="I62" s="44">
        <f>IF($B62="","",IFERROR(F62/INDEX(DocHours,MATCH(B62,Doctors,0)),""))</f>
        <v/>
      </c>
    </row>
    <row r="63">
      <c r="A63" s="17" t="n">
        <v>46278</v>
      </c>
      <c r="B63" s="4" t="inlineStr">
        <is>
          <t>د. سارة الحربي</t>
        </is>
      </c>
      <c r="C63" s="6" t="n">
        <v>66</v>
      </c>
      <c r="D63" s="6" t="n">
        <v>80</v>
      </c>
      <c r="E63" s="6" t="n">
        <v>3</v>
      </c>
      <c r="F63" s="18" t="n">
        <v>17280</v>
      </c>
      <c r="G63" s="20">
        <f>IF($B63="","",IFERROR(C63/D63,""))</f>
        <v/>
      </c>
      <c r="H63" s="20">
        <f>IF($B63="","",IFERROR(E63/C63,""))</f>
        <v/>
      </c>
      <c r="I63" s="44">
        <f>IF($B63="","",IFERROR(F63/INDEX(DocHours,MATCH(B63,Doctors,0)),""))</f>
        <v/>
      </c>
    </row>
    <row r="64">
      <c r="A64" s="17" t="n">
        <v>46278</v>
      </c>
      <c r="B64" s="4" t="inlineStr">
        <is>
          <t>د. أحمد منصور</t>
        </is>
      </c>
      <c r="C64" s="6" t="n">
        <v>56</v>
      </c>
      <c r="D64" s="6" t="n">
        <v>72</v>
      </c>
      <c r="E64" s="6" t="n">
        <v>2</v>
      </c>
      <c r="F64" s="18" t="n">
        <v>11970</v>
      </c>
      <c r="G64" s="20">
        <f>IF($B64="","",IFERROR(C64/D64,""))</f>
        <v/>
      </c>
      <c r="H64" s="20">
        <f>IF($B64="","",IFERROR(E64/C64,""))</f>
        <v/>
      </c>
      <c r="I64" s="44">
        <f>IF($B64="","",IFERROR(F64/INDEX(DocHours,MATCH(B64,Doctors,0)),""))</f>
        <v/>
      </c>
    </row>
    <row r="65">
      <c r="A65" s="17" t="n">
        <v>46278</v>
      </c>
      <c r="B65" s="4" t="inlineStr">
        <is>
          <t>د. ليلى القحطاني</t>
        </is>
      </c>
      <c r="C65" s="6" t="n">
        <v>47</v>
      </c>
      <c r="D65" s="6" t="n">
        <v>64</v>
      </c>
      <c r="E65" s="6" t="n">
        <v>3</v>
      </c>
      <c r="F65" s="18" t="n">
        <v>15220</v>
      </c>
      <c r="G65" s="20">
        <f>IF($B65="","",IFERROR(C65/D65,""))</f>
        <v/>
      </c>
      <c r="H65" s="20">
        <f>IF($B65="","",IFERROR(E65/C65,""))</f>
        <v/>
      </c>
      <c r="I65" s="44">
        <f>IF($B65="","",IFERROR(F65/INDEX(DocHours,MATCH(B65,Doctors,0)),""))</f>
        <v/>
      </c>
    </row>
    <row r="66">
      <c r="A66" s="17" t="n">
        <v>46278</v>
      </c>
      <c r="B66" s="4" t="inlineStr">
        <is>
          <t>د. محمد عادل</t>
        </is>
      </c>
      <c r="C66" s="6" t="n">
        <v>66</v>
      </c>
      <c r="D66" s="6" t="n">
        <v>80</v>
      </c>
      <c r="E66" s="6" t="n">
        <v>5</v>
      </c>
      <c r="F66" s="18" t="n">
        <v>15170</v>
      </c>
      <c r="G66" s="20">
        <f>IF($B66="","",IFERROR(C66/D66,""))</f>
        <v/>
      </c>
      <c r="H66" s="20">
        <f>IF($B66="","",IFERROR(E66/C66,""))</f>
        <v/>
      </c>
      <c r="I66" s="44">
        <f>IF($B66="","",IFERROR(F66/INDEX(DocHours,MATCH(B66,Doctors,0)),""))</f>
        <v/>
      </c>
    </row>
    <row r="67">
      <c r="A67" s="17" t="n">
        <v>46278</v>
      </c>
      <c r="B67" s="4" t="inlineStr">
        <is>
          <t>د. نورة السبيعي</t>
        </is>
      </c>
      <c r="C67" s="6" t="n">
        <v>27</v>
      </c>
      <c r="D67" s="6" t="n">
        <v>48</v>
      </c>
      <c r="E67" s="6" t="n">
        <v>2</v>
      </c>
      <c r="F67" s="18" t="n">
        <v>19690</v>
      </c>
      <c r="G67" s="20">
        <f>IF($B67="","",IFERROR(C67/D67,""))</f>
        <v/>
      </c>
      <c r="H67" s="20">
        <f>IF($B67="","",IFERROR(E67/C67,""))</f>
        <v/>
      </c>
      <c r="I67" s="44">
        <f>IF($B67="","",IFERROR(F67/INDEX(DocHours,MATCH(B67,Doctors,0)),""))</f>
        <v/>
      </c>
    </row>
    <row r="68">
      <c r="A68" s="17" t="n">
        <v>46278</v>
      </c>
      <c r="B68" s="4" t="inlineStr">
        <is>
          <t>د. خالد يوسف</t>
        </is>
      </c>
      <c r="C68" s="6" t="n">
        <v>43</v>
      </c>
      <c r="D68" s="6" t="n">
        <v>60</v>
      </c>
      <c r="E68" s="6" t="n">
        <v>2</v>
      </c>
      <c r="F68" s="18" t="n">
        <v>10650</v>
      </c>
      <c r="G68" s="20">
        <f>IF($B68="","",IFERROR(C68/D68,""))</f>
        <v/>
      </c>
      <c r="H68" s="20">
        <f>IF($B68="","",IFERROR(E68/C68,""))</f>
        <v/>
      </c>
      <c r="I68" s="44">
        <f>IF($B68="","",IFERROR(F68/INDEX(DocHours,MATCH(B68,Doctors,0)),""))</f>
        <v/>
      </c>
    </row>
    <row r="69">
      <c r="A69" s="17" t="n">
        <v>46285</v>
      </c>
      <c r="B69" s="4" t="inlineStr">
        <is>
          <t>د. سارة الحربي</t>
        </is>
      </c>
      <c r="C69" s="6" t="n">
        <v>65</v>
      </c>
      <c r="D69" s="6" t="n">
        <v>80</v>
      </c>
      <c r="E69" s="6" t="n">
        <v>3</v>
      </c>
      <c r="F69" s="18" t="n">
        <v>16490</v>
      </c>
      <c r="G69" s="20">
        <f>IF($B69="","",IFERROR(C69/D69,""))</f>
        <v/>
      </c>
      <c r="H69" s="20">
        <f>IF($B69="","",IFERROR(E69/C69,""))</f>
        <v/>
      </c>
      <c r="I69" s="44">
        <f>IF($B69="","",IFERROR(F69/INDEX(DocHours,MATCH(B69,Doctors,0)),""))</f>
        <v/>
      </c>
    </row>
    <row r="70">
      <c r="A70" s="17" t="n">
        <v>46285</v>
      </c>
      <c r="B70" s="4" t="inlineStr">
        <is>
          <t>د. أحمد منصور</t>
        </is>
      </c>
      <c r="C70" s="6" t="n">
        <v>56</v>
      </c>
      <c r="D70" s="6" t="n">
        <v>72</v>
      </c>
      <c r="E70" s="6" t="n">
        <v>3</v>
      </c>
      <c r="F70" s="18" t="n">
        <v>11690</v>
      </c>
      <c r="G70" s="20">
        <f>IF($B70="","",IFERROR(C70/D70,""))</f>
        <v/>
      </c>
      <c r="H70" s="20">
        <f>IF($B70="","",IFERROR(E70/C70,""))</f>
        <v/>
      </c>
      <c r="I70" s="44">
        <f>IF($B70="","",IFERROR(F70/INDEX(DocHours,MATCH(B70,Doctors,0)),""))</f>
        <v/>
      </c>
    </row>
    <row r="71">
      <c r="A71" s="17" t="n">
        <v>46285</v>
      </c>
      <c r="B71" s="4" t="inlineStr">
        <is>
          <t>د. ليلى القحطاني</t>
        </is>
      </c>
      <c r="C71" s="6" t="n">
        <v>46</v>
      </c>
      <c r="D71" s="6" t="n">
        <v>64</v>
      </c>
      <c r="E71" s="6" t="n">
        <v>3</v>
      </c>
      <c r="F71" s="18" t="n">
        <v>14110</v>
      </c>
      <c r="G71" s="20">
        <f>IF($B71="","",IFERROR(C71/D71,""))</f>
        <v/>
      </c>
      <c r="H71" s="20">
        <f>IF($B71="","",IFERROR(E71/C71,""))</f>
        <v/>
      </c>
      <c r="I71" s="44">
        <f>IF($B71="","",IFERROR(F71/INDEX(DocHours,MATCH(B71,Doctors,0)),""))</f>
        <v/>
      </c>
    </row>
    <row r="72">
      <c r="A72" s="17" t="n">
        <v>46285</v>
      </c>
      <c r="B72" s="4" t="inlineStr">
        <is>
          <t>د. محمد عادل</t>
        </is>
      </c>
      <c r="C72" s="6" t="n">
        <v>63</v>
      </c>
      <c r="D72" s="6" t="n">
        <v>80</v>
      </c>
      <c r="E72" s="6" t="n">
        <v>5</v>
      </c>
      <c r="F72" s="18" t="n">
        <v>15500</v>
      </c>
      <c r="G72" s="20">
        <f>IF($B72="","",IFERROR(C72/D72,""))</f>
        <v/>
      </c>
      <c r="H72" s="20">
        <f>IF($B72="","",IFERROR(E72/C72,""))</f>
        <v/>
      </c>
      <c r="I72" s="44">
        <f>IF($B72="","",IFERROR(F72/INDEX(DocHours,MATCH(B72,Doctors,0)),""))</f>
        <v/>
      </c>
    </row>
    <row r="73">
      <c r="A73" s="17" t="n">
        <v>46285</v>
      </c>
      <c r="B73" s="4" t="inlineStr">
        <is>
          <t>د. نورة السبيعي</t>
        </is>
      </c>
      <c r="C73" s="6" t="n">
        <v>27</v>
      </c>
      <c r="D73" s="6" t="n">
        <v>48</v>
      </c>
      <c r="E73" s="6" t="n">
        <v>2</v>
      </c>
      <c r="F73" s="18" t="n">
        <v>18590</v>
      </c>
      <c r="G73" s="20">
        <f>IF($B73="","",IFERROR(C73/D73,""))</f>
        <v/>
      </c>
      <c r="H73" s="20">
        <f>IF($B73="","",IFERROR(E73/C73,""))</f>
        <v/>
      </c>
      <c r="I73" s="44">
        <f>IF($B73="","",IFERROR(F73/INDEX(DocHours,MATCH(B73,Doctors,0)),""))</f>
        <v/>
      </c>
    </row>
    <row r="74">
      <c r="A74" s="17" t="n">
        <v>46285</v>
      </c>
      <c r="B74" s="4" t="inlineStr">
        <is>
          <t>د. خالد يوسف</t>
        </is>
      </c>
      <c r="C74" s="6" t="n">
        <v>44</v>
      </c>
      <c r="D74" s="6" t="n">
        <v>60</v>
      </c>
      <c r="E74" s="6" t="n">
        <v>2</v>
      </c>
      <c r="F74" s="18" t="n">
        <v>10550</v>
      </c>
      <c r="G74" s="20">
        <f>IF($B74="","",IFERROR(C74/D74,""))</f>
        <v/>
      </c>
      <c r="H74" s="20">
        <f>IF($B74="","",IFERROR(E74/C74,""))</f>
        <v/>
      </c>
      <c r="I74" s="44">
        <f>IF($B74="","",IFERROR(F74/INDEX(DocHours,MATCH(B74,Doctors,0)),""))</f>
        <v/>
      </c>
    </row>
    <row r="75">
      <c r="A75" s="17" t="n"/>
      <c r="B75" s="4" t="n"/>
      <c r="C75" s="6" t="n"/>
      <c r="D75" s="6" t="n"/>
      <c r="E75" s="6" t="n"/>
      <c r="F75" s="18" t="n"/>
      <c r="G75" s="20">
        <f>IF($B75="","",IFERROR(C75/D75,""))</f>
        <v/>
      </c>
      <c r="H75" s="20">
        <f>IF($B75="","",IFERROR(E75/C75,""))</f>
        <v/>
      </c>
      <c r="I75" s="44">
        <f>IF($B75="","",IFERROR(F75/INDEX(DocHours,MATCH(B75,Doctors,0)),""))</f>
        <v/>
      </c>
    </row>
    <row r="76">
      <c r="A76" s="17" t="n"/>
      <c r="B76" s="4" t="n"/>
      <c r="C76" s="6" t="n"/>
      <c r="D76" s="6" t="n"/>
      <c r="E76" s="6" t="n"/>
      <c r="F76" s="18" t="n"/>
      <c r="G76" s="20">
        <f>IF($B76="","",IFERROR(C76/D76,""))</f>
        <v/>
      </c>
      <c r="H76" s="20">
        <f>IF($B76="","",IFERROR(E76/C76,""))</f>
        <v/>
      </c>
      <c r="I76" s="44">
        <f>IF($B76="","",IFERROR(F76/INDEX(DocHours,MATCH(B76,Doctors,0)),""))</f>
        <v/>
      </c>
    </row>
    <row r="77">
      <c r="A77" s="17" t="n"/>
      <c r="B77" s="4" t="n"/>
      <c r="C77" s="6" t="n"/>
      <c r="D77" s="6" t="n"/>
      <c r="E77" s="6" t="n"/>
      <c r="F77" s="18" t="n"/>
      <c r="G77" s="20">
        <f>IF($B77="","",IFERROR(C77/D77,""))</f>
        <v/>
      </c>
      <c r="H77" s="20">
        <f>IF($B77="","",IFERROR(E77/C77,""))</f>
        <v/>
      </c>
      <c r="I77" s="44">
        <f>IF($B77="","",IFERROR(F77/INDEX(DocHours,MATCH(B77,Doctors,0)),""))</f>
        <v/>
      </c>
    </row>
    <row r="78">
      <c r="A78" s="17" t="n"/>
      <c r="B78" s="4" t="n"/>
      <c r="C78" s="6" t="n"/>
      <c r="D78" s="6" t="n"/>
      <c r="E78" s="6" t="n"/>
      <c r="F78" s="18" t="n"/>
      <c r="G78" s="20">
        <f>IF($B78="","",IFERROR(C78/D78,""))</f>
        <v/>
      </c>
      <c r="H78" s="20">
        <f>IF($B78="","",IFERROR(E78/C78,""))</f>
        <v/>
      </c>
      <c r="I78" s="44">
        <f>IF($B78="","",IFERROR(F78/INDEX(DocHours,MATCH(B78,Doctors,0)),""))</f>
        <v/>
      </c>
    </row>
    <row r="79">
      <c r="A79" s="17" t="n"/>
      <c r="B79" s="4" t="n"/>
      <c r="C79" s="6" t="n"/>
      <c r="D79" s="6" t="n"/>
      <c r="E79" s="6" t="n"/>
      <c r="F79" s="18" t="n"/>
      <c r="G79" s="20">
        <f>IF($B79="","",IFERROR(C79/D79,""))</f>
        <v/>
      </c>
      <c r="H79" s="20">
        <f>IF($B79="","",IFERROR(E79/C79,""))</f>
        <v/>
      </c>
      <c r="I79" s="44">
        <f>IF($B79="","",IFERROR(F79/INDEX(DocHours,MATCH(B79,Doctors,0)),""))</f>
        <v/>
      </c>
    </row>
    <row r="80">
      <c r="A80" s="17" t="n"/>
      <c r="B80" s="4" t="n"/>
      <c r="C80" s="6" t="n"/>
      <c r="D80" s="6" t="n"/>
      <c r="E80" s="6" t="n"/>
      <c r="F80" s="18" t="n"/>
      <c r="G80" s="20">
        <f>IF($B80="","",IFERROR(C80/D80,""))</f>
        <v/>
      </c>
      <c r="H80" s="20">
        <f>IF($B80="","",IFERROR(E80/C80,""))</f>
        <v/>
      </c>
      <c r="I80" s="44">
        <f>IF($B80="","",IFERROR(F80/INDEX(DocHours,MATCH(B80,Doctors,0)),""))</f>
        <v/>
      </c>
    </row>
    <row r="81">
      <c r="A81" s="17" t="n"/>
      <c r="B81" s="4" t="n"/>
      <c r="C81" s="6" t="n"/>
      <c r="D81" s="6" t="n"/>
      <c r="E81" s="6" t="n"/>
      <c r="F81" s="18" t="n"/>
      <c r="G81" s="20">
        <f>IF($B81="","",IFERROR(C81/D81,""))</f>
        <v/>
      </c>
      <c r="H81" s="20">
        <f>IF($B81="","",IFERROR(E81/C81,""))</f>
        <v/>
      </c>
      <c r="I81" s="44">
        <f>IF($B81="","",IFERROR(F81/INDEX(DocHours,MATCH(B81,Doctors,0)),""))</f>
        <v/>
      </c>
    </row>
    <row r="82">
      <c r="A82" s="17" t="n"/>
      <c r="B82" s="4" t="n"/>
      <c r="C82" s="6" t="n"/>
      <c r="D82" s="6" t="n"/>
      <c r="E82" s="6" t="n"/>
      <c r="F82" s="18" t="n"/>
      <c r="G82" s="20">
        <f>IF($B82="","",IFERROR(C82/D82,""))</f>
        <v/>
      </c>
      <c r="H82" s="20">
        <f>IF($B82="","",IFERROR(E82/C82,""))</f>
        <v/>
      </c>
      <c r="I82" s="44">
        <f>IF($B82="","",IFERROR(F82/INDEX(DocHours,MATCH(B82,Doctors,0)),""))</f>
        <v/>
      </c>
    </row>
    <row r="83">
      <c r="A83" s="17" t="n"/>
      <c r="B83" s="4" t="n"/>
      <c r="C83" s="6" t="n"/>
      <c r="D83" s="6" t="n"/>
      <c r="E83" s="6" t="n"/>
      <c r="F83" s="18" t="n"/>
      <c r="G83" s="20">
        <f>IF($B83="","",IFERROR(C83/D83,""))</f>
        <v/>
      </c>
      <c r="H83" s="20">
        <f>IF($B83="","",IFERROR(E83/C83,""))</f>
        <v/>
      </c>
      <c r="I83" s="44">
        <f>IF($B83="","",IFERROR(F83/INDEX(DocHours,MATCH(B83,Doctors,0)),""))</f>
        <v/>
      </c>
    </row>
    <row r="84">
      <c r="A84" s="17" t="n"/>
      <c r="B84" s="4" t="n"/>
      <c r="C84" s="6" t="n"/>
      <c r="D84" s="6" t="n"/>
      <c r="E84" s="6" t="n"/>
      <c r="F84" s="18" t="n"/>
      <c r="G84" s="20">
        <f>IF($B84="","",IFERROR(C84/D84,""))</f>
        <v/>
      </c>
      <c r="H84" s="20">
        <f>IF($B84="","",IFERROR(E84/C84,""))</f>
        <v/>
      </c>
      <c r="I84" s="44">
        <f>IF($B84="","",IFERROR(F84/INDEX(DocHours,MATCH(B84,Doctors,0)),""))</f>
        <v/>
      </c>
    </row>
    <row r="85">
      <c r="A85" s="17" t="n"/>
      <c r="B85" s="4" t="n"/>
      <c r="C85" s="6" t="n"/>
      <c r="D85" s="6" t="n"/>
      <c r="E85" s="6" t="n"/>
      <c r="F85" s="18" t="n"/>
      <c r="G85" s="20">
        <f>IF($B85="","",IFERROR(C85/D85,""))</f>
        <v/>
      </c>
      <c r="H85" s="20">
        <f>IF($B85="","",IFERROR(E85/C85,""))</f>
        <v/>
      </c>
      <c r="I85" s="44">
        <f>IF($B85="","",IFERROR(F85/INDEX(DocHours,MATCH(B85,Doctors,0)),""))</f>
        <v/>
      </c>
    </row>
    <row r="86">
      <c r="A86" s="17" t="n"/>
      <c r="B86" s="4" t="n"/>
      <c r="C86" s="6" t="n"/>
      <c r="D86" s="6" t="n"/>
      <c r="E86" s="6" t="n"/>
      <c r="F86" s="18" t="n"/>
      <c r="G86" s="20">
        <f>IF($B86="","",IFERROR(C86/D86,""))</f>
        <v/>
      </c>
      <c r="H86" s="20">
        <f>IF($B86="","",IFERROR(E86/C86,""))</f>
        <v/>
      </c>
      <c r="I86" s="44">
        <f>IF($B86="","",IFERROR(F86/INDEX(DocHours,MATCH(B86,Doctors,0)),""))</f>
        <v/>
      </c>
    </row>
    <row r="87">
      <c r="A87" s="17" t="n"/>
      <c r="B87" s="4" t="n"/>
      <c r="C87" s="6" t="n"/>
      <c r="D87" s="6" t="n"/>
      <c r="E87" s="6" t="n"/>
      <c r="F87" s="18" t="n"/>
      <c r="G87" s="20">
        <f>IF($B87="","",IFERROR(C87/D87,""))</f>
        <v/>
      </c>
      <c r="H87" s="20">
        <f>IF($B87="","",IFERROR(E87/C87,""))</f>
        <v/>
      </c>
      <c r="I87" s="44">
        <f>IF($B87="","",IFERROR(F87/INDEX(DocHours,MATCH(B87,Doctors,0)),""))</f>
        <v/>
      </c>
    </row>
    <row r="88">
      <c r="A88" s="17" t="n"/>
      <c r="B88" s="4" t="n"/>
      <c r="C88" s="6" t="n"/>
      <c r="D88" s="6" t="n"/>
      <c r="E88" s="6" t="n"/>
      <c r="F88" s="18" t="n"/>
      <c r="G88" s="20">
        <f>IF($B88="","",IFERROR(C88/D88,""))</f>
        <v/>
      </c>
      <c r="H88" s="20">
        <f>IF($B88="","",IFERROR(E88/C88,""))</f>
        <v/>
      </c>
      <c r="I88" s="44">
        <f>IF($B88="","",IFERROR(F88/INDEX(DocHours,MATCH(B88,Doctors,0)),""))</f>
        <v/>
      </c>
    </row>
    <row r="89">
      <c r="A89" s="17" t="n"/>
      <c r="B89" s="4" t="n"/>
      <c r="C89" s="6" t="n"/>
      <c r="D89" s="6" t="n"/>
      <c r="E89" s="6" t="n"/>
      <c r="F89" s="18" t="n"/>
      <c r="G89" s="20">
        <f>IF($B89="","",IFERROR(C89/D89,""))</f>
        <v/>
      </c>
      <c r="H89" s="20">
        <f>IF($B89="","",IFERROR(E89/C89,""))</f>
        <v/>
      </c>
      <c r="I89" s="44">
        <f>IF($B89="","",IFERROR(F89/INDEX(DocHours,MATCH(B89,Doctors,0)),""))</f>
        <v/>
      </c>
    </row>
    <row r="90">
      <c r="A90" s="17" t="n"/>
      <c r="B90" s="4" t="n"/>
      <c r="C90" s="6" t="n"/>
      <c r="D90" s="6" t="n"/>
      <c r="E90" s="6" t="n"/>
      <c r="F90" s="18" t="n"/>
      <c r="G90" s="20">
        <f>IF($B90="","",IFERROR(C90/D90,""))</f>
        <v/>
      </c>
      <c r="H90" s="20">
        <f>IF($B90="","",IFERROR(E90/C90,""))</f>
        <v/>
      </c>
      <c r="I90" s="44">
        <f>IF($B90="","",IFERROR(F90/INDEX(DocHours,MATCH(B90,Doctors,0)),""))</f>
        <v/>
      </c>
    </row>
    <row r="91">
      <c r="A91" s="17" t="n"/>
      <c r="B91" s="4" t="n"/>
      <c r="C91" s="6" t="n"/>
      <c r="D91" s="6" t="n"/>
      <c r="E91" s="6" t="n"/>
      <c r="F91" s="18" t="n"/>
      <c r="G91" s="20">
        <f>IF($B91="","",IFERROR(C91/D91,""))</f>
        <v/>
      </c>
      <c r="H91" s="20">
        <f>IF($B91="","",IFERROR(E91/C91,""))</f>
        <v/>
      </c>
      <c r="I91" s="44">
        <f>IF($B91="","",IFERROR(F91/INDEX(DocHours,MATCH(B91,Doctors,0)),""))</f>
        <v/>
      </c>
    </row>
    <row r="92">
      <c r="A92" s="17" t="n"/>
      <c r="B92" s="4" t="n"/>
      <c r="C92" s="6" t="n"/>
      <c r="D92" s="6" t="n"/>
      <c r="E92" s="6" t="n"/>
      <c r="F92" s="18" t="n"/>
      <c r="G92" s="20">
        <f>IF($B92="","",IFERROR(C92/D92,""))</f>
        <v/>
      </c>
      <c r="H92" s="20">
        <f>IF($B92="","",IFERROR(E92/C92,""))</f>
        <v/>
      </c>
      <c r="I92" s="44">
        <f>IF($B92="","",IFERROR(F92/INDEX(DocHours,MATCH(B92,Doctors,0)),""))</f>
        <v/>
      </c>
    </row>
    <row r="93">
      <c r="A93" s="17" t="n"/>
      <c r="B93" s="4" t="n"/>
      <c r="C93" s="6" t="n"/>
      <c r="D93" s="6" t="n"/>
      <c r="E93" s="6" t="n"/>
      <c r="F93" s="18" t="n"/>
      <c r="G93" s="20">
        <f>IF($B93="","",IFERROR(C93/D93,""))</f>
        <v/>
      </c>
      <c r="H93" s="20">
        <f>IF($B93="","",IFERROR(E93/C93,""))</f>
        <v/>
      </c>
      <c r="I93" s="44">
        <f>IF($B93="","",IFERROR(F93/INDEX(DocHours,MATCH(B93,Doctors,0)),""))</f>
        <v/>
      </c>
    </row>
    <row r="94">
      <c r="A94" s="17" t="n"/>
      <c r="B94" s="4" t="n"/>
      <c r="C94" s="6" t="n"/>
      <c r="D94" s="6" t="n"/>
      <c r="E94" s="6" t="n"/>
      <c r="F94" s="18" t="n"/>
      <c r="G94" s="20">
        <f>IF($B94="","",IFERROR(C94/D94,""))</f>
        <v/>
      </c>
      <c r="H94" s="20">
        <f>IF($B94="","",IFERROR(E94/C94,""))</f>
        <v/>
      </c>
      <c r="I94" s="44">
        <f>IF($B94="","",IFERROR(F94/INDEX(DocHours,MATCH(B94,Doctors,0)),""))</f>
        <v/>
      </c>
    </row>
    <row r="95">
      <c r="A95" s="17" t="n"/>
      <c r="B95" s="4" t="n"/>
      <c r="C95" s="6" t="n"/>
      <c r="D95" s="6" t="n"/>
      <c r="E95" s="6" t="n"/>
      <c r="F95" s="18" t="n"/>
      <c r="G95" s="20">
        <f>IF($B95="","",IFERROR(C95/D95,""))</f>
        <v/>
      </c>
      <c r="H95" s="20">
        <f>IF($B95="","",IFERROR(E95/C95,""))</f>
        <v/>
      </c>
      <c r="I95" s="44">
        <f>IF($B95="","",IFERROR(F95/INDEX(DocHours,MATCH(B95,Doctors,0)),""))</f>
        <v/>
      </c>
    </row>
    <row r="96">
      <c r="A96" s="17" t="n"/>
      <c r="B96" s="4" t="n"/>
      <c r="C96" s="6" t="n"/>
      <c r="D96" s="6" t="n"/>
      <c r="E96" s="6" t="n"/>
      <c r="F96" s="18" t="n"/>
      <c r="G96" s="20">
        <f>IF($B96="","",IFERROR(C96/D96,""))</f>
        <v/>
      </c>
      <c r="H96" s="20">
        <f>IF($B96="","",IFERROR(E96/C96,""))</f>
        <v/>
      </c>
      <c r="I96" s="44">
        <f>IF($B96="","",IFERROR(F96/INDEX(DocHours,MATCH(B96,Doctors,0)),""))</f>
        <v/>
      </c>
    </row>
    <row r="97">
      <c r="A97" s="17" t="n"/>
      <c r="B97" s="4" t="n"/>
      <c r="C97" s="6" t="n"/>
      <c r="D97" s="6" t="n"/>
      <c r="E97" s="6" t="n"/>
      <c r="F97" s="18" t="n"/>
      <c r="G97" s="20">
        <f>IF($B97="","",IFERROR(C97/D97,""))</f>
        <v/>
      </c>
      <c r="H97" s="20">
        <f>IF($B97="","",IFERROR(E97/C97,""))</f>
        <v/>
      </c>
      <c r="I97" s="44">
        <f>IF($B97="","",IFERROR(F97/INDEX(DocHours,MATCH(B97,Doctors,0)),""))</f>
        <v/>
      </c>
    </row>
    <row r="98">
      <c r="A98" s="17" t="n"/>
      <c r="B98" s="4" t="n"/>
      <c r="C98" s="6" t="n"/>
      <c r="D98" s="6" t="n"/>
      <c r="E98" s="6" t="n"/>
      <c r="F98" s="18" t="n"/>
      <c r="G98" s="20">
        <f>IF($B98="","",IFERROR(C98/D98,""))</f>
        <v/>
      </c>
      <c r="H98" s="20">
        <f>IF($B98="","",IFERROR(E98/C98,""))</f>
        <v/>
      </c>
      <c r="I98" s="44">
        <f>IF($B98="","",IFERROR(F98/INDEX(DocHours,MATCH(B98,Doctors,0)),""))</f>
        <v/>
      </c>
    </row>
    <row r="99">
      <c r="A99" s="17" t="n"/>
      <c r="B99" s="4" t="n"/>
      <c r="C99" s="6" t="n"/>
      <c r="D99" s="6" t="n"/>
      <c r="E99" s="6" t="n"/>
      <c r="F99" s="18" t="n"/>
      <c r="G99" s="20">
        <f>IF($B99="","",IFERROR(C99/D99,""))</f>
        <v/>
      </c>
      <c r="H99" s="20">
        <f>IF($B99="","",IFERROR(E99/C99,""))</f>
        <v/>
      </c>
      <c r="I99" s="44">
        <f>IF($B99="","",IFERROR(F99/INDEX(DocHours,MATCH(B99,Doctors,0)),""))</f>
        <v/>
      </c>
    </row>
    <row r="100">
      <c r="A100" s="17" t="n"/>
      <c r="B100" s="4" t="n"/>
      <c r="C100" s="6" t="n"/>
      <c r="D100" s="6" t="n"/>
      <c r="E100" s="6" t="n"/>
      <c r="F100" s="18" t="n"/>
      <c r="G100" s="20">
        <f>IF($B100="","",IFERROR(C100/D100,""))</f>
        <v/>
      </c>
      <c r="H100" s="20">
        <f>IF($B100="","",IFERROR(E100/C100,""))</f>
        <v/>
      </c>
      <c r="I100" s="44">
        <f>IF($B100="","",IFERROR(F100/INDEX(DocHours,MATCH(B100,Doctors,0)),""))</f>
        <v/>
      </c>
    </row>
    <row r="101">
      <c r="A101" s="17" t="n"/>
      <c r="B101" s="4" t="n"/>
      <c r="C101" s="6" t="n"/>
      <c r="D101" s="6" t="n"/>
      <c r="E101" s="6" t="n"/>
      <c r="F101" s="18" t="n"/>
      <c r="G101" s="20">
        <f>IF($B101="","",IFERROR(C101/D101,""))</f>
        <v/>
      </c>
      <c r="H101" s="20">
        <f>IF($B101="","",IFERROR(E101/C101,""))</f>
        <v/>
      </c>
      <c r="I101" s="44">
        <f>IF($B101="","",IFERROR(F101/INDEX(DocHours,MATCH(B101,Doctors,0)),""))</f>
        <v/>
      </c>
    </row>
    <row r="102">
      <c r="A102" s="17" t="n"/>
      <c r="B102" s="4" t="n"/>
      <c r="C102" s="6" t="n"/>
      <c r="D102" s="6" t="n"/>
      <c r="E102" s="6" t="n"/>
      <c r="F102" s="18" t="n"/>
      <c r="G102" s="20">
        <f>IF($B102="","",IFERROR(C102/D102,""))</f>
        <v/>
      </c>
      <c r="H102" s="20">
        <f>IF($B102="","",IFERROR(E102/C102,""))</f>
        <v/>
      </c>
      <c r="I102" s="44">
        <f>IF($B102="","",IFERROR(F102/INDEX(DocHours,MATCH(B102,Doctors,0)),""))</f>
        <v/>
      </c>
    </row>
    <row r="103">
      <c r="A103" s="17" t="n"/>
      <c r="B103" s="4" t="n"/>
      <c r="C103" s="6" t="n"/>
      <c r="D103" s="6" t="n"/>
      <c r="E103" s="6" t="n"/>
      <c r="F103" s="18" t="n"/>
      <c r="G103" s="20">
        <f>IF($B103="","",IFERROR(C103/D103,""))</f>
        <v/>
      </c>
      <c r="H103" s="20">
        <f>IF($B103="","",IFERROR(E103/C103,""))</f>
        <v/>
      </c>
      <c r="I103" s="44">
        <f>IF($B103="","",IFERROR(F103/INDEX(DocHours,MATCH(B103,Doctors,0)),""))</f>
        <v/>
      </c>
    </row>
    <row r="104">
      <c r="A104" s="17" t="n"/>
      <c r="B104" s="4" t="n"/>
      <c r="C104" s="6" t="n"/>
      <c r="D104" s="6" t="n"/>
      <c r="E104" s="6" t="n"/>
      <c r="F104" s="18" t="n"/>
      <c r="G104" s="20">
        <f>IF($B104="","",IFERROR(C104/D104,""))</f>
        <v/>
      </c>
      <c r="H104" s="20">
        <f>IF($B104="","",IFERROR(E104/C104,""))</f>
        <v/>
      </c>
      <c r="I104" s="44">
        <f>IF($B104="","",IFERROR(F104/INDEX(DocHours,MATCH(B104,Doctors,0)),""))</f>
        <v/>
      </c>
    </row>
    <row r="105">
      <c r="A105" s="17" t="n"/>
      <c r="B105" s="4" t="n"/>
      <c r="C105" s="6" t="n"/>
      <c r="D105" s="6" t="n"/>
      <c r="E105" s="6" t="n"/>
      <c r="F105" s="18" t="n"/>
      <c r="G105" s="20">
        <f>IF($B105="","",IFERROR(C105/D105,""))</f>
        <v/>
      </c>
      <c r="H105" s="20">
        <f>IF($B105="","",IFERROR(E105/C105,""))</f>
        <v/>
      </c>
      <c r="I105" s="44">
        <f>IF($B105="","",IFERROR(F105/INDEX(DocHours,MATCH(B105,Doctors,0)),""))</f>
        <v/>
      </c>
    </row>
    <row r="106">
      <c r="A106" s="17" t="n"/>
      <c r="B106" s="4" t="n"/>
      <c r="C106" s="6" t="n"/>
      <c r="D106" s="6" t="n"/>
      <c r="E106" s="6" t="n"/>
      <c r="F106" s="18" t="n"/>
      <c r="G106" s="20">
        <f>IF($B106="","",IFERROR(C106/D106,""))</f>
        <v/>
      </c>
      <c r="H106" s="20">
        <f>IF($B106="","",IFERROR(E106/C106,""))</f>
        <v/>
      </c>
      <c r="I106" s="44">
        <f>IF($B106="","",IFERROR(F106/INDEX(DocHours,MATCH(B106,Doctors,0)),""))</f>
        <v/>
      </c>
    </row>
    <row r="107">
      <c r="A107" s="17" t="n"/>
      <c r="B107" s="4" t="n"/>
      <c r="C107" s="6" t="n"/>
      <c r="D107" s="6" t="n"/>
      <c r="E107" s="6" t="n"/>
      <c r="F107" s="18" t="n"/>
      <c r="G107" s="20">
        <f>IF($B107="","",IFERROR(C107/D107,""))</f>
        <v/>
      </c>
      <c r="H107" s="20">
        <f>IF($B107="","",IFERROR(E107/C107,""))</f>
        <v/>
      </c>
      <c r="I107" s="44">
        <f>IF($B107="","",IFERROR(F107/INDEX(DocHours,MATCH(B107,Doctors,0)),""))</f>
        <v/>
      </c>
    </row>
    <row r="108">
      <c r="A108" s="17" t="n"/>
      <c r="B108" s="4" t="n"/>
      <c r="C108" s="6" t="n"/>
      <c r="D108" s="6" t="n"/>
      <c r="E108" s="6" t="n"/>
      <c r="F108" s="18" t="n"/>
      <c r="G108" s="20">
        <f>IF($B108="","",IFERROR(C108/D108,""))</f>
        <v/>
      </c>
      <c r="H108" s="20">
        <f>IF($B108="","",IFERROR(E108/C108,""))</f>
        <v/>
      </c>
      <c r="I108" s="44">
        <f>IF($B108="","",IFERROR(F108/INDEX(DocHours,MATCH(B108,Doctors,0)),""))</f>
        <v/>
      </c>
    </row>
    <row r="109">
      <c r="A109" s="17" t="n"/>
      <c r="B109" s="4" t="n"/>
      <c r="C109" s="6" t="n"/>
      <c r="D109" s="6" t="n"/>
      <c r="E109" s="6" t="n"/>
      <c r="F109" s="18" t="n"/>
      <c r="G109" s="20">
        <f>IF($B109="","",IFERROR(C109/D109,""))</f>
        <v/>
      </c>
      <c r="H109" s="20">
        <f>IF($B109="","",IFERROR(E109/C109,""))</f>
        <v/>
      </c>
      <c r="I109" s="44">
        <f>IF($B109="","",IFERROR(F109/INDEX(DocHours,MATCH(B109,Doctors,0)),""))</f>
        <v/>
      </c>
    </row>
    <row r="110">
      <c r="A110" s="17" t="n"/>
      <c r="B110" s="4" t="n"/>
      <c r="C110" s="6" t="n"/>
      <c r="D110" s="6" t="n"/>
      <c r="E110" s="6" t="n"/>
      <c r="F110" s="18" t="n"/>
      <c r="G110" s="20">
        <f>IF($B110="","",IFERROR(C110/D110,""))</f>
        <v/>
      </c>
      <c r="H110" s="20">
        <f>IF($B110="","",IFERROR(E110/C110,""))</f>
        <v/>
      </c>
      <c r="I110" s="44">
        <f>IF($B110="","",IFERROR(F110/INDEX(DocHours,MATCH(B110,Doctors,0)),""))</f>
        <v/>
      </c>
    </row>
    <row r="111">
      <c r="A111" s="17" t="n"/>
      <c r="B111" s="4" t="n"/>
      <c r="C111" s="6" t="n"/>
      <c r="D111" s="6" t="n"/>
      <c r="E111" s="6" t="n"/>
      <c r="F111" s="18" t="n"/>
      <c r="G111" s="20">
        <f>IF($B111="","",IFERROR(C111/D111,""))</f>
        <v/>
      </c>
      <c r="H111" s="20">
        <f>IF($B111="","",IFERROR(E111/C111,""))</f>
        <v/>
      </c>
      <c r="I111" s="44">
        <f>IF($B111="","",IFERROR(F111/INDEX(DocHours,MATCH(B111,Doctors,0)),""))</f>
        <v/>
      </c>
    </row>
    <row r="112">
      <c r="A112" s="17" t="n"/>
      <c r="B112" s="4" t="n"/>
      <c r="C112" s="6" t="n"/>
      <c r="D112" s="6" t="n"/>
      <c r="E112" s="6" t="n"/>
      <c r="F112" s="18" t="n"/>
      <c r="G112" s="20">
        <f>IF($B112="","",IFERROR(C112/D112,""))</f>
        <v/>
      </c>
      <c r="H112" s="20">
        <f>IF($B112="","",IFERROR(E112/C112,""))</f>
        <v/>
      </c>
      <c r="I112" s="44">
        <f>IF($B112="","",IFERROR(F112/INDEX(DocHours,MATCH(B112,Doctors,0)),""))</f>
        <v/>
      </c>
    </row>
    <row r="113">
      <c r="A113" s="17" t="n"/>
      <c r="B113" s="4" t="n"/>
      <c r="C113" s="6" t="n"/>
      <c r="D113" s="6" t="n"/>
      <c r="E113" s="6" t="n"/>
      <c r="F113" s="18" t="n"/>
      <c r="G113" s="20">
        <f>IF($B113="","",IFERROR(C113/D113,""))</f>
        <v/>
      </c>
      <c r="H113" s="20">
        <f>IF($B113="","",IFERROR(E113/C113,""))</f>
        <v/>
      </c>
      <c r="I113" s="44">
        <f>IF($B113="","",IFERROR(F113/INDEX(DocHours,MATCH(B113,Doctors,0)),""))</f>
        <v/>
      </c>
    </row>
    <row r="114">
      <c r="A114" s="17" t="n"/>
      <c r="B114" s="4" t="n"/>
      <c r="C114" s="6" t="n"/>
      <c r="D114" s="6" t="n"/>
      <c r="E114" s="6" t="n"/>
      <c r="F114" s="18" t="n"/>
      <c r="G114" s="20">
        <f>IF($B114="","",IFERROR(C114/D114,""))</f>
        <v/>
      </c>
      <c r="H114" s="20">
        <f>IF($B114="","",IFERROR(E114/C114,""))</f>
        <v/>
      </c>
      <c r="I114" s="44">
        <f>IF($B114="","",IFERROR(F114/INDEX(DocHours,MATCH(B114,Doctors,0)),""))</f>
        <v/>
      </c>
    </row>
    <row r="115">
      <c r="A115" s="17" t="n"/>
      <c r="B115" s="4" t="n"/>
      <c r="C115" s="6" t="n"/>
      <c r="D115" s="6" t="n"/>
      <c r="E115" s="6" t="n"/>
      <c r="F115" s="18" t="n"/>
      <c r="G115" s="20">
        <f>IF($B115="","",IFERROR(C115/D115,""))</f>
        <v/>
      </c>
      <c r="H115" s="20">
        <f>IF($B115="","",IFERROR(E115/C115,""))</f>
        <v/>
      </c>
      <c r="I115" s="44">
        <f>IF($B115="","",IFERROR(F115/INDEX(DocHours,MATCH(B115,Doctors,0)),""))</f>
        <v/>
      </c>
    </row>
    <row r="116">
      <c r="A116" s="17" t="n"/>
      <c r="B116" s="4" t="n"/>
      <c r="C116" s="6" t="n"/>
      <c r="D116" s="6" t="n"/>
      <c r="E116" s="6" t="n"/>
      <c r="F116" s="18" t="n"/>
      <c r="G116" s="20">
        <f>IF($B116="","",IFERROR(C116/D116,""))</f>
        <v/>
      </c>
      <c r="H116" s="20">
        <f>IF($B116="","",IFERROR(E116/C116,""))</f>
        <v/>
      </c>
      <c r="I116" s="44">
        <f>IF($B116="","",IFERROR(F116/INDEX(DocHours,MATCH(B116,Doctors,0)),""))</f>
        <v/>
      </c>
    </row>
    <row r="117">
      <c r="A117" s="17" t="n"/>
      <c r="B117" s="4" t="n"/>
      <c r="C117" s="6" t="n"/>
      <c r="D117" s="6" t="n"/>
      <c r="E117" s="6" t="n"/>
      <c r="F117" s="18" t="n"/>
      <c r="G117" s="20">
        <f>IF($B117="","",IFERROR(C117/D117,""))</f>
        <v/>
      </c>
      <c r="H117" s="20">
        <f>IF($B117="","",IFERROR(E117/C117,""))</f>
        <v/>
      </c>
      <c r="I117" s="44">
        <f>IF($B117="","",IFERROR(F117/INDEX(DocHours,MATCH(B117,Doctors,0)),""))</f>
        <v/>
      </c>
    </row>
    <row r="118">
      <c r="A118" s="17" t="n"/>
      <c r="B118" s="4" t="n"/>
      <c r="C118" s="6" t="n"/>
      <c r="D118" s="6" t="n"/>
      <c r="E118" s="6" t="n"/>
      <c r="F118" s="18" t="n"/>
      <c r="G118" s="20">
        <f>IF($B118="","",IFERROR(C118/D118,""))</f>
        <v/>
      </c>
      <c r="H118" s="20">
        <f>IF($B118="","",IFERROR(E118/C118,""))</f>
        <v/>
      </c>
      <c r="I118" s="44">
        <f>IF($B118="","",IFERROR(F118/INDEX(DocHours,MATCH(B118,Doctors,0)),""))</f>
        <v/>
      </c>
    </row>
    <row r="119">
      <c r="A119" s="17" t="n"/>
      <c r="B119" s="4" t="n"/>
      <c r="C119" s="6" t="n"/>
      <c r="D119" s="6" t="n"/>
      <c r="E119" s="6" t="n"/>
      <c r="F119" s="18" t="n"/>
      <c r="G119" s="20">
        <f>IF($B119="","",IFERROR(C119/D119,""))</f>
        <v/>
      </c>
      <c r="H119" s="20">
        <f>IF($B119="","",IFERROR(E119/C119,""))</f>
        <v/>
      </c>
      <c r="I119" s="44">
        <f>IF($B119="","",IFERROR(F119/INDEX(DocHours,MATCH(B119,Doctors,0)),""))</f>
        <v/>
      </c>
    </row>
    <row r="120">
      <c r="A120" s="17" t="n"/>
      <c r="B120" s="4" t="n"/>
      <c r="C120" s="6" t="n"/>
      <c r="D120" s="6" t="n"/>
      <c r="E120" s="6" t="n"/>
      <c r="F120" s="18" t="n"/>
      <c r="G120" s="20">
        <f>IF($B120="","",IFERROR(C120/D120,""))</f>
        <v/>
      </c>
      <c r="H120" s="20">
        <f>IF($B120="","",IFERROR(E120/C120,""))</f>
        <v/>
      </c>
      <c r="I120" s="44">
        <f>IF($B120="","",IFERROR(F120/INDEX(DocHours,MATCH(B120,Doctors,0)),""))</f>
        <v/>
      </c>
    </row>
    <row r="121">
      <c r="A121" s="17" t="n"/>
      <c r="B121" s="4" t="n"/>
      <c r="C121" s="6" t="n"/>
      <c r="D121" s="6" t="n"/>
      <c r="E121" s="6" t="n"/>
      <c r="F121" s="18" t="n"/>
      <c r="G121" s="20">
        <f>IF($B121="","",IFERROR(C121/D121,""))</f>
        <v/>
      </c>
      <c r="H121" s="20">
        <f>IF($B121="","",IFERROR(E121/C121,""))</f>
        <v/>
      </c>
      <c r="I121" s="44">
        <f>IF($B121="","",IFERROR(F121/INDEX(DocHours,MATCH(B121,Doctors,0)),""))</f>
        <v/>
      </c>
    </row>
    <row r="122">
      <c r="A122" s="17" t="n"/>
      <c r="B122" s="4" t="n"/>
      <c r="C122" s="6" t="n"/>
      <c r="D122" s="6" t="n"/>
      <c r="E122" s="6" t="n"/>
      <c r="F122" s="18" t="n"/>
      <c r="G122" s="20">
        <f>IF($B122="","",IFERROR(C122/D122,""))</f>
        <v/>
      </c>
      <c r="H122" s="20">
        <f>IF($B122="","",IFERROR(E122/C122,""))</f>
        <v/>
      </c>
      <c r="I122" s="44">
        <f>IF($B122="","",IFERROR(F122/INDEX(DocHours,MATCH(B122,Doctors,0)),""))</f>
        <v/>
      </c>
    </row>
    <row r="123">
      <c r="A123" s="17" t="n"/>
      <c r="B123" s="4" t="n"/>
      <c r="C123" s="6" t="n"/>
      <c r="D123" s="6" t="n"/>
      <c r="E123" s="6" t="n"/>
      <c r="F123" s="18" t="n"/>
      <c r="G123" s="20">
        <f>IF($B123="","",IFERROR(C123/D123,""))</f>
        <v/>
      </c>
      <c r="H123" s="20">
        <f>IF($B123="","",IFERROR(E123/C123,""))</f>
        <v/>
      </c>
      <c r="I123" s="44">
        <f>IF($B123="","",IFERROR(F123/INDEX(DocHours,MATCH(B123,Doctors,0)),""))</f>
        <v/>
      </c>
    </row>
    <row r="124">
      <c r="A124" s="17" t="n"/>
      <c r="B124" s="4" t="n"/>
      <c r="C124" s="6" t="n"/>
      <c r="D124" s="6" t="n"/>
      <c r="E124" s="6" t="n"/>
      <c r="F124" s="18" t="n"/>
      <c r="G124" s="20">
        <f>IF($B124="","",IFERROR(C124/D124,""))</f>
        <v/>
      </c>
      <c r="H124" s="20">
        <f>IF($B124="","",IFERROR(E124/C124,""))</f>
        <v/>
      </c>
      <c r="I124" s="44">
        <f>IF($B124="","",IFERROR(F124/INDEX(DocHours,MATCH(B124,Doctors,0)),""))</f>
        <v/>
      </c>
    </row>
    <row r="125">
      <c r="A125" s="17" t="n"/>
      <c r="B125" s="4" t="n"/>
      <c r="C125" s="6" t="n"/>
      <c r="D125" s="6" t="n"/>
      <c r="E125" s="6" t="n"/>
      <c r="F125" s="18" t="n"/>
      <c r="G125" s="20">
        <f>IF($B125="","",IFERROR(C125/D125,""))</f>
        <v/>
      </c>
      <c r="H125" s="20">
        <f>IF($B125="","",IFERROR(E125/C125,""))</f>
        <v/>
      </c>
      <c r="I125" s="44">
        <f>IF($B125="","",IFERROR(F125/INDEX(DocHours,MATCH(B125,Doctors,0)),""))</f>
        <v/>
      </c>
    </row>
    <row r="126">
      <c r="A126" s="17" t="n"/>
      <c r="B126" s="4" t="n"/>
      <c r="C126" s="6" t="n"/>
      <c r="D126" s="6" t="n"/>
      <c r="E126" s="6" t="n"/>
      <c r="F126" s="18" t="n"/>
      <c r="G126" s="20">
        <f>IF($B126="","",IFERROR(C126/D126,""))</f>
        <v/>
      </c>
      <c r="H126" s="20">
        <f>IF($B126="","",IFERROR(E126/C126,""))</f>
        <v/>
      </c>
      <c r="I126" s="44">
        <f>IF($B126="","",IFERROR(F126/INDEX(DocHours,MATCH(B126,Doctors,0)),""))</f>
        <v/>
      </c>
    </row>
    <row r="127">
      <c r="A127" s="17" t="n"/>
      <c r="B127" s="4" t="n"/>
      <c r="C127" s="6" t="n"/>
      <c r="D127" s="6" t="n"/>
      <c r="E127" s="6" t="n"/>
      <c r="F127" s="18" t="n"/>
      <c r="G127" s="20">
        <f>IF($B127="","",IFERROR(C127/D127,""))</f>
        <v/>
      </c>
      <c r="H127" s="20">
        <f>IF($B127="","",IFERROR(E127/C127,""))</f>
        <v/>
      </c>
      <c r="I127" s="44">
        <f>IF($B127="","",IFERROR(F127/INDEX(DocHours,MATCH(B127,Doctors,0)),""))</f>
        <v/>
      </c>
    </row>
    <row r="128">
      <c r="A128" s="17" t="n"/>
      <c r="B128" s="4" t="n"/>
      <c r="C128" s="6" t="n"/>
      <c r="D128" s="6" t="n"/>
      <c r="E128" s="6" t="n"/>
      <c r="F128" s="18" t="n"/>
      <c r="G128" s="20">
        <f>IF($B128="","",IFERROR(C128/D128,""))</f>
        <v/>
      </c>
      <c r="H128" s="20">
        <f>IF($B128="","",IFERROR(E128/C128,""))</f>
        <v/>
      </c>
      <c r="I128" s="44">
        <f>IF($B128="","",IFERROR(F128/INDEX(DocHours,MATCH(B128,Doctors,0)),""))</f>
        <v/>
      </c>
    </row>
    <row r="129">
      <c r="A129" s="17" t="n"/>
      <c r="B129" s="4" t="n"/>
      <c r="C129" s="6" t="n"/>
      <c r="D129" s="6" t="n"/>
      <c r="E129" s="6" t="n"/>
      <c r="F129" s="18" t="n"/>
      <c r="G129" s="20">
        <f>IF($B129="","",IFERROR(C129/D129,""))</f>
        <v/>
      </c>
      <c r="H129" s="20">
        <f>IF($B129="","",IFERROR(E129/C129,""))</f>
        <v/>
      </c>
      <c r="I129" s="44">
        <f>IF($B129="","",IFERROR(F129/INDEX(DocHours,MATCH(B129,Doctors,0)),""))</f>
        <v/>
      </c>
    </row>
    <row r="130">
      <c r="A130" s="17" t="n"/>
      <c r="B130" s="4" t="n"/>
      <c r="C130" s="6" t="n"/>
      <c r="D130" s="6" t="n"/>
      <c r="E130" s="6" t="n"/>
      <c r="F130" s="18" t="n"/>
      <c r="G130" s="20">
        <f>IF($B130="","",IFERROR(C130/D130,""))</f>
        <v/>
      </c>
      <c r="H130" s="20">
        <f>IF($B130="","",IFERROR(E130/C130,""))</f>
        <v/>
      </c>
      <c r="I130" s="44">
        <f>IF($B130="","",IFERROR(F130/INDEX(DocHours,MATCH(B130,Doctors,0)),""))</f>
        <v/>
      </c>
    </row>
    <row r="131">
      <c r="A131" s="17" t="n"/>
      <c r="B131" s="4" t="n"/>
      <c r="C131" s="6" t="n"/>
      <c r="D131" s="6" t="n"/>
      <c r="E131" s="6" t="n"/>
      <c r="F131" s="18" t="n"/>
      <c r="G131" s="20">
        <f>IF($B131="","",IFERROR(C131/D131,""))</f>
        <v/>
      </c>
      <c r="H131" s="20">
        <f>IF($B131="","",IFERROR(E131/C131,""))</f>
        <v/>
      </c>
      <c r="I131" s="44">
        <f>IF($B131="","",IFERROR(F131/INDEX(DocHours,MATCH(B131,Doctors,0)),""))</f>
        <v/>
      </c>
    </row>
    <row r="132">
      <c r="A132" s="17" t="n"/>
      <c r="B132" s="4" t="n"/>
      <c r="C132" s="6" t="n"/>
      <c r="D132" s="6" t="n"/>
      <c r="E132" s="6" t="n"/>
      <c r="F132" s="18" t="n"/>
      <c r="G132" s="20">
        <f>IF($B132="","",IFERROR(C132/D132,""))</f>
        <v/>
      </c>
      <c r="H132" s="20">
        <f>IF($B132="","",IFERROR(E132/C132,""))</f>
        <v/>
      </c>
      <c r="I132" s="44">
        <f>IF($B132="","",IFERROR(F132/INDEX(DocHours,MATCH(B132,Doctors,0)),""))</f>
        <v/>
      </c>
    </row>
    <row r="133">
      <c r="A133" s="17" t="n"/>
      <c r="B133" s="4" t="n"/>
      <c r="C133" s="6" t="n"/>
      <c r="D133" s="6" t="n"/>
      <c r="E133" s="6" t="n"/>
      <c r="F133" s="18" t="n"/>
      <c r="G133" s="20">
        <f>IF($B133="","",IFERROR(C133/D133,""))</f>
        <v/>
      </c>
      <c r="H133" s="20">
        <f>IF($B133="","",IFERROR(E133/C133,""))</f>
        <v/>
      </c>
      <c r="I133" s="44">
        <f>IF($B133="","",IFERROR(F133/INDEX(DocHours,MATCH(B133,Doctors,0)),""))</f>
        <v/>
      </c>
    </row>
    <row r="134">
      <c r="A134" s="17" t="n"/>
      <c r="B134" s="4" t="n"/>
      <c r="C134" s="6" t="n"/>
      <c r="D134" s="6" t="n"/>
      <c r="E134" s="6" t="n"/>
      <c r="F134" s="18" t="n"/>
      <c r="G134" s="20">
        <f>IF($B134="","",IFERROR(C134/D134,""))</f>
        <v/>
      </c>
      <c r="H134" s="20">
        <f>IF($B134="","",IFERROR(E134/C134,""))</f>
        <v/>
      </c>
      <c r="I134" s="44">
        <f>IF($B134="","",IFERROR(F134/INDEX(DocHours,MATCH(B134,Doctors,0)),""))</f>
        <v/>
      </c>
    </row>
    <row r="135">
      <c r="A135" s="17" t="n"/>
      <c r="B135" s="4" t="n"/>
      <c r="C135" s="6" t="n"/>
      <c r="D135" s="6" t="n"/>
      <c r="E135" s="6" t="n"/>
      <c r="F135" s="18" t="n"/>
      <c r="G135" s="20">
        <f>IF($B135="","",IFERROR(C135/D135,""))</f>
        <v/>
      </c>
      <c r="H135" s="20">
        <f>IF($B135="","",IFERROR(E135/C135,""))</f>
        <v/>
      </c>
      <c r="I135" s="44">
        <f>IF($B135="","",IFERROR(F135/INDEX(DocHours,MATCH(B135,Doctors,0)),""))</f>
        <v/>
      </c>
    </row>
    <row r="136">
      <c r="A136" s="17" t="n"/>
      <c r="B136" s="4" t="n"/>
      <c r="C136" s="6" t="n"/>
      <c r="D136" s="6" t="n"/>
      <c r="E136" s="6" t="n"/>
      <c r="F136" s="18" t="n"/>
      <c r="G136" s="20">
        <f>IF($B136="","",IFERROR(C136/D136,""))</f>
        <v/>
      </c>
      <c r="H136" s="20">
        <f>IF($B136="","",IFERROR(E136/C136,""))</f>
        <v/>
      </c>
      <c r="I136" s="44">
        <f>IF($B136="","",IFERROR(F136/INDEX(DocHours,MATCH(B136,Doctors,0)),""))</f>
        <v/>
      </c>
    </row>
    <row r="137">
      <c r="A137" s="17" t="n"/>
      <c r="B137" s="4" t="n"/>
      <c r="C137" s="6" t="n"/>
      <c r="D137" s="6" t="n"/>
      <c r="E137" s="6" t="n"/>
      <c r="F137" s="18" t="n"/>
      <c r="G137" s="20">
        <f>IF($B137="","",IFERROR(C137/D137,""))</f>
        <v/>
      </c>
      <c r="H137" s="20">
        <f>IF($B137="","",IFERROR(E137/C137,""))</f>
        <v/>
      </c>
      <c r="I137" s="44">
        <f>IF($B137="","",IFERROR(F137/INDEX(DocHours,MATCH(B137,Doctors,0)),""))</f>
        <v/>
      </c>
    </row>
    <row r="138">
      <c r="A138" s="17" t="n"/>
      <c r="B138" s="4" t="n"/>
      <c r="C138" s="6" t="n"/>
      <c r="D138" s="6" t="n"/>
      <c r="E138" s="6" t="n"/>
      <c r="F138" s="18" t="n"/>
      <c r="G138" s="20">
        <f>IF($B138="","",IFERROR(C138/D138,""))</f>
        <v/>
      </c>
      <c r="H138" s="20">
        <f>IF($B138="","",IFERROR(E138/C138,""))</f>
        <v/>
      </c>
      <c r="I138" s="44">
        <f>IF($B138="","",IFERROR(F138/INDEX(DocHours,MATCH(B138,Doctors,0)),""))</f>
        <v/>
      </c>
    </row>
    <row r="139">
      <c r="A139" s="17" t="n"/>
      <c r="B139" s="4" t="n"/>
      <c r="C139" s="6" t="n"/>
      <c r="D139" s="6" t="n"/>
      <c r="E139" s="6" t="n"/>
      <c r="F139" s="18" t="n"/>
      <c r="G139" s="20">
        <f>IF($B139="","",IFERROR(C139/D139,""))</f>
        <v/>
      </c>
      <c r="H139" s="20">
        <f>IF($B139="","",IFERROR(E139/C139,""))</f>
        <v/>
      </c>
      <c r="I139" s="44">
        <f>IF($B139="","",IFERROR(F139/INDEX(DocHours,MATCH(B139,Doctors,0)),""))</f>
        <v/>
      </c>
    </row>
    <row r="140">
      <c r="A140" s="17" t="n"/>
      <c r="B140" s="4" t="n"/>
      <c r="C140" s="6" t="n"/>
      <c r="D140" s="6" t="n"/>
      <c r="E140" s="6" t="n"/>
      <c r="F140" s="18" t="n"/>
      <c r="G140" s="20">
        <f>IF($B140="","",IFERROR(C140/D140,""))</f>
        <v/>
      </c>
      <c r="H140" s="20">
        <f>IF($B140="","",IFERROR(E140/C140,""))</f>
        <v/>
      </c>
      <c r="I140" s="44">
        <f>IF($B140="","",IFERROR(F140/INDEX(DocHours,MATCH(B140,Doctors,0)),""))</f>
        <v/>
      </c>
    </row>
    <row r="141">
      <c r="A141" s="17" t="n"/>
      <c r="B141" s="4" t="n"/>
      <c r="C141" s="6" t="n"/>
      <c r="D141" s="6" t="n"/>
      <c r="E141" s="6" t="n"/>
      <c r="F141" s="18" t="n"/>
      <c r="G141" s="20">
        <f>IF($B141="","",IFERROR(C141/D141,""))</f>
        <v/>
      </c>
      <c r="H141" s="20">
        <f>IF($B141="","",IFERROR(E141/C141,""))</f>
        <v/>
      </c>
      <c r="I141" s="44">
        <f>IF($B141="","",IFERROR(F141/INDEX(DocHours,MATCH(B141,Doctors,0)),""))</f>
        <v/>
      </c>
    </row>
    <row r="142">
      <c r="A142" s="17" t="n"/>
      <c r="B142" s="4" t="n"/>
      <c r="C142" s="6" t="n"/>
      <c r="D142" s="6" t="n"/>
      <c r="E142" s="6" t="n"/>
      <c r="F142" s="18" t="n"/>
      <c r="G142" s="20">
        <f>IF($B142="","",IFERROR(C142/D142,""))</f>
        <v/>
      </c>
      <c r="H142" s="20">
        <f>IF($B142="","",IFERROR(E142/C142,""))</f>
        <v/>
      </c>
      <c r="I142" s="44">
        <f>IF($B142="","",IFERROR(F142/INDEX(DocHours,MATCH(B142,Doctors,0)),""))</f>
        <v/>
      </c>
    </row>
    <row r="143">
      <c r="A143" s="17" t="n"/>
      <c r="B143" s="4" t="n"/>
      <c r="C143" s="6" t="n"/>
      <c r="D143" s="6" t="n"/>
      <c r="E143" s="6" t="n"/>
      <c r="F143" s="18" t="n"/>
      <c r="G143" s="20">
        <f>IF($B143="","",IFERROR(C143/D143,""))</f>
        <v/>
      </c>
      <c r="H143" s="20">
        <f>IF($B143="","",IFERROR(E143/C143,""))</f>
        <v/>
      </c>
      <c r="I143" s="44">
        <f>IF($B143="","",IFERROR(F143/INDEX(DocHours,MATCH(B143,Doctors,0)),""))</f>
        <v/>
      </c>
    </row>
    <row r="144">
      <c r="A144" s="17" t="n"/>
      <c r="B144" s="4" t="n"/>
      <c r="C144" s="6" t="n"/>
      <c r="D144" s="6" t="n"/>
      <c r="E144" s="6" t="n"/>
      <c r="F144" s="18" t="n"/>
      <c r="G144" s="20">
        <f>IF($B144="","",IFERROR(C144/D144,""))</f>
        <v/>
      </c>
      <c r="H144" s="20">
        <f>IF($B144="","",IFERROR(E144/C144,""))</f>
        <v/>
      </c>
      <c r="I144" s="44">
        <f>IF($B144="","",IFERROR(F144/INDEX(DocHours,MATCH(B144,Doctors,0)),""))</f>
        <v/>
      </c>
    </row>
    <row r="145">
      <c r="A145" s="17" t="n"/>
      <c r="B145" s="4" t="n"/>
      <c r="C145" s="6" t="n"/>
      <c r="D145" s="6" t="n"/>
      <c r="E145" s="6" t="n"/>
      <c r="F145" s="18" t="n"/>
      <c r="G145" s="20">
        <f>IF($B145="","",IFERROR(C145/D145,""))</f>
        <v/>
      </c>
      <c r="H145" s="20">
        <f>IF($B145="","",IFERROR(E145/C145,""))</f>
        <v/>
      </c>
      <c r="I145" s="44">
        <f>IF($B145="","",IFERROR(F145/INDEX(DocHours,MATCH(B145,Doctors,0)),""))</f>
        <v/>
      </c>
    </row>
    <row r="146">
      <c r="A146" s="17" t="n"/>
      <c r="B146" s="4" t="n"/>
      <c r="C146" s="6" t="n"/>
      <c r="D146" s="6" t="n"/>
      <c r="E146" s="6" t="n"/>
      <c r="F146" s="18" t="n"/>
      <c r="G146" s="20">
        <f>IF($B146="","",IFERROR(C146/D146,""))</f>
        <v/>
      </c>
      <c r="H146" s="20">
        <f>IF($B146="","",IFERROR(E146/C146,""))</f>
        <v/>
      </c>
      <c r="I146" s="44">
        <f>IF($B146="","",IFERROR(F146/INDEX(DocHours,MATCH(B146,Doctors,0)),""))</f>
        <v/>
      </c>
    </row>
    <row r="147">
      <c r="A147" s="17" t="n"/>
      <c r="B147" s="4" t="n"/>
      <c r="C147" s="6" t="n"/>
      <c r="D147" s="6" t="n"/>
      <c r="E147" s="6" t="n"/>
      <c r="F147" s="18" t="n"/>
      <c r="G147" s="20">
        <f>IF($B147="","",IFERROR(C147/D147,""))</f>
        <v/>
      </c>
      <c r="H147" s="20">
        <f>IF($B147="","",IFERROR(E147/C147,""))</f>
        <v/>
      </c>
      <c r="I147" s="44">
        <f>IF($B147="","",IFERROR(F147/INDEX(DocHours,MATCH(B147,Doctors,0)),""))</f>
        <v/>
      </c>
    </row>
    <row r="148">
      <c r="A148" s="17" t="n"/>
      <c r="B148" s="4" t="n"/>
      <c r="C148" s="6" t="n"/>
      <c r="D148" s="6" t="n"/>
      <c r="E148" s="6" t="n"/>
      <c r="F148" s="18" t="n"/>
      <c r="G148" s="20">
        <f>IF($B148="","",IFERROR(C148/D148,""))</f>
        <v/>
      </c>
      <c r="H148" s="20">
        <f>IF($B148="","",IFERROR(E148/C148,""))</f>
        <v/>
      </c>
      <c r="I148" s="44">
        <f>IF($B148="","",IFERROR(F148/INDEX(DocHours,MATCH(B148,Doctors,0)),""))</f>
        <v/>
      </c>
    </row>
    <row r="149">
      <c r="A149" s="17" t="n"/>
      <c r="B149" s="4" t="n"/>
      <c r="C149" s="6" t="n"/>
      <c r="D149" s="6" t="n"/>
      <c r="E149" s="6" t="n"/>
      <c r="F149" s="18" t="n"/>
      <c r="G149" s="20">
        <f>IF($B149="","",IFERROR(C149/D149,""))</f>
        <v/>
      </c>
      <c r="H149" s="20">
        <f>IF($B149="","",IFERROR(E149/C149,""))</f>
        <v/>
      </c>
      <c r="I149" s="44">
        <f>IF($B149="","",IFERROR(F149/INDEX(DocHours,MATCH(B149,Doctors,0)),""))</f>
        <v/>
      </c>
    </row>
    <row r="150">
      <c r="A150" s="17" t="n"/>
      <c r="B150" s="4" t="n"/>
      <c r="C150" s="6" t="n"/>
      <c r="D150" s="6" t="n"/>
      <c r="E150" s="6" t="n"/>
      <c r="F150" s="18" t="n"/>
      <c r="G150" s="20">
        <f>IF($B150="","",IFERROR(C150/D150,""))</f>
        <v/>
      </c>
      <c r="H150" s="20">
        <f>IF($B150="","",IFERROR(E150/C150,""))</f>
        <v/>
      </c>
      <c r="I150" s="44">
        <f>IF($B150="","",IFERROR(F150/INDEX(DocHours,MATCH(B150,Doctors,0)),""))</f>
        <v/>
      </c>
    </row>
    <row r="151">
      <c r="A151" s="17" t="n"/>
      <c r="B151" s="4" t="n"/>
      <c r="C151" s="6" t="n"/>
      <c r="D151" s="6" t="n"/>
      <c r="E151" s="6" t="n"/>
      <c r="F151" s="18" t="n"/>
      <c r="G151" s="20">
        <f>IF($B151="","",IFERROR(C151/D151,""))</f>
        <v/>
      </c>
      <c r="H151" s="20">
        <f>IF($B151="","",IFERROR(E151/C151,""))</f>
        <v/>
      </c>
      <c r="I151" s="44">
        <f>IF($B151="","",IFERROR(F151/INDEX(DocHours,MATCH(B151,Doctors,0)),""))</f>
        <v/>
      </c>
    </row>
    <row r="152">
      <c r="A152" s="17" t="n"/>
      <c r="B152" s="4" t="n"/>
      <c r="C152" s="6" t="n"/>
      <c r="D152" s="6" t="n"/>
      <c r="E152" s="6" t="n"/>
      <c r="F152" s="18" t="n"/>
      <c r="G152" s="20">
        <f>IF($B152="","",IFERROR(C152/D152,""))</f>
        <v/>
      </c>
      <c r="H152" s="20">
        <f>IF($B152="","",IFERROR(E152/C152,""))</f>
        <v/>
      </c>
      <c r="I152" s="44">
        <f>IF($B152="","",IFERROR(F152/INDEX(DocHours,MATCH(B152,Doctors,0)),""))</f>
        <v/>
      </c>
    </row>
    <row r="153">
      <c r="A153" s="17" t="n"/>
      <c r="B153" s="4" t="n"/>
      <c r="C153" s="6" t="n"/>
      <c r="D153" s="6" t="n"/>
      <c r="E153" s="6" t="n"/>
      <c r="F153" s="18" t="n"/>
      <c r="G153" s="20">
        <f>IF($B153="","",IFERROR(C153/D153,""))</f>
        <v/>
      </c>
      <c r="H153" s="20">
        <f>IF($B153="","",IFERROR(E153/C153,""))</f>
        <v/>
      </c>
      <c r="I153" s="44">
        <f>IF($B153="","",IFERROR(F153/INDEX(DocHours,MATCH(B153,Doctors,0)),""))</f>
        <v/>
      </c>
    </row>
    <row r="154">
      <c r="A154" s="17" t="n"/>
      <c r="B154" s="4" t="n"/>
      <c r="C154" s="6" t="n"/>
      <c r="D154" s="6" t="n"/>
      <c r="E154" s="6" t="n"/>
      <c r="F154" s="18" t="n"/>
      <c r="G154" s="20">
        <f>IF($B154="","",IFERROR(C154/D154,""))</f>
        <v/>
      </c>
      <c r="H154" s="20">
        <f>IF($B154="","",IFERROR(E154/C154,""))</f>
        <v/>
      </c>
      <c r="I154" s="44">
        <f>IF($B154="","",IFERROR(F154/INDEX(DocHours,MATCH(B154,Doctors,0)),""))</f>
        <v/>
      </c>
    </row>
    <row r="155">
      <c r="A155" s="17" t="n"/>
      <c r="B155" s="4" t="n"/>
      <c r="C155" s="6" t="n"/>
      <c r="D155" s="6" t="n"/>
      <c r="E155" s="6" t="n"/>
      <c r="F155" s="18" t="n"/>
      <c r="G155" s="20">
        <f>IF($B155="","",IFERROR(C155/D155,""))</f>
        <v/>
      </c>
      <c r="H155" s="20">
        <f>IF($B155="","",IFERROR(E155/C155,""))</f>
        <v/>
      </c>
      <c r="I155" s="44">
        <f>IF($B155="","",IFERROR(F155/INDEX(DocHours,MATCH(B155,Doctors,0)),""))</f>
        <v/>
      </c>
    </row>
    <row r="156">
      <c r="A156" s="17" t="n"/>
      <c r="B156" s="4" t="n"/>
      <c r="C156" s="6" t="n"/>
      <c r="D156" s="6" t="n"/>
      <c r="E156" s="6" t="n"/>
      <c r="F156" s="18" t="n"/>
      <c r="G156" s="20">
        <f>IF($B156="","",IFERROR(C156/D156,""))</f>
        <v/>
      </c>
      <c r="H156" s="20">
        <f>IF($B156="","",IFERROR(E156/C156,""))</f>
        <v/>
      </c>
      <c r="I156" s="44">
        <f>IF($B156="","",IFERROR(F156/INDEX(DocHours,MATCH(B156,Doctors,0)),""))</f>
        <v/>
      </c>
    </row>
    <row r="157">
      <c r="A157" s="17" t="n"/>
      <c r="B157" s="4" t="n"/>
      <c r="C157" s="6" t="n"/>
      <c r="D157" s="6" t="n"/>
      <c r="E157" s="6" t="n"/>
      <c r="F157" s="18" t="n"/>
      <c r="G157" s="20">
        <f>IF($B157="","",IFERROR(C157/D157,""))</f>
        <v/>
      </c>
      <c r="H157" s="20">
        <f>IF($B157="","",IFERROR(E157/C157,""))</f>
        <v/>
      </c>
      <c r="I157" s="44">
        <f>IF($B157="","",IFERROR(F157/INDEX(DocHours,MATCH(B157,Doctors,0)),""))</f>
        <v/>
      </c>
    </row>
    <row r="158">
      <c r="A158" s="17" t="n"/>
      <c r="B158" s="4" t="n"/>
      <c r="C158" s="6" t="n"/>
      <c r="D158" s="6" t="n"/>
      <c r="E158" s="6" t="n"/>
      <c r="F158" s="18" t="n"/>
      <c r="G158" s="20">
        <f>IF($B158="","",IFERROR(C158/D158,""))</f>
        <v/>
      </c>
      <c r="H158" s="20">
        <f>IF($B158="","",IFERROR(E158/C158,""))</f>
        <v/>
      </c>
      <c r="I158" s="44">
        <f>IF($B158="","",IFERROR(F158/INDEX(DocHours,MATCH(B158,Doctors,0)),""))</f>
        <v/>
      </c>
    </row>
    <row r="159">
      <c r="A159" s="17" t="n"/>
      <c r="B159" s="4" t="n"/>
      <c r="C159" s="6" t="n"/>
      <c r="D159" s="6" t="n"/>
      <c r="E159" s="6" t="n"/>
      <c r="F159" s="18" t="n"/>
      <c r="G159" s="20">
        <f>IF($B159="","",IFERROR(C159/D159,""))</f>
        <v/>
      </c>
      <c r="H159" s="20">
        <f>IF($B159="","",IFERROR(E159/C159,""))</f>
        <v/>
      </c>
      <c r="I159" s="44">
        <f>IF($B159="","",IFERROR(F159/INDEX(DocHours,MATCH(B159,Doctors,0)),""))</f>
        <v/>
      </c>
    </row>
    <row r="160">
      <c r="A160" s="17" t="n"/>
      <c r="B160" s="4" t="n"/>
      <c r="C160" s="6" t="n"/>
      <c r="D160" s="6" t="n"/>
      <c r="E160" s="6" t="n"/>
      <c r="F160" s="18" t="n"/>
      <c r="G160" s="20">
        <f>IF($B160="","",IFERROR(C160/D160,""))</f>
        <v/>
      </c>
      <c r="H160" s="20">
        <f>IF($B160="","",IFERROR(E160/C160,""))</f>
        <v/>
      </c>
      <c r="I160" s="44">
        <f>IF($B160="","",IFERROR(F160/INDEX(DocHours,MATCH(B160,Doctors,0)),""))</f>
        <v/>
      </c>
    </row>
    <row r="161">
      <c r="A161" s="17" t="n"/>
      <c r="B161" s="4" t="n"/>
      <c r="C161" s="6" t="n"/>
      <c r="D161" s="6" t="n"/>
      <c r="E161" s="6" t="n"/>
      <c r="F161" s="18" t="n"/>
      <c r="G161" s="20">
        <f>IF($B161="","",IFERROR(C161/D161,""))</f>
        <v/>
      </c>
      <c r="H161" s="20">
        <f>IF($B161="","",IFERROR(E161/C161,""))</f>
        <v/>
      </c>
      <c r="I161" s="44">
        <f>IF($B161="","",IFERROR(F161/INDEX(DocHours,MATCH(B161,Doctors,0)),""))</f>
        <v/>
      </c>
    </row>
    <row r="162">
      <c r="A162" s="17" t="n"/>
      <c r="B162" s="4" t="n"/>
      <c r="C162" s="6" t="n"/>
      <c r="D162" s="6" t="n"/>
      <c r="E162" s="6" t="n"/>
      <c r="F162" s="18" t="n"/>
      <c r="G162" s="20">
        <f>IF($B162="","",IFERROR(C162/D162,""))</f>
        <v/>
      </c>
      <c r="H162" s="20">
        <f>IF($B162="","",IFERROR(E162/C162,""))</f>
        <v/>
      </c>
      <c r="I162" s="44">
        <f>IF($B162="","",IFERROR(F162/INDEX(DocHours,MATCH(B162,Doctors,0)),""))</f>
        <v/>
      </c>
    </row>
    <row r="163">
      <c r="A163" s="17" t="n"/>
      <c r="B163" s="4" t="n"/>
      <c r="C163" s="6" t="n"/>
      <c r="D163" s="6" t="n"/>
      <c r="E163" s="6" t="n"/>
      <c r="F163" s="18" t="n"/>
      <c r="G163" s="20">
        <f>IF($B163="","",IFERROR(C163/D163,""))</f>
        <v/>
      </c>
      <c r="H163" s="20">
        <f>IF($B163="","",IFERROR(E163/C163,""))</f>
        <v/>
      </c>
      <c r="I163" s="44">
        <f>IF($B163="","",IFERROR(F163/INDEX(DocHours,MATCH(B163,Doctors,0)),""))</f>
        <v/>
      </c>
    </row>
    <row r="164">
      <c r="A164" s="17" t="n"/>
      <c r="B164" s="4" t="n"/>
      <c r="C164" s="6" t="n"/>
      <c r="D164" s="6" t="n"/>
      <c r="E164" s="6" t="n"/>
      <c r="F164" s="18" t="n"/>
      <c r="G164" s="20">
        <f>IF($B164="","",IFERROR(C164/D164,""))</f>
        <v/>
      </c>
      <c r="H164" s="20">
        <f>IF($B164="","",IFERROR(E164/C164,""))</f>
        <v/>
      </c>
      <c r="I164" s="44">
        <f>IF($B164="","",IFERROR(F164/INDEX(DocHours,MATCH(B164,Doctors,0)),""))</f>
        <v/>
      </c>
    </row>
    <row r="165">
      <c r="A165" s="17" t="n"/>
      <c r="B165" s="4" t="n"/>
      <c r="C165" s="6" t="n"/>
      <c r="D165" s="6" t="n"/>
      <c r="E165" s="6" t="n"/>
      <c r="F165" s="18" t="n"/>
      <c r="G165" s="20">
        <f>IF($B165="","",IFERROR(C165/D165,""))</f>
        <v/>
      </c>
      <c r="H165" s="20">
        <f>IF($B165="","",IFERROR(E165/C165,""))</f>
        <v/>
      </c>
      <c r="I165" s="44">
        <f>IF($B165="","",IFERROR(F165/INDEX(DocHours,MATCH(B165,Doctors,0)),""))</f>
        <v/>
      </c>
    </row>
    <row r="166">
      <c r="A166" s="17" t="n"/>
      <c r="B166" s="4" t="n"/>
      <c r="C166" s="6" t="n"/>
      <c r="D166" s="6" t="n"/>
      <c r="E166" s="6" t="n"/>
      <c r="F166" s="18" t="n"/>
      <c r="G166" s="20">
        <f>IF($B166="","",IFERROR(C166/D166,""))</f>
        <v/>
      </c>
      <c r="H166" s="20">
        <f>IF($B166="","",IFERROR(E166/C166,""))</f>
        <v/>
      </c>
      <c r="I166" s="44">
        <f>IF($B166="","",IFERROR(F166/INDEX(DocHours,MATCH(B166,Doctors,0)),""))</f>
        <v/>
      </c>
    </row>
    <row r="167">
      <c r="A167" s="17" t="n"/>
      <c r="B167" s="4" t="n"/>
      <c r="C167" s="6" t="n"/>
      <c r="D167" s="6" t="n"/>
      <c r="E167" s="6" t="n"/>
      <c r="F167" s="18" t="n"/>
      <c r="G167" s="20">
        <f>IF($B167="","",IFERROR(C167/D167,""))</f>
        <v/>
      </c>
      <c r="H167" s="20">
        <f>IF($B167="","",IFERROR(E167/C167,""))</f>
        <v/>
      </c>
      <c r="I167" s="44">
        <f>IF($B167="","",IFERROR(F167/INDEX(DocHours,MATCH(B167,Doctors,0)),""))</f>
        <v/>
      </c>
    </row>
    <row r="168">
      <c r="A168" s="17" t="n"/>
      <c r="B168" s="4" t="n"/>
      <c r="C168" s="6" t="n"/>
      <c r="D168" s="6" t="n"/>
      <c r="E168" s="6" t="n"/>
      <c r="F168" s="18" t="n"/>
      <c r="G168" s="20">
        <f>IF($B168="","",IFERROR(C168/D168,""))</f>
        <v/>
      </c>
      <c r="H168" s="20">
        <f>IF($B168="","",IFERROR(E168/C168,""))</f>
        <v/>
      </c>
      <c r="I168" s="44">
        <f>IF($B168="","",IFERROR(F168/INDEX(DocHours,MATCH(B168,Doctors,0)),""))</f>
        <v/>
      </c>
    </row>
    <row r="169">
      <c r="A169" s="17" t="n"/>
      <c r="B169" s="4" t="n"/>
      <c r="C169" s="6" t="n"/>
      <c r="D169" s="6" t="n"/>
      <c r="E169" s="6" t="n"/>
      <c r="F169" s="18" t="n"/>
      <c r="G169" s="20">
        <f>IF($B169="","",IFERROR(C169/D169,""))</f>
        <v/>
      </c>
      <c r="H169" s="20">
        <f>IF($B169="","",IFERROR(E169/C169,""))</f>
        <v/>
      </c>
      <c r="I169" s="44">
        <f>IF($B169="","",IFERROR(F169/INDEX(DocHours,MATCH(B169,Doctors,0)),""))</f>
        <v/>
      </c>
    </row>
    <row r="170">
      <c r="A170" s="17" t="n"/>
      <c r="B170" s="4" t="n"/>
      <c r="C170" s="6" t="n"/>
      <c r="D170" s="6" t="n"/>
      <c r="E170" s="6" t="n"/>
      <c r="F170" s="18" t="n"/>
      <c r="G170" s="20">
        <f>IF($B170="","",IFERROR(C170/D170,""))</f>
        <v/>
      </c>
      <c r="H170" s="20">
        <f>IF($B170="","",IFERROR(E170/C170,""))</f>
        <v/>
      </c>
      <c r="I170" s="44">
        <f>IF($B170="","",IFERROR(F170/INDEX(DocHours,MATCH(B170,Doctors,0)),""))</f>
        <v/>
      </c>
    </row>
    <row r="171">
      <c r="A171" s="17" t="n"/>
      <c r="B171" s="4" t="n"/>
      <c r="C171" s="6" t="n"/>
      <c r="D171" s="6" t="n"/>
      <c r="E171" s="6" t="n"/>
      <c r="F171" s="18" t="n"/>
      <c r="G171" s="20">
        <f>IF($B171="","",IFERROR(C171/D171,""))</f>
        <v/>
      </c>
      <c r="H171" s="20">
        <f>IF($B171="","",IFERROR(E171/C171,""))</f>
        <v/>
      </c>
      <c r="I171" s="44">
        <f>IF($B171="","",IFERROR(F171/INDEX(DocHours,MATCH(B171,Doctors,0)),""))</f>
        <v/>
      </c>
    </row>
    <row r="172">
      <c r="A172" s="17" t="n"/>
      <c r="B172" s="4" t="n"/>
      <c r="C172" s="6" t="n"/>
      <c r="D172" s="6" t="n"/>
      <c r="E172" s="6" t="n"/>
      <c r="F172" s="18" t="n"/>
      <c r="G172" s="20">
        <f>IF($B172="","",IFERROR(C172/D172,""))</f>
        <v/>
      </c>
      <c r="H172" s="20">
        <f>IF($B172="","",IFERROR(E172/C172,""))</f>
        <v/>
      </c>
      <c r="I172" s="44">
        <f>IF($B172="","",IFERROR(F172/INDEX(DocHours,MATCH(B172,Doctors,0)),""))</f>
        <v/>
      </c>
    </row>
    <row r="173">
      <c r="A173" s="17" t="n"/>
      <c r="B173" s="4" t="n"/>
      <c r="C173" s="6" t="n"/>
      <c r="D173" s="6" t="n"/>
      <c r="E173" s="6" t="n"/>
      <c r="F173" s="18" t="n"/>
      <c r="G173" s="20">
        <f>IF($B173="","",IFERROR(C173/D173,""))</f>
        <v/>
      </c>
      <c r="H173" s="20">
        <f>IF($B173="","",IFERROR(E173/C173,""))</f>
        <v/>
      </c>
      <c r="I173" s="44">
        <f>IF($B173="","",IFERROR(F173/INDEX(DocHours,MATCH(B173,Doctors,0)),""))</f>
        <v/>
      </c>
    </row>
    <row r="174">
      <c r="A174" s="17" t="n"/>
      <c r="B174" s="4" t="n"/>
      <c r="C174" s="6" t="n"/>
      <c r="D174" s="6" t="n"/>
      <c r="E174" s="6" t="n"/>
      <c r="F174" s="18" t="n"/>
      <c r="G174" s="20">
        <f>IF($B174="","",IFERROR(C174/D174,""))</f>
        <v/>
      </c>
      <c r="H174" s="20">
        <f>IF($B174="","",IFERROR(E174/C174,""))</f>
        <v/>
      </c>
      <c r="I174" s="44">
        <f>IF($B174="","",IFERROR(F174/INDEX(DocHours,MATCH(B174,Doctors,0)),""))</f>
        <v/>
      </c>
    </row>
    <row r="175">
      <c r="A175" s="17" t="n"/>
      <c r="B175" s="4" t="n"/>
      <c r="C175" s="6" t="n"/>
      <c r="D175" s="6" t="n"/>
      <c r="E175" s="6" t="n"/>
      <c r="F175" s="18" t="n"/>
      <c r="G175" s="20">
        <f>IF($B175="","",IFERROR(C175/D175,""))</f>
        <v/>
      </c>
      <c r="H175" s="20">
        <f>IF($B175="","",IFERROR(E175/C175,""))</f>
        <v/>
      </c>
      <c r="I175" s="44">
        <f>IF($B175="","",IFERROR(F175/INDEX(DocHours,MATCH(B175,Doctors,0)),""))</f>
        <v/>
      </c>
    </row>
    <row r="176">
      <c r="A176" s="17" t="n"/>
      <c r="B176" s="4" t="n"/>
      <c r="C176" s="6" t="n"/>
      <c r="D176" s="6" t="n"/>
      <c r="E176" s="6" t="n"/>
      <c r="F176" s="18" t="n"/>
      <c r="G176" s="20">
        <f>IF($B176="","",IFERROR(C176/D176,""))</f>
        <v/>
      </c>
      <c r="H176" s="20">
        <f>IF($B176="","",IFERROR(E176/C176,""))</f>
        <v/>
      </c>
      <c r="I176" s="44">
        <f>IF($B176="","",IFERROR(F176/INDEX(DocHours,MATCH(B176,Doctors,0)),""))</f>
        <v/>
      </c>
    </row>
    <row r="177">
      <c r="A177" s="17" t="n"/>
      <c r="B177" s="4" t="n"/>
      <c r="C177" s="6" t="n"/>
      <c r="D177" s="6" t="n"/>
      <c r="E177" s="6" t="n"/>
      <c r="F177" s="18" t="n"/>
      <c r="G177" s="20">
        <f>IF($B177="","",IFERROR(C177/D177,""))</f>
        <v/>
      </c>
      <c r="H177" s="20">
        <f>IF($B177="","",IFERROR(E177/C177,""))</f>
        <v/>
      </c>
      <c r="I177" s="44">
        <f>IF($B177="","",IFERROR(F177/INDEX(DocHours,MATCH(B177,Doctors,0)),""))</f>
        <v/>
      </c>
    </row>
    <row r="178">
      <c r="A178" s="17" t="n"/>
      <c r="B178" s="4" t="n"/>
      <c r="C178" s="6" t="n"/>
      <c r="D178" s="6" t="n"/>
      <c r="E178" s="6" t="n"/>
      <c r="F178" s="18" t="n"/>
      <c r="G178" s="20">
        <f>IF($B178="","",IFERROR(C178/D178,""))</f>
        <v/>
      </c>
      <c r="H178" s="20">
        <f>IF($B178="","",IFERROR(E178/C178,""))</f>
        <v/>
      </c>
      <c r="I178" s="44">
        <f>IF($B178="","",IFERROR(F178/INDEX(DocHours,MATCH(B178,Doctors,0)),""))</f>
        <v/>
      </c>
    </row>
    <row r="179">
      <c r="A179" s="17" t="n"/>
      <c r="B179" s="4" t="n"/>
      <c r="C179" s="6" t="n"/>
      <c r="D179" s="6" t="n"/>
      <c r="E179" s="6" t="n"/>
      <c r="F179" s="18" t="n"/>
      <c r="G179" s="20">
        <f>IF($B179="","",IFERROR(C179/D179,""))</f>
        <v/>
      </c>
      <c r="H179" s="20">
        <f>IF($B179="","",IFERROR(E179/C179,""))</f>
        <v/>
      </c>
      <c r="I179" s="44">
        <f>IF($B179="","",IFERROR(F179/INDEX(DocHours,MATCH(B179,Doctors,0)),""))</f>
        <v/>
      </c>
    </row>
    <row r="180">
      <c r="A180" s="17" t="n"/>
      <c r="B180" s="4" t="n"/>
      <c r="C180" s="6" t="n"/>
      <c r="D180" s="6" t="n"/>
      <c r="E180" s="6" t="n"/>
      <c r="F180" s="18" t="n"/>
      <c r="G180" s="20">
        <f>IF($B180="","",IFERROR(C180/D180,""))</f>
        <v/>
      </c>
      <c r="H180" s="20">
        <f>IF($B180="","",IFERROR(E180/C180,""))</f>
        <v/>
      </c>
      <c r="I180" s="44">
        <f>IF($B180="","",IFERROR(F180/INDEX(DocHours,MATCH(B180,Doctors,0)),""))</f>
        <v/>
      </c>
    </row>
    <row r="181">
      <c r="A181" s="17" t="n"/>
      <c r="B181" s="4" t="n"/>
      <c r="C181" s="6" t="n"/>
      <c r="D181" s="6" t="n"/>
      <c r="E181" s="6" t="n"/>
      <c r="F181" s="18" t="n"/>
      <c r="G181" s="20">
        <f>IF($B181="","",IFERROR(C181/D181,""))</f>
        <v/>
      </c>
      <c r="H181" s="20">
        <f>IF($B181="","",IFERROR(E181/C181,""))</f>
        <v/>
      </c>
      <c r="I181" s="44">
        <f>IF($B181="","",IFERROR(F181/INDEX(DocHours,MATCH(B181,Doctors,0)),""))</f>
        <v/>
      </c>
    </row>
    <row r="182">
      <c r="A182" s="17" t="n"/>
      <c r="B182" s="4" t="n"/>
      <c r="C182" s="6" t="n"/>
      <c r="D182" s="6" t="n"/>
      <c r="E182" s="6" t="n"/>
      <c r="F182" s="18" t="n"/>
      <c r="G182" s="20">
        <f>IF($B182="","",IFERROR(C182/D182,""))</f>
        <v/>
      </c>
      <c r="H182" s="20">
        <f>IF($B182="","",IFERROR(E182/C182,""))</f>
        <v/>
      </c>
      <c r="I182" s="44">
        <f>IF($B182="","",IFERROR(F182/INDEX(DocHours,MATCH(B182,Doctors,0)),""))</f>
        <v/>
      </c>
    </row>
    <row r="183">
      <c r="A183" s="17" t="n"/>
      <c r="B183" s="4" t="n"/>
      <c r="C183" s="6" t="n"/>
      <c r="D183" s="6" t="n"/>
      <c r="E183" s="6" t="n"/>
      <c r="F183" s="18" t="n"/>
      <c r="G183" s="20">
        <f>IF($B183="","",IFERROR(C183/D183,""))</f>
        <v/>
      </c>
      <c r="H183" s="20">
        <f>IF($B183="","",IFERROR(E183/C183,""))</f>
        <v/>
      </c>
      <c r="I183" s="44">
        <f>IF($B183="","",IFERROR(F183/INDEX(DocHours,MATCH(B183,Doctors,0)),""))</f>
        <v/>
      </c>
    </row>
    <row r="184">
      <c r="A184" s="17" t="n"/>
      <c r="B184" s="4" t="n"/>
      <c r="C184" s="6" t="n"/>
      <c r="D184" s="6" t="n"/>
      <c r="E184" s="6" t="n"/>
      <c r="F184" s="18" t="n"/>
      <c r="G184" s="20">
        <f>IF($B184="","",IFERROR(C184/D184,""))</f>
        <v/>
      </c>
      <c r="H184" s="20">
        <f>IF($B184="","",IFERROR(E184/C184,""))</f>
        <v/>
      </c>
      <c r="I184" s="44">
        <f>IF($B184="","",IFERROR(F184/INDEX(DocHours,MATCH(B184,Doctors,0)),""))</f>
        <v/>
      </c>
    </row>
    <row r="185">
      <c r="A185" s="17" t="n"/>
      <c r="B185" s="4" t="n"/>
      <c r="C185" s="6" t="n"/>
      <c r="D185" s="6" t="n"/>
      <c r="E185" s="6" t="n"/>
      <c r="F185" s="18" t="n"/>
      <c r="G185" s="20">
        <f>IF($B185="","",IFERROR(C185/D185,""))</f>
        <v/>
      </c>
      <c r="H185" s="20">
        <f>IF($B185="","",IFERROR(E185/C185,""))</f>
        <v/>
      </c>
      <c r="I185" s="44">
        <f>IF($B185="","",IFERROR(F185/INDEX(DocHours,MATCH(B185,Doctors,0)),""))</f>
        <v/>
      </c>
    </row>
    <row r="186">
      <c r="A186" s="17" t="n"/>
      <c r="B186" s="4" t="n"/>
      <c r="C186" s="6" t="n"/>
      <c r="D186" s="6" t="n"/>
      <c r="E186" s="6" t="n"/>
      <c r="F186" s="18" t="n"/>
      <c r="G186" s="20">
        <f>IF($B186="","",IFERROR(C186/D186,""))</f>
        <v/>
      </c>
      <c r="H186" s="20">
        <f>IF($B186="","",IFERROR(E186/C186,""))</f>
        <v/>
      </c>
      <c r="I186" s="44">
        <f>IF($B186="","",IFERROR(F186/INDEX(DocHours,MATCH(B186,Doctors,0)),""))</f>
        <v/>
      </c>
    </row>
    <row r="187">
      <c r="A187" s="17" t="n"/>
      <c r="B187" s="4" t="n"/>
      <c r="C187" s="6" t="n"/>
      <c r="D187" s="6" t="n"/>
      <c r="E187" s="6" t="n"/>
      <c r="F187" s="18" t="n"/>
      <c r="G187" s="20">
        <f>IF($B187="","",IFERROR(C187/D187,""))</f>
        <v/>
      </c>
      <c r="H187" s="20">
        <f>IF($B187="","",IFERROR(E187/C187,""))</f>
        <v/>
      </c>
      <c r="I187" s="44">
        <f>IF($B187="","",IFERROR(F187/INDEX(DocHours,MATCH(B187,Doctors,0)),""))</f>
        <v/>
      </c>
    </row>
    <row r="188">
      <c r="A188" s="17" t="n"/>
      <c r="B188" s="4" t="n"/>
      <c r="C188" s="6" t="n"/>
      <c r="D188" s="6" t="n"/>
      <c r="E188" s="6" t="n"/>
      <c r="F188" s="18" t="n"/>
      <c r="G188" s="20">
        <f>IF($B188="","",IFERROR(C188/D188,""))</f>
        <v/>
      </c>
      <c r="H188" s="20">
        <f>IF($B188="","",IFERROR(E188/C188,""))</f>
        <v/>
      </c>
      <c r="I188" s="44">
        <f>IF($B188="","",IFERROR(F188/INDEX(DocHours,MATCH(B188,Doctors,0)),""))</f>
        <v/>
      </c>
    </row>
    <row r="189">
      <c r="A189" s="17" t="n"/>
      <c r="B189" s="4" t="n"/>
      <c r="C189" s="6" t="n"/>
      <c r="D189" s="6" t="n"/>
      <c r="E189" s="6" t="n"/>
      <c r="F189" s="18" t="n"/>
      <c r="G189" s="20">
        <f>IF($B189="","",IFERROR(C189/D189,""))</f>
        <v/>
      </c>
      <c r="H189" s="20">
        <f>IF($B189="","",IFERROR(E189/C189,""))</f>
        <v/>
      </c>
      <c r="I189" s="44">
        <f>IF($B189="","",IFERROR(F189/INDEX(DocHours,MATCH(B189,Doctors,0)),""))</f>
        <v/>
      </c>
    </row>
    <row r="190">
      <c r="A190" s="17" t="n"/>
      <c r="B190" s="4" t="n"/>
      <c r="C190" s="6" t="n"/>
      <c r="D190" s="6" t="n"/>
      <c r="E190" s="6" t="n"/>
      <c r="F190" s="18" t="n"/>
      <c r="G190" s="20">
        <f>IF($B190="","",IFERROR(C190/D190,""))</f>
        <v/>
      </c>
      <c r="H190" s="20">
        <f>IF($B190="","",IFERROR(E190/C190,""))</f>
        <v/>
      </c>
      <c r="I190" s="44">
        <f>IF($B190="","",IFERROR(F190/INDEX(DocHours,MATCH(B190,Doctors,0)),""))</f>
        <v/>
      </c>
    </row>
    <row r="191">
      <c r="A191" s="17" t="n"/>
      <c r="B191" s="4" t="n"/>
      <c r="C191" s="6" t="n"/>
      <c r="D191" s="6" t="n"/>
      <c r="E191" s="6" t="n"/>
      <c r="F191" s="18" t="n"/>
      <c r="G191" s="20">
        <f>IF($B191="","",IFERROR(C191/D191,""))</f>
        <v/>
      </c>
      <c r="H191" s="20">
        <f>IF($B191="","",IFERROR(E191/C191,""))</f>
        <v/>
      </c>
      <c r="I191" s="44">
        <f>IF($B191="","",IFERROR(F191/INDEX(DocHours,MATCH(B191,Doctors,0)),""))</f>
        <v/>
      </c>
    </row>
    <row r="192">
      <c r="A192" s="17" t="n"/>
      <c r="B192" s="4" t="n"/>
      <c r="C192" s="6" t="n"/>
      <c r="D192" s="6" t="n"/>
      <c r="E192" s="6" t="n"/>
      <c r="F192" s="18" t="n"/>
      <c r="G192" s="20">
        <f>IF($B192="","",IFERROR(C192/D192,""))</f>
        <v/>
      </c>
      <c r="H192" s="20">
        <f>IF($B192="","",IFERROR(E192/C192,""))</f>
        <v/>
      </c>
      <c r="I192" s="44">
        <f>IF($B192="","",IFERROR(F192/INDEX(DocHours,MATCH(B192,Doctors,0)),""))</f>
        <v/>
      </c>
    </row>
    <row r="193">
      <c r="A193" s="17" t="n"/>
      <c r="B193" s="4" t="n"/>
      <c r="C193" s="6" t="n"/>
      <c r="D193" s="6" t="n"/>
      <c r="E193" s="6" t="n"/>
      <c r="F193" s="18" t="n"/>
      <c r="G193" s="20">
        <f>IF($B193="","",IFERROR(C193/D193,""))</f>
        <v/>
      </c>
      <c r="H193" s="20">
        <f>IF($B193="","",IFERROR(E193/C193,""))</f>
        <v/>
      </c>
      <c r="I193" s="44">
        <f>IF($B193="","",IFERROR(F193/INDEX(DocHours,MATCH(B193,Doctors,0)),""))</f>
        <v/>
      </c>
    </row>
    <row r="194">
      <c r="A194" s="17" t="n"/>
      <c r="B194" s="4" t="n"/>
      <c r="C194" s="6" t="n"/>
      <c r="D194" s="6" t="n"/>
      <c r="E194" s="6" t="n"/>
      <c r="F194" s="18" t="n"/>
      <c r="G194" s="20">
        <f>IF($B194="","",IFERROR(C194/D194,""))</f>
        <v/>
      </c>
      <c r="H194" s="20">
        <f>IF($B194="","",IFERROR(E194/C194,""))</f>
        <v/>
      </c>
      <c r="I194" s="44">
        <f>IF($B194="","",IFERROR(F194/INDEX(DocHours,MATCH(B194,Doctors,0)),""))</f>
        <v/>
      </c>
    </row>
    <row r="195">
      <c r="A195" s="17" t="n"/>
      <c r="B195" s="4" t="n"/>
      <c r="C195" s="6" t="n"/>
      <c r="D195" s="6" t="n"/>
      <c r="E195" s="6" t="n"/>
      <c r="F195" s="18" t="n"/>
      <c r="G195" s="20">
        <f>IF($B195="","",IFERROR(C195/D195,""))</f>
        <v/>
      </c>
      <c r="H195" s="20">
        <f>IF($B195="","",IFERROR(E195/C195,""))</f>
        <v/>
      </c>
      <c r="I195" s="44">
        <f>IF($B195="","",IFERROR(F195/INDEX(DocHours,MATCH(B195,Doctors,0)),""))</f>
        <v/>
      </c>
    </row>
    <row r="196">
      <c r="A196" s="17" t="n"/>
      <c r="B196" s="4" t="n"/>
      <c r="C196" s="6" t="n"/>
      <c r="D196" s="6" t="n"/>
      <c r="E196" s="6" t="n"/>
      <c r="F196" s="18" t="n"/>
      <c r="G196" s="20">
        <f>IF($B196="","",IFERROR(C196/D196,""))</f>
        <v/>
      </c>
      <c r="H196" s="20">
        <f>IF($B196="","",IFERROR(E196/C196,""))</f>
        <v/>
      </c>
      <c r="I196" s="44">
        <f>IF($B196="","",IFERROR(F196/INDEX(DocHours,MATCH(B196,Doctors,0)),""))</f>
        <v/>
      </c>
    </row>
    <row r="197">
      <c r="A197" s="17" t="n"/>
      <c r="B197" s="4" t="n"/>
      <c r="C197" s="6" t="n"/>
      <c r="D197" s="6" t="n"/>
      <c r="E197" s="6" t="n"/>
      <c r="F197" s="18" t="n"/>
      <c r="G197" s="20">
        <f>IF($B197="","",IFERROR(C197/D197,""))</f>
        <v/>
      </c>
      <c r="H197" s="20">
        <f>IF($B197="","",IFERROR(E197/C197,""))</f>
        <v/>
      </c>
      <c r="I197" s="44">
        <f>IF($B197="","",IFERROR(F197/INDEX(DocHours,MATCH(B197,Doctors,0)),""))</f>
        <v/>
      </c>
    </row>
    <row r="198">
      <c r="A198" s="17" t="n"/>
      <c r="B198" s="4" t="n"/>
      <c r="C198" s="6" t="n"/>
      <c r="D198" s="6" t="n"/>
      <c r="E198" s="6" t="n"/>
      <c r="F198" s="18" t="n"/>
      <c r="G198" s="20">
        <f>IF($B198="","",IFERROR(C198/D198,""))</f>
        <v/>
      </c>
      <c r="H198" s="20">
        <f>IF($B198="","",IFERROR(E198/C198,""))</f>
        <v/>
      </c>
      <c r="I198" s="44">
        <f>IF($B198="","",IFERROR(F198/INDEX(DocHours,MATCH(B198,Doctors,0)),""))</f>
        <v/>
      </c>
    </row>
    <row r="199">
      <c r="A199" s="17" t="n"/>
      <c r="B199" s="4" t="n"/>
      <c r="C199" s="6" t="n"/>
      <c r="D199" s="6" t="n"/>
      <c r="E199" s="6" t="n"/>
      <c r="F199" s="18" t="n"/>
      <c r="G199" s="20">
        <f>IF($B199="","",IFERROR(C199/D199,""))</f>
        <v/>
      </c>
      <c r="H199" s="20">
        <f>IF($B199="","",IFERROR(E199/C199,""))</f>
        <v/>
      </c>
      <c r="I199" s="44">
        <f>IF($B199="","",IFERROR(F199/INDEX(DocHours,MATCH(B199,Doctors,0)),""))</f>
        <v/>
      </c>
    </row>
    <row r="200">
      <c r="A200" s="17" t="n"/>
      <c r="B200" s="4" t="n"/>
      <c r="C200" s="6" t="n"/>
      <c r="D200" s="6" t="n"/>
      <c r="E200" s="6" t="n"/>
      <c r="F200" s="18" t="n"/>
      <c r="G200" s="20">
        <f>IF($B200="","",IFERROR(C200/D200,""))</f>
        <v/>
      </c>
      <c r="H200" s="20">
        <f>IF($B200="","",IFERROR(E200/C200,""))</f>
        <v/>
      </c>
      <c r="I200" s="44">
        <f>IF($B200="","",IFERROR(F200/INDEX(DocHours,MATCH(B200,Doctors,0)),""))</f>
        <v/>
      </c>
    </row>
    <row r="201">
      <c r="A201" s="17" t="n"/>
      <c r="B201" s="4" t="n"/>
      <c r="C201" s="6" t="n"/>
      <c r="D201" s="6" t="n"/>
      <c r="E201" s="6" t="n"/>
      <c r="F201" s="18" t="n"/>
      <c r="G201" s="20">
        <f>IF($B201="","",IFERROR(C201/D201,""))</f>
        <v/>
      </c>
      <c r="H201" s="20">
        <f>IF($B201="","",IFERROR(E201/C201,""))</f>
        <v/>
      </c>
      <c r="I201" s="44">
        <f>IF($B201="","",IFERROR(F201/INDEX(DocHours,MATCH(B201,Doctors,0)),""))</f>
        <v/>
      </c>
    </row>
    <row r="202">
      <c r="A202" s="17" t="n"/>
      <c r="B202" s="4" t="n"/>
      <c r="C202" s="6" t="n"/>
      <c r="D202" s="6" t="n"/>
      <c r="E202" s="6" t="n"/>
      <c r="F202" s="18" t="n"/>
      <c r="G202" s="20">
        <f>IF($B202="","",IFERROR(C202/D202,""))</f>
        <v/>
      </c>
      <c r="H202" s="20">
        <f>IF($B202="","",IFERROR(E202/C202,""))</f>
        <v/>
      </c>
      <c r="I202" s="44">
        <f>IF($B202="","",IFERROR(F202/INDEX(DocHours,MATCH(B202,Doctors,0)),""))</f>
        <v/>
      </c>
    </row>
    <row r="203">
      <c r="A203" s="17" t="n"/>
      <c r="B203" s="4" t="n"/>
      <c r="C203" s="6" t="n"/>
      <c r="D203" s="6" t="n"/>
      <c r="E203" s="6" t="n"/>
      <c r="F203" s="18" t="n"/>
      <c r="G203" s="20">
        <f>IF($B203="","",IFERROR(C203/D203,""))</f>
        <v/>
      </c>
      <c r="H203" s="20">
        <f>IF($B203="","",IFERROR(E203/C203,""))</f>
        <v/>
      </c>
      <c r="I203" s="44">
        <f>IF($B203="","",IFERROR(F203/INDEX(DocHours,MATCH(B203,Doctors,0)),""))</f>
        <v/>
      </c>
    </row>
    <row r="204">
      <c r="A204" s="17" t="n"/>
      <c r="B204" s="4" t="n"/>
      <c r="C204" s="6" t="n"/>
      <c r="D204" s="6" t="n"/>
      <c r="E204" s="6" t="n"/>
      <c r="F204" s="18" t="n"/>
      <c r="G204" s="20">
        <f>IF($B204="","",IFERROR(C204/D204,""))</f>
        <v/>
      </c>
      <c r="H204" s="20">
        <f>IF($B204="","",IFERROR(E204/C204,""))</f>
        <v/>
      </c>
      <c r="I204" s="44">
        <f>IF($B204="","",IFERROR(F204/INDEX(DocHours,MATCH(B204,Doctors,0)),""))</f>
        <v/>
      </c>
    </row>
    <row r="205">
      <c r="A205" s="17" t="n"/>
      <c r="B205" s="4" t="n"/>
      <c r="C205" s="6" t="n"/>
      <c r="D205" s="6" t="n"/>
      <c r="E205" s="6" t="n"/>
      <c r="F205" s="18" t="n"/>
      <c r="G205" s="20">
        <f>IF($B205="","",IFERROR(C205/D205,""))</f>
        <v/>
      </c>
      <c r="H205" s="20">
        <f>IF($B205="","",IFERROR(E205/C205,""))</f>
        <v/>
      </c>
      <c r="I205" s="44">
        <f>IF($B205="","",IFERROR(F205/INDEX(DocHours,MATCH(B205,Doctors,0)),""))</f>
        <v/>
      </c>
    </row>
    <row r="206">
      <c r="A206" s="17" t="n"/>
      <c r="B206" s="4" t="n"/>
      <c r="C206" s="6" t="n"/>
      <c r="D206" s="6" t="n"/>
      <c r="E206" s="6" t="n"/>
      <c r="F206" s="18" t="n"/>
      <c r="G206" s="20">
        <f>IF($B206="","",IFERROR(C206/D206,""))</f>
        <v/>
      </c>
      <c r="H206" s="20">
        <f>IF($B206="","",IFERROR(E206/C206,""))</f>
        <v/>
      </c>
      <c r="I206" s="44">
        <f>IF($B206="","",IFERROR(F206/INDEX(DocHours,MATCH(B206,Doctors,0)),""))</f>
        <v/>
      </c>
    </row>
    <row r="207">
      <c r="A207" s="17" t="n"/>
      <c r="B207" s="4" t="n"/>
      <c r="C207" s="6" t="n"/>
      <c r="D207" s="6" t="n"/>
      <c r="E207" s="6" t="n"/>
      <c r="F207" s="18" t="n"/>
      <c r="G207" s="20">
        <f>IF($B207="","",IFERROR(C207/D207,""))</f>
        <v/>
      </c>
      <c r="H207" s="20">
        <f>IF($B207="","",IFERROR(E207/C207,""))</f>
        <v/>
      </c>
      <c r="I207" s="44">
        <f>IF($B207="","",IFERROR(F207/INDEX(DocHours,MATCH(B207,Doctors,0)),""))</f>
        <v/>
      </c>
    </row>
    <row r="208">
      <c r="A208" s="17" t="n"/>
      <c r="B208" s="4" t="n"/>
      <c r="C208" s="6" t="n"/>
      <c r="D208" s="6" t="n"/>
      <c r="E208" s="6" t="n"/>
      <c r="F208" s="18" t="n"/>
      <c r="G208" s="20">
        <f>IF($B208="","",IFERROR(C208/D208,""))</f>
        <v/>
      </c>
      <c r="H208" s="20">
        <f>IF($B208="","",IFERROR(E208/C208,""))</f>
        <v/>
      </c>
      <c r="I208" s="44">
        <f>IF($B208="","",IFERROR(F208/INDEX(DocHours,MATCH(B208,Doctors,0)),""))</f>
        <v/>
      </c>
    </row>
    <row r="209">
      <c r="A209" s="17" t="n"/>
      <c r="B209" s="4" t="n"/>
      <c r="C209" s="6" t="n"/>
      <c r="D209" s="6" t="n"/>
      <c r="E209" s="6" t="n"/>
      <c r="F209" s="18" t="n"/>
      <c r="G209" s="20">
        <f>IF($B209="","",IFERROR(C209/D209,""))</f>
        <v/>
      </c>
      <c r="H209" s="20">
        <f>IF($B209="","",IFERROR(E209/C209,""))</f>
        <v/>
      </c>
      <c r="I209" s="44">
        <f>IF($B209="","",IFERROR(F209/INDEX(DocHours,MATCH(B209,Doctors,0)),""))</f>
        <v/>
      </c>
    </row>
    <row r="210">
      <c r="A210" s="17" t="n"/>
      <c r="B210" s="4" t="n"/>
      <c r="C210" s="6" t="n"/>
      <c r="D210" s="6" t="n"/>
      <c r="E210" s="6" t="n"/>
      <c r="F210" s="18" t="n"/>
      <c r="G210" s="20">
        <f>IF($B210="","",IFERROR(C210/D210,""))</f>
        <v/>
      </c>
      <c r="H210" s="20">
        <f>IF($B210="","",IFERROR(E210/C210,""))</f>
        <v/>
      </c>
      <c r="I210" s="44">
        <f>IF($B210="","",IFERROR(F210/INDEX(DocHours,MATCH(B210,Doctors,0)),""))</f>
        <v/>
      </c>
    </row>
    <row r="211">
      <c r="A211" s="17" t="n"/>
      <c r="B211" s="4" t="n"/>
      <c r="C211" s="6" t="n"/>
      <c r="D211" s="6" t="n"/>
      <c r="E211" s="6" t="n"/>
      <c r="F211" s="18" t="n"/>
      <c r="G211" s="20">
        <f>IF($B211="","",IFERROR(C211/D211,""))</f>
        <v/>
      </c>
      <c r="H211" s="20">
        <f>IF($B211="","",IFERROR(E211/C211,""))</f>
        <v/>
      </c>
      <c r="I211" s="44">
        <f>IF($B211="","",IFERROR(F211/INDEX(DocHours,MATCH(B211,Doctors,0)),""))</f>
        <v/>
      </c>
    </row>
    <row r="212">
      <c r="A212" s="17" t="n"/>
      <c r="B212" s="4" t="n"/>
      <c r="C212" s="6" t="n"/>
      <c r="D212" s="6" t="n"/>
      <c r="E212" s="6" t="n"/>
      <c r="F212" s="18" t="n"/>
      <c r="G212" s="20">
        <f>IF($B212="","",IFERROR(C212/D212,""))</f>
        <v/>
      </c>
      <c r="H212" s="20">
        <f>IF($B212="","",IFERROR(E212/C212,""))</f>
        <v/>
      </c>
      <c r="I212" s="44">
        <f>IF($B212="","",IFERROR(F212/INDEX(DocHours,MATCH(B212,Doctors,0)),""))</f>
        <v/>
      </c>
    </row>
    <row r="213">
      <c r="A213" s="17" t="n"/>
      <c r="B213" s="4" t="n"/>
      <c r="C213" s="6" t="n"/>
      <c r="D213" s="6" t="n"/>
      <c r="E213" s="6" t="n"/>
      <c r="F213" s="18" t="n"/>
      <c r="G213" s="20">
        <f>IF($B213="","",IFERROR(C213/D213,""))</f>
        <v/>
      </c>
      <c r="H213" s="20">
        <f>IF($B213="","",IFERROR(E213/C213,""))</f>
        <v/>
      </c>
      <c r="I213" s="44">
        <f>IF($B213="","",IFERROR(F213/INDEX(DocHours,MATCH(B213,Doctors,0)),""))</f>
        <v/>
      </c>
    </row>
    <row r="214">
      <c r="A214" s="17" t="n"/>
      <c r="B214" s="4" t="n"/>
      <c r="C214" s="6" t="n"/>
      <c r="D214" s="6" t="n"/>
      <c r="E214" s="6" t="n"/>
      <c r="F214" s="18" t="n"/>
      <c r="G214" s="20">
        <f>IF($B214="","",IFERROR(C214/D214,""))</f>
        <v/>
      </c>
      <c r="H214" s="20">
        <f>IF($B214="","",IFERROR(E214/C214,""))</f>
        <v/>
      </c>
      <c r="I214" s="44">
        <f>IF($B214="","",IFERROR(F214/INDEX(DocHours,MATCH(B214,Doctors,0)),""))</f>
        <v/>
      </c>
    </row>
    <row r="215">
      <c r="A215" s="17" t="n"/>
      <c r="B215" s="4" t="n"/>
      <c r="C215" s="6" t="n"/>
      <c r="D215" s="6" t="n"/>
      <c r="E215" s="6" t="n"/>
      <c r="F215" s="18" t="n"/>
      <c r="G215" s="20">
        <f>IF($B215="","",IFERROR(C215/D215,""))</f>
        <v/>
      </c>
      <c r="H215" s="20">
        <f>IF($B215="","",IFERROR(E215/C215,""))</f>
        <v/>
      </c>
      <c r="I215" s="44">
        <f>IF($B215="","",IFERROR(F215/INDEX(DocHours,MATCH(B215,Doctors,0)),""))</f>
        <v/>
      </c>
    </row>
    <row r="216">
      <c r="A216" s="17" t="n"/>
      <c r="B216" s="4" t="n"/>
      <c r="C216" s="6" t="n"/>
      <c r="D216" s="6" t="n"/>
      <c r="E216" s="6" t="n"/>
      <c r="F216" s="18" t="n"/>
      <c r="G216" s="20">
        <f>IF($B216="","",IFERROR(C216/D216,""))</f>
        <v/>
      </c>
      <c r="H216" s="20">
        <f>IF($B216="","",IFERROR(E216/C216,""))</f>
        <v/>
      </c>
      <c r="I216" s="44">
        <f>IF($B216="","",IFERROR(F216/INDEX(DocHours,MATCH(B216,Doctors,0)),""))</f>
        <v/>
      </c>
    </row>
    <row r="217">
      <c r="A217" s="17" t="n"/>
      <c r="B217" s="4" t="n"/>
      <c r="C217" s="6" t="n"/>
      <c r="D217" s="6" t="n"/>
      <c r="E217" s="6" t="n"/>
      <c r="F217" s="18" t="n"/>
      <c r="G217" s="20">
        <f>IF($B217="","",IFERROR(C217/D217,""))</f>
        <v/>
      </c>
      <c r="H217" s="20">
        <f>IF($B217="","",IFERROR(E217/C217,""))</f>
        <v/>
      </c>
      <c r="I217" s="44">
        <f>IF($B217="","",IFERROR(F217/INDEX(DocHours,MATCH(B217,Doctors,0)),""))</f>
        <v/>
      </c>
    </row>
    <row r="218">
      <c r="A218" s="17" t="n"/>
      <c r="B218" s="4" t="n"/>
      <c r="C218" s="6" t="n"/>
      <c r="D218" s="6" t="n"/>
      <c r="E218" s="6" t="n"/>
      <c r="F218" s="18" t="n"/>
      <c r="G218" s="20">
        <f>IF($B218="","",IFERROR(C218/D218,""))</f>
        <v/>
      </c>
      <c r="H218" s="20">
        <f>IF($B218="","",IFERROR(E218/C218,""))</f>
        <v/>
      </c>
      <c r="I218" s="44">
        <f>IF($B218="","",IFERROR(F218/INDEX(DocHours,MATCH(B218,Doctors,0)),""))</f>
        <v/>
      </c>
    </row>
    <row r="219">
      <c r="A219" s="17" t="n"/>
      <c r="B219" s="4" t="n"/>
      <c r="C219" s="6" t="n"/>
      <c r="D219" s="6" t="n"/>
      <c r="E219" s="6" t="n"/>
      <c r="F219" s="18" t="n"/>
      <c r="G219" s="20">
        <f>IF($B219="","",IFERROR(C219/D219,""))</f>
        <v/>
      </c>
      <c r="H219" s="20">
        <f>IF($B219="","",IFERROR(E219/C219,""))</f>
        <v/>
      </c>
      <c r="I219" s="44">
        <f>IF($B219="","",IFERROR(F219/INDEX(DocHours,MATCH(B219,Doctors,0)),""))</f>
        <v/>
      </c>
    </row>
    <row r="220">
      <c r="A220" s="17" t="n"/>
      <c r="B220" s="4" t="n"/>
      <c r="C220" s="6" t="n"/>
      <c r="D220" s="6" t="n"/>
      <c r="E220" s="6" t="n"/>
      <c r="F220" s="18" t="n"/>
      <c r="G220" s="20">
        <f>IF($B220="","",IFERROR(C220/D220,""))</f>
        <v/>
      </c>
      <c r="H220" s="20">
        <f>IF($B220="","",IFERROR(E220/C220,""))</f>
        <v/>
      </c>
      <c r="I220" s="44">
        <f>IF($B220="","",IFERROR(F220/INDEX(DocHours,MATCH(B220,Doctors,0)),""))</f>
        <v/>
      </c>
    </row>
    <row r="221">
      <c r="A221" s="17" t="n"/>
      <c r="B221" s="4" t="n"/>
      <c r="C221" s="6" t="n"/>
      <c r="D221" s="6" t="n"/>
      <c r="E221" s="6" t="n"/>
      <c r="F221" s="18" t="n"/>
      <c r="G221" s="20">
        <f>IF($B221="","",IFERROR(C221/D221,""))</f>
        <v/>
      </c>
      <c r="H221" s="20">
        <f>IF($B221="","",IFERROR(E221/C221,""))</f>
        <v/>
      </c>
      <c r="I221" s="44">
        <f>IF($B221="","",IFERROR(F221/INDEX(DocHours,MATCH(B221,Doctors,0)),""))</f>
        <v/>
      </c>
    </row>
    <row r="222">
      <c r="A222" s="17" t="n"/>
      <c r="B222" s="4" t="n"/>
      <c r="C222" s="6" t="n"/>
      <c r="D222" s="6" t="n"/>
      <c r="E222" s="6" t="n"/>
      <c r="F222" s="18" t="n"/>
      <c r="G222" s="20">
        <f>IF($B222="","",IFERROR(C222/D222,""))</f>
        <v/>
      </c>
      <c r="H222" s="20">
        <f>IF($B222="","",IFERROR(E222/C222,""))</f>
        <v/>
      </c>
      <c r="I222" s="44">
        <f>IF($B222="","",IFERROR(F222/INDEX(DocHours,MATCH(B222,Doctors,0)),""))</f>
        <v/>
      </c>
    </row>
    <row r="223">
      <c r="A223" s="17" t="n"/>
      <c r="B223" s="4" t="n"/>
      <c r="C223" s="6" t="n"/>
      <c r="D223" s="6" t="n"/>
      <c r="E223" s="6" t="n"/>
      <c r="F223" s="18" t="n"/>
      <c r="G223" s="20">
        <f>IF($B223="","",IFERROR(C223/D223,""))</f>
        <v/>
      </c>
      <c r="H223" s="20">
        <f>IF($B223="","",IFERROR(E223/C223,""))</f>
        <v/>
      </c>
      <c r="I223" s="44">
        <f>IF($B223="","",IFERROR(F223/INDEX(DocHours,MATCH(B223,Doctors,0)),""))</f>
        <v/>
      </c>
    </row>
    <row r="224">
      <c r="A224" s="17" t="n"/>
      <c r="B224" s="4" t="n"/>
      <c r="C224" s="6" t="n"/>
      <c r="D224" s="6" t="n"/>
      <c r="E224" s="6" t="n"/>
      <c r="F224" s="18" t="n"/>
      <c r="G224" s="20">
        <f>IF($B224="","",IFERROR(C224/D224,""))</f>
        <v/>
      </c>
      <c r="H224" s="20">
        <f>IF($B224="","",IFERROR(E224/C224,""))</f>
        <v/>
      </c>
      <c r="I224" s="44">
        <f>IF($B224="","",IFERROR(F224/INDEX(DocHours,MATCH(B224,Doctors,0)),""))</f>
        <v/>
      </c>
    </row>
    <row r="225">
      <c r="A225" s="17" t="n"/>
      <c r="B225" s="4" t="n"/>
      <c r="C225" s="6" t="n"/>
      <c r="D225" s="6" t="n"/>
      <c r="E225" s="6" t="n"/>
      <c r="F225" s="18" t="n"/>
      <c r="G225" s="20">
        <f>IF($B225="","",IFERROR(C225/D225,""))</f>
        <v/>
      </c>
      <c r="H225" s="20">
        <f>IF($B225="","",IFERROR(E225/C225,""))</f>
        <v/>
      </c>
      <c r="I225" s="44">
        <f>IF($B225="","",IFERROR(F225/INDEX(DocHours,MATCH(B225,Doctors,0)),""))</f>
        <v/>
      </c>
    </row>
    <row r="226">
      <c r="A226" s="17" t="n"/>
      <c r="B226" s="4" t="n"/>
      <c r="C226" s="6" t="n"/>
      <c r="D226" s="6" t="n"/>
      <c r="E226" s="6" t="n"/>
      <c r="F226" s="18" t="n"/>
      <c r="G226" s="20">
        <f>IF($B226="","",IFERROR(C226/D226,""))</f>
        <v/>
      </c>
      <c r="H226" s="20">
        <f>IF($B226="","",IFERROR(E226/C226,""))</f>
        <v/>
      </c>
      <c r="I226" s="44">
        <f>IF($B226="","",IFERROR(F226/INDEX(DocHours,MATCH(B226,Doctors,0)),""))</f>
        <v/>
      </c>
    </row>
    <row r="227">
      <c r="A227" s="17" t="n"/>
      <c r="B227" s="4" t="n"/>
      <c r="C227" s="6" t="n"/>
      <c r="D227" s="6" t="n"/>
      <c r="E227" s="6" t="n"/>
      <c r="F227" s="18" t="n"/>
      <c r="G227" s="20">
        <f>IF($B227="","",IFERROR(C227/D227,""))</f>
        <v/>
      </c>
      <c r="H227" s="20">
        <f>IF($B227="","",IFERROR(E227/C227,""))</f>
        <v/>
      </c>
      <c r="I227" s="44">
        <f>IF($B227="","",IFERROR(F227/INDEX(DocHours,MATCH(B227,Doctors,0)),""))</f>
        <v/>
      </c>
    </row>
    <row r="228">
      <c r="A228" s="17" t="n"/>
      <c r="B228" s="4" t="n"/>
      <c r="C228" s="6" t="n"/>
      <c r="D228" s="6" t="n"/>
      <c r="E228" s="6" t="n"/>
      <c r="F228" s="18" t="n"/>
      <c r="G228" s="20">
        <f>IF($B228="","",IFERROR(C228/D228,""))</f>
        <v/>
      </c>
      <c r="H228" s="20">
        <f>IF($B228="","",IFERROR(E228/C228,""))</f>
        <v/>
      </c>
      <c r="I228" s="44">
        <f>IF($B228="","",IFERROR(F228/INDEX(DocHours,MATCH(B228,Doctors,0)),""))</f>
        <v/>
      </c>
    </row>
    <row r="229">
      <c r="A229" s="17" t="n"/>
      <c r="B229" s="4" t="n"/>
      <c r="C229" s="6" t="n"/>
      <c r="D229" s="6" t="n"/>
      <c r="E229" s="6" t="n"/>
      <c r="F229" s="18" t="n"/>
      <c r="G229" s="20">
        <f>IF($B229="","",IFERROR(C229/D229,""))</f>
        <v/>
      </c>
      <c r="H229" s="20">
        <f>IF($B229="","",IFERROR(E229/C229,""))</f>
        <v/>
      </c>
      <c r="I229" s="44">
        <f>IF($B229="","",IFERROR(F229/INDEX(DocHours,MATCH(B229,Doctors,0)),""))</f>
        <v/>
      </c>
    </row>
    <row r="230">
      <c r="A230" s="17" t="n"/>
      <c r="B230" s="4" t="n"/>
      <c r="C230" s="6" t="n"/>
      <c r="D230" s="6" t="n"/>
      <c r="E230" s="6" t="n"/>
      <c r="F230" s="18" t="n"/>
      <c r="G230" s="20">
        <f>IF($B230="","",IFERROR(C230/D230,""))</f>
        <v/>
      </c>
      <c r="H230" s="20">
        <f>IF($B230="","",IFERROR(E230/C230,""))</f>
        <v/>
      </c>
      <c r="I230" s="44">
        <f>IF($B230="","",IFERROR(F230/INDEX(DocHours,MATCH(B230,Doctors,0)),""))</f>
        <v/>
      </c>
    </row>
    <row r="231">
      <c r="A231" s="17" t="n"/>
      <c r="B231" s="4" t="n"/>
      <c r="C231" s="6" t="n"/>
      <c r="D231" s="6" t="n"/>
      <c r="E231" s="6" t="n"/>
      <c r="F231" s="18" t="n"/>
      <c r="G231" s="20">
        <f>IF($B231="","",IFERROR(C231/D231,""))</f>
        <v/>
      </c>
      <c r="H231" s="20">
        <f>IF($B231="","",IFERROR(E231/C231,""))</f>
        <v/>
      </c>
      <c r="I231" s="44">
        <f>IF($B231="","",IFERROR(F231/INDEX(DocHours,MATCH(B231,Doctors,0)),""))</f>
        <v/>
      </c>
    </row>
    <row r="232">
      <c r="A232" s="17" t="n"/>
      <c r="B232" s="4" t="n"/>
      <c r="C232" s="6" t="n"/>
      <c r="D232" s="6" t="n"/>
      <c r="E232" s="6" t="n"/>
      <c r="F232" s="18" t="n"/>
      <c r="G232" s="20">
        <f>IF($B232="","",IFERROR(C232/D232,""))</f>
        <v/>
      </c>
      <c r="H232" s="20">
        <f>IF($B232="","",IFERROR(E232/C232,""))</f>
        <v/>
      </c>
      <c r="I232" s="44">
        <f>IF($B232="","",IFERROR(F232/INDEX(DocHours,MATCH(B232,Doctors,0)),""))</f>
        <v/>
      </c>
    </row>
    <row r="233">
      <c r="A233" s="17" t="n"/>
      <c r="B233" s="4" t="n"/>
      <c r="C233" s="6" t="n"/>
      <c r="D233" s="6" t="n"/>
      <c r="E233" s="6" t="n"/>
      <c r="F233" s="18" t="n"/>
      <c r="G233" s="20">
        <f>IF($B233="","",IFERROR(C233/D233,""))</f>
        <v/>
      </c>
      <c r="H233" s="20">
        <f>IF($B233="","",IFERROR(E233/C233,""))</f>
        <v/>
      </c>
      <c r="I233" s="44">
        <f>IF($B233="","",IFERROR(F233/INDEX(DocHours,MATCH(B233,Doctors,0)),""))</f>
        <v/>
      </c>
    </row>
    <row r="234">
      <c r="A234" s="17" t="n"/>
      <c r="B234" s="4" t="n"/>
      <c r="C234" s="6" t="n"/>
      <c r="D234" s="6" t="n"/>
      <c r="E234" s="6" t="n"/>
      <c r="F234" s="18" t="n"/>
      <c r="G234" s="20">
        <f>IF($B234="","",IFERROR(C234/D234,""))</f>
        <v/>
      </c>
      <c r="H234" s="20">
        <f>IF($B234="","",IFERROR(E234/C234,""))</f>
        <v/>
      </c>
      <c r="I234" s="44">
        <f>IF($B234="","",IFERROR(F234/INDEX(DocHours,MATCH(B234,Doctors,0)),""))</f>
        <v/>
      </c>
    </row>
    <row r="235">
      <c r="A235" s="17" t="n"/>
      <c r="B235" s="4" t="n"/>
      <c r="C235" s="6" t="n"/>
      <c r="D235" s="6" t="n"/>
      <c r="E235" s="6" t="n"/>
      <c r="F235" s="18" t="n"/>
      <c r="G235" s="20">
        <f>IF($B235="","",IFERROR(C235/D235,""))</f>
        <v/>
      </c>
      <c r="H235" s="20">
        <f>IF($B235="","",IFERROR(E235/C235,""))</f>
        <v/>
      </c>
      <c r="I235" s="44">
        <f>IF($B235="","",IFERROR(F235/INDEX(DocHours,MATCH(B235,Doctors,0)),""))</f>
        <v/>
      </c>
    </row>
    <row r="236">
      <c r="A236" s="17" t="n"/>
      <c r="B236" s="4" t="n"/>
      <c r="C236" s="6" t="n"/>
      <c r="D236" s="6" t="n"/>
      <c r="E236" s="6" t="n"/>
      <c r="F236" s="18" t="n"/>
      <c r="G236" s="20">
        <f>IF($B236="","",IFERROR(C236/D236,""))</f>
        <v/>
      </c>
      <c r="H236" s="20">
        <f>IF($B236="","",IFERROR(E236/C236,""))</f>
        <v/>
      </c>
      <c r="I236" s="44">
        <f>IF($B236="","",IFERROR(F236/INDEX(DocHours,MATCH(B236,Doctors,0)),""))</f>
        <v/>
      </c>
    </row>
    <row r="237">
      <c r="A237" s="17" t="n"/>
      <c r="B237" s="4" t="n"/>
      <c r="C237" s="6" t="n"/>
      <c r="D237" s="6" t="n"/>
      <c r="E237" s="6" t="n"/>
      <c r="F237" s="18" t="n"/>
      <c r="G237" s="20">
        <f>IF($B237="","",IFERROR(C237/D237,""))</f>
        <v/>
      </c>
      <c r="H237" s="20">
        <f>IF($B237="","",IFERROR(E237/C237,""))</f>
        <v/>
      </c>
      <c r="I237" s="44">
        <f>IF($B237="","",IFERROR(F237/INDEX(DocHours,MATCH(B237,Doctors,0)),""))</f>
        <v/>
      </c>
    </row>
    <row r="238">
      <c r="A238" s="17" t="n"/>
      <c r="B238" s="4" t="n"/>
      <c r="C238" s="6" t="n"/>
      <c r="D238" s="6" t="n"/>
      <c r="E238" s="6" t="n"/>
      <c r="F238" s="18" t="n"/>
      <c r="G238" s="20">
        <f>IF($B238="","",IFERROR(C238/D238,""))</f>
        <v/>
      </c>
      <c r="H238" s="20">
        <f>IF($B238="","",IFERROR(E238/C238,""))</f>
        <v/>
      </c>
      <c r="I238" s="44">
        <f>IF($B238="","",IFERROR(F238/INDEX(DocHours,MATCH(B238,Doctors,0)),""))</f>
        <v/>
      </c>
    </row>
    <row r="239">
      <c r="A239" s="17" t="n"/>
      <c r="B239" s="4" t="n"/>
      <c r="C239" s="6" t="n"/>
      <c r="D239" s="6" t="n"/>
      <c r="E239" s="6" t="n"/>
      <c r="F239" s="18" t="n"/>
      <c r="G239" s="20">
        <f>IF($B239="","",IFERROR(C239/D239,""))</f>
        <v/>
      </c>
      <c r="H239" s="20">
        <f>IF($B239="","",IFERROR(E239/C239,""))</f>
        <v/>
      </c>
      <c r="I239" s="44">
        <f>IF($B239="","",IFERROR(F239/INDEX(DocHours,MATCH(B239,Doctors,0)),""))</f>
        <v/>
      </c>
    </row>
    <row r="240">
      <c r="A240" s="17" t="n"/>
      <c r="B240" s="4" t="n"/>
      <c r="C240" s="6" t="n"/>
      <c r="D240" s="6" t="n"/>
      <c r="E240" s="6" t="n"/>
      <c r="F240" s="18" t="n"/>
      <c r="G240" s="20">
        <f>IF($B240="","",IFERROR(C240/D240,""))</f>
        <v/>
      </c>
      <c r="H240" s="20">
        <f>IF($B240="","",IFERROR(E240/C240,""))</f>
        <v/>
      </c>
      <c r="I240" s="44">
        <f>IF($B240="","",IFERROR(F240/INDEX(DocHours,MATCH(B240,Doctors,0)),""))</f>
        <v/>
      </c>
    </row>
    <row r="241">
      <c r="A241" s="17" t="n"/>
      <c r="B241" s="4" t="n"/>
      <c r="C241" s="6" t="n"/>
      <c r="D241" s="6" t="n"/>
      <c r="E241" s="6" t="n"/>
      <c r="F241" s="18" t="n"/>
      <c r="G241" s="20">
        <f>IF($B241="","",IFERROR(C241/D241,""))</f>
        <v/>
      </c>
      <c r="H241" s="20">
        <f>IF($B241="","",IFERROR(E241/C241,""))</f>
        <v/>
      </c>
      <c r="I241" s="44">
        <f>IF($B241="","",IFERROR(F241/INDEX(DocHours,MATCH(B241,Doctors,0)),""))</f>
        <v/>
      </c>
    </row>
    <row r="242">
      <c r="A242" s="17" t="n"/>
      <c r="B242" s="4" t="n"/>
      <c r="C242" s="6" t="n"/>
      <c r="D242" s="6" t="n"/>
      <c r="E242" s="6" t="n"/>
      <c r="F242" s="18" t="n"/>
      <c r="G242" s="20">
        <f>IF($B242="","",IFERROR(C242/D242,""))</f>
        <v/>
      </c>
      <c r="H242" s="20">
        <f>IF($B242="","",IFERROR(E242/C242,""))</f>
        <v/>
      </c>
      <c r="I242" s="44">
        <f>IF($B242="","",IFERROR(F242/INDEX(DocHours,MATCH(B242,Doctors,0)),""))</f>
        <v/>
      </c>
    </row>
    <row r="243">
      <c r="A243" s="17" t="n"/>
      <c r="B243" s="4" t="n"/>
      <c r="C243" s="6" t="n"/>
      <c r="D243" s="6" t="n"/>
      <c r="E243" s="6" t="n"/>
      <c r="F243" s="18" t="n"/>
      <c r="G243" s="20">
        <f>IF($B243="","",IFERROR(C243/D243,""))</f>
        <v/>
      </c>
      <c r="H243" s="20">
        <f>IF($B243="","",IFERROR(E243/C243,""))</f>
        <v/>
      </c>
      <c r="I243" s="44">
        <f>IF($B243="","",IFERROR(F243/INDEX(DocHours,MATCH(B243,Doctors,0)),""))</f>
        <v/>
      </c>
    </row>
    <row r="244">
      <c r="A244" s="17" t="n"/>
      <c r="B244" s="4" t="n"/>
      <c r="C244" s="6" t="n"/>
      <c r="D244" s="6" t="n"/>
      <c r="E244" s="6" t="n"/>
      <c r="F244" s="18" t="n"/>
      <c r="G244" s="20">
        <f>IF($B244="","",IFERROR(C244/D244,""))</f>
        <v/>
      </c>
      <c r="H244" s="20">
        <f>IF($B244="","",IFERROR(E244/C244,""))</f>
        <v/>
      </c>
      <c r="I244" s="44">
        <f>IF($B244="","",IFERROR(F244/INDEX(DocHours,MATCH(B244,Doctors,0)),""))</f>
        <v/>
      </c>
    </row>
    <row r="245">
      <c r="A245" s="17" t="n"/>
      <c r="B245" s="4" t="n"/>
      <c r="C245" s="6" t="n"/>
      <c r="D245" s="6" t="n"/>
      <c r="E245" s="6" t="n"/>
      <c r="F245" s="18" t="n"/>
      <c r="G245" s="20">
        <f>IF($B245="","",IFERROR(C245/D245,""))</f>
        <v/>
      </c>
      <c r="H245" s="20">
        <f>IF($B245="","",IFERROR(E245/C245,""))</f>
        <v/>
      </c>
      <c r="I245" s="44">
        <f>IF($B245="","",IFERROR(F245/INDEX(DocHours,MATCH(B245,Doctors,0)),""))</f>
        <v/>
      </c>
    </row>
    <row r="246">
      <c r="A246" s="17" t="n"/>
      <c r="B246" s="4" t="n"/>
      <c r="C246" s="6" t="n"/>
      <c r="D246" s="6" t="n"/>
      <c r="E246" s="6" t="n"/>
      <c r="F246" s="18" t="n"/>
      <c r="G246" s="20">
        <f>IF($B246="","",IFERROR(C246/D246,""))</f>
        <v/>
      </c>
      <c r="H246" s="20">
        <f>IF($B246="","",IFERROR(E246/C246,""))</f>
        <v/>
      </c>
      <c r="I246" s="44">
        <f>IF($B246="","",IFERROR(F246/INDEX(DocHours,MATCH(B246,Doctors,0)),""))</f>
        <v/>
      </c>
    </row>
    <row r="247">
      <c r="A247" s="17" t="n"/>
      <c r="B247" s="4" t="n"/>
      <c r="C247" s="6" t="n"/>
      <c r="D247" s="6" t="n"/>
      <c r="E247" s="6" t="n"/>
      <c r="F247" s="18" t="n"/>
      <c r="G247" s="20">
        <f>IF($B247="","",IFERROR(C247/D247,""))</f>
        <v/>
      </c>
      <c r="H247" s="20">
        <f>IF($B247="","",IFERROR(E247/C247,""))</f>
        <v/>
      </c>
      <c r="I247" s="44">
        <f>IF($B247="","",IFERROR(F247/INDEX(DocHours,MATCH(B247,Doctors,0)),""))</f>
        <v/>
      </c>
    </row>
    <row r="248">
      <c r="A248" s="17" t="n"/>
      <c r="B248" s="4" t="n"/>
      <c r="C248" s="6" t="n"/>
      <c r="D248" s="6" t="n"/>
      <c r="E248" s="6" t="n"/>
      <c r="F248" s="18" t="n"/>
      <c r="G248" s="20">
        <f>IF($B248="","",IFERROR(C248/D248,""))</f>
        <v/>
      </c>
      <c r="H248" s="20">
        <f>IF($B248="","",IFERROR(E248/C248,""))</f>
        <v/>
      </c>
      <c r="I248" s="44">
        <f>IF($B248="","",IFERROR(F248/INDEX(DocHours,MATCH(B248,Doctors,0)),""))</f>
        <v/>
      </c>
    </row>
    <row r="249">
      <c r="A249" s="17" t="n"/>
      <c r="B249" s="4" t="n"/>
      <c r="C249" s="6" t="n"/>
      <c r="D249" s="6" t="n"/>
      <c r="E249" s="6" t="n"/>
      <c r="F249" s="18" t="n"/>
      <c r="G249" s="20">
        <f>IF($B249="","",IFERROR(C249/D249,""))</f>
        <v/>
      </c>
      <c r="H249" s="20">
        <f>IF($B249="","",IFERROR(E249/C249,""))</f>
        <v/>
      </c>
      <c r="I249" s="44">
        <f>IF($B249="","",IFERROR(F249/INDEX(DocHours,MATCH(B249,Doctors,0)),""))</f>
        <v/>
      </c>
    </row>
    <row r="250">
      <c r="A250" s="17" t="n"/>
      <c r="B250" s="4" t="n"/>
      <c r="C250" s="6" t="n"/>
      <c r="D250" s="6" t="n"/>
      <c r="E250" s="6" t="n"/>
      <c r="F250" s="18" t="n"/>
      <c r="G250" s="20">
        <f>IF($B250="","",IFERROR(C250/D250,""))</f>
        <v/>
      </c>
      <c r="H250" s="20">
        <f>IF($B250="","",IFERROR(E250/C250,""))</f>
        <v/>
      </c>
      <c r="I250" s="44">
        <f>IF($B250="","",IFERROR(F250/INDEX(DocHours,MATCH(B250,Doctors,0)),""))</f>
        <v/>
      </c>
    </row>
    <row r="251">
      <c r="A251" s="17" t="n"/>
      <c r="B251" s="4" t="n"/>
      <c r="C251" s="6" t="n"/>
      <c r="D251" s="6" t="n"/>
      <c r="E251" s="6" t="n"/>
      <c r="F251" s="18" t="n"/>
      <c r="G251" s="20">
        <f>IF($B251="","",IFERROR(C251/D251,""))</f>
        <v/>
      </c>
      <c r="H251" s="20">
        <f>IF($B251="","",IFERROR(E251/C251,""))</f>
        <v/>
      </c>
      <c r="I251" s="44">
        <f>IF($B251="","",IFERROR(F251/INDEX(DocHours,MATCH(B251,Doctors,0)),""))</f>
        <v/>
      </c>
    </row>
    <row r="252">
      <c r="A252" s="17" t="n"/>
      <c r="B252" s="4" t="n"/>
      <c r="C252" s="6" t="n"/>
      <c r="D252" s="6" t="n"/>
      <c r="E252" s="6" t="n"/>
      <c r="F252" s="18" t="n"/>
      <c r="G252" s="20">
        <f>IF($B252="","",IFERROR(C252/D252,""))</f>
        <v/>
      </c>
      <c r="H252" s="20">
        <f>IF($B252="","",IFERROR(E252/C252,""))</f>
        <v/>
      </c>
      <c r="I252" s="44">
        <f>IF($B252="","",IFERROR(F252/INDEX(DocHours,MATCH(B252,Doctors,0)),""))</f>
        <v/>
      </c>
    </row>
    <row r="253">
      <c r="A253" s="17" t="n"/>
      <c r="B253" s="4" t="n"/>
      <c r="C253" s="6" t="n"/>
      <c r="D253" s="6" t="n"/>
      <c r="E253" s="6" t="n"/>
      <c r="F253" s="18" t="n"/>
      <c r="G253" s="20">
        <f>IF($B253="","",IFERROR(C253/D253,""))</f>
        <v/>
      </c>
      <c r="H253" s="20">
        <f>IF($B253="","",IFERROR(E253/C253,""))</f>
        <v/>
      </c>
      <c r="I253" s="44">
        <f>IF($B253="","",IFERROR(F253/INDEX(DocHours,MATCH(B253,Doctors,0)),""))</f>
        <v/>
      </c>
    </row>
    <row r="254">
      <c r="A254" s="17" t="n"/>
      <c r="B254" s="4" t="n"/>
      <c r="C254" s="6" t="n"/>
      <c r="D254" s="6" t="n"/>
      <c r="E254" s="6" t="n"/>
      <c r="F254" s="18" t="n"/>
      <c r="G254" s="20">
        <f>IF($B254="","",IFERROR(C254/D254,""))</f>
        <v/>
      </c>
      <c r="H254" s="20">
        <f>IF($B254="","",IFERROR(E254/C254,""))</f>
        <v/>
      </c>
      <c r="I254" s="44">
        <f>IF($B254="","",IFERROR(F254/INDEX(DocHours,MATCH(B254,Doctors,0)),""))</f>
        <v/>
      </c>
    </row>
    <row r="255">
      <c r="A255" s="17" t="n"/>
      <c r="B255" s="4" t="n"/>
      <c r="C255" s="6" t="n"/>
      <c r="D255" s="6" t="n"/>
      <c r="E255" s="6" t="n"/>
      <c r="F255" s="18" t="n"/>
      <c r="G255" s="20">
        <f>IF($B255="","",IFERROR(C255/D255,""))</f>
        <v/>
      </c>
      <c r="H255" s="20">
        <f>IF($B255="","",IFERROR(E255/C255,""))</f>
        <v/>
      </c>
      <c r="I255" s="44">
        <f>IF($B255="","",IFERROR(F255/INDEX(DocHours,MATCH(B255,Doctors,0)),""))</f>
        <v/>
      </c>
    </row>
    <row r="256">
      <c r="A256" s="17" t="n"/>
      <c r="B256" s="4" t="n"/>
      <c r="C256" s="6" t="n"/>
      <c r="D256" s="6" t="n"/>
      <c r="E256" s="6" t="n"/>
      <c r="F256" s="18" t="n"/>
      <c r="G256" s="20">
        <f>IF($B256="","",IFERROR(C256/D256,""))</f>
        <v/>
      </c>
      <c r="H256" s="20">
        <f>IF($B256="","",IFERROR(E256/C256,""))</f>
        <v/>
      </c>
      <c r="I256" s="44">
        <f>IF($B256="","",IFERROR(F256/INDEX(DocHours,MATCH(B256,Doctors,0)),""))</f>
        <v/>
      </c>
    </row>
    <row r="257">
      <c r="A257" s="17" t="n"/>
      <c r="B257" s="4" t="n"/>
      <c r="C257" s="6" t="n"/>
      <c r="D257" s="6" t="n"/>
      <c r="E257" s="6" t="n"/>
      <c r="F257" s="18" t="n"/>
      <c r="G257" s="20">
        <f>IF($B257="","",IFERROR(C257/D257,""))</f>
        <v/>
      </c>
      <c r="H257" s="20">
        <f>IF($B257="","",IFERROR(E257/C257,""))</f>
        <v/>
      </c>
      <c r="I257" s="44">
        <f>IF($B257="","",IFERROR(F257/INDEX(DocHours,MATCH(B257,Doctors,0)),""))</f>
        <v/>
      </c>
    </row>
    <row r="258">
      <c r="A258" s="17" t="n"/>
      <c r="B258" s="4" t="n"/>
      <c r="C258" s="6" t="n"/>
      <c r="D258" s="6" t="n"/>
      <c r="E258" s="6" t="n"/>
      <c r="F258" s="18" t="n"/>
      <c r="G258" s="20">
        <f>IF($B258="","",IFERROR(C258/D258,""))</f>
        <v/>
      </c>
      <c r="H258" s="20">
        <f>IF($B258="","",IFERROR(E258/C258,""))</f>
        <v/>
      </c>
      <c r="I258" s="44">
        <f>IF($B258="","",IFERROR(F258/INDEX(DocHours,MATCH(B258,Doctors,0)),""))</f>
        <v/>
      </c>
    </row>
    <row r="259">
      <c r="A259" s="17" t="n"/>
      <c r="B259" s="4" t="n"/>
      <c r="C259" s="6" t="n"/>
      <c r="D259" s="6" t="n"/>
      <c r="E259" s="6" t="n"/>
      <c r="F259" s="18" t="n"/>
      <c r="G259" s="20">
        <f>IF($B259="","",IFERROR(C259/D259,""))</f>
        <v/>
      </c>
      <c r="H259" s="20">
        <f>IF($B259="","",IFERROR(E259/C259,""))</f>
        <v/>
      </c>
      <c r="I259" s="44">
        <f>IF($B259="","",IFERROR(F259/INDEX(DocHours,MATCH(B259,Doctors,0)),""))</f>
        <v/>
      </c>
    </row>
    <row r="260">
      <c r="A260" s="17" t="n"/>
      <c r="B260" s="4" t="n"/>
      <c r="C260" s="6" t="n"/>
      <c r="D260" s="6" t="n"/>
      <c r="E260" s="6" t="n"/>
      <c r="F260" s="18" t="n"/>
      <c r="G260" s="20">
        <f>IF($B260="","",IFERROR(C260/D260,""))</f>
        <v/>
      </c>
      <c r="H260" s="20">
        <f>IF($B260="","",IFERROR(E260/C260,""))</f>
        <v/>
      </c>
      <c r="I260" s="44">
        <f>IF($B260="","",IFERROR(F260/INDEX(DocHours,MATCH(B260,Doctors,0)),""))</f>
        <v/>
      </c>
    </row>
    <row r="261">
      <c r="A261" s="17" t="n"/>
      <c r="B261" s="4" t="n"/>
      <c r="C261" s="6" t="n"/>
      <c r="D261" s="6" t="n"/>
      <c r="E261" s="6" t="n"/>
      <c r="F261" s="18" t="n"/>
      <c r="G261" s="20">
        <f>IF($B261="","",IFERROR(C261/D261,""))</f>
        <v/>
      </c>
      <c r="H261" s="20">
        <f>IF($B261="","",IFERROR(E261/C261,""))</f>
        <v/>
      </c>
      <c r="I261" s="44">
        <f>IF($B261="","",IFERROR(F261/INDEX(DocHours,MATCH(B261,Doctors,0)),""))</f>
        <v/>
      </c>
    </row>
    <row r="262">
      <c r="A262" s="17" t="n"/>
      <c r="B262" s="4" t="n"/>
      <c r="C262" s="6" t="n"/>
      <c r="D262" s="6" t="n"/>
      <c r="E262" s="6" t="n"/>
      <c r="F262" s="18" t="n"/>
      <c r="G262" s="20">
        <f>IF($B262="","",IFERROR(C262/D262,""))</f>
        <v/>
      </c>
      <c r="H262" s="20">
        <f>IF($B262="","",IFERROR(E262/C262,""))</f>
        <v/>
      </c>
      <c r="I262" s="44">
        <f>IF($B262="","",IFERROR(F262/INDEX(DocHours,MATCH(B262,Doctors,0)),""))</f>
        <v/>
      </c>
    </row>
    <row r="263">
      <c r="A263" s="17" t="n"/>
      <c r="B263" s="4" t="n"/>
      <c r="C263" s="6" t="n"/>
      <c r="D263" s="6" t="n"/>
      <c r="E263" s="6" t="n"/>
      <c r="F263" s="18" t="n"/>
      <c r="G263" s="20">
        <f>IF($B263="","",IFERROR(C263/D263,""))</f>
        <v/>
      </c>
      <c r="H263" s="20">
        <f>IF($B263="","",IFERROR(E263/C263,""))</f>
        <v/>
      </c>
      <c r="I263" s="44">
        <f>IF($B263="","",IFERROR(F263/INDEX(DocHours,MATCH(B263,Doctors,0)),""))</f>
        <v/>
      </c>
    </row>
    <row r="264">
      <c r="A264" s="17" t="n"/>
      <c r="B264" s="4" t="n"/>
      <c r="C264" s="6" t="n"/>
      <c r="D264" s="6" t="n"/>
      <c r="E264" s="6" t="n"/>
      <c r="F264" s="18" t="n"/>
      <c r="G264" s="20">
        <f>IF($B264="","",IFERROR(C264/D264,""))</f>
        <v/>
      </c>
      <c r="H264" s="20">
        <f>IF($B264="","",IFERROR(E264/C264,""))</f>
        <v/>
      </c>
      <c r="I264" s="44">
        <f>IF($B264="","",IFERROR(F264/INDEX(DocHours,MATCH(B264,Doctors,0)),""))</f>
        <v/>
      </c>
    </row>
    <row r="265">
      <c r="A265" s="17" t="n"/>
      <c r="B265" s="4" t="n"/>
      <c r="C265" s="6" t="n"/>
      <c r="D265" s="6" t="n"/>
      <c r="E265" s="6" t="n"/>
      <c r="F265" s="18" t="n"/>
      <c r="G265" s="20">
        <f>IF($B265="","",IFERROR(C265/D265,""))</f>
        <v/>
      </c>
      <c r="H265" s="20">
        <f>IF($B265="","",IFERROR(E265/C265,""))</f>
        <v/>
      </c>
      <c r="I265" s="44">
        <f>IF($B265="","",IFERROR(F265/INDEX(DocHours,MATCH(B265,Doctors,0)),""))</f>
        <v/>
      </c>
    </row>
    <row r="266">
      <c r="A266" s="17" t="n"/>
      <c r="B266" s="4" t="n"/>
      <c r="C266" s="6" t="n"/>
      <c r="D266" s="6" t="n"/>
      <c r="E266" s="6" t="n"/>
      <c r="F266" s="18" t="n"/>
      <c r="G266" s="20">
        <f>IF($B266="","",IFERROR(C266/D266,""))</f>
        <v/>
      </c>
      <c r="H266" s="20">
        <f>IF($B266="","",IFERROR(E266/C266,""))</f>
        <v/>
      </c>
      <c r="I266" s="44">
        <f>IF($B266="","",IFERROR(F266/INDEX(DocHours,MATCH(B266,Doctors,0)),""))</f>
        <v/>
      </c>
    </row>
    <row r="267">
      <c r="A267" s="17" t="n"/>
      <c r="B267" s="4" t="n"/>
      <c r="C267" s="6" t="n"/>
      <c r="D267" s="6" t="n"/>
      <c r="E267" s="6" t="n"/>
      <c r="F267" s="18" t="n"/>
      <c r="G267" s="20">
        <f>IF($B267="","",IFERROR(C267/D267,""))</f>
        <v/>
      </c>
      <c r="H267" s="20">
        <f>IF($B267="","",IFERROR(E267/C267,""))</f>
        <v/>
      </c>
      <c r="I267" s="44">
        <f>IF($B267="","",IFERROR(F267/INDEX(DocHours,MATCH(B267,Doctors,0)),""))</f>
        <v/>
      </c>
    </row>
    <row r="268">
      <c r="A268" s="17" t="n"/>
      <c r="B268" s="4" t="n"/>
      <c r="C268" s="6" t="n"/>
      <c r="D268" s="6" t="n"/>
      <c r="E268" s="6" t="n"/>
      <c r="F268" s="18" t="n"/>
      <c r="G268" s="20">
        <f>IF($B268="","",IFERROR(C268/D268,""))</f>
        <v/>
      </c>
      <c r="H268" s="20">
        <f>IF($B268="","",IFERROR(E268/C268,""))</f>
        <v/>
      </c>
      <c r="I268" s="44">
        <f>IF($B268="","",IFERROR(F268/INDEX(DocHours,MATCH(B268,Doctors,0)),""))</f>
        <v/>
      </c>
    </row>
    <row r="269">
      <c r="A269" s="17" t="n"/>
      <c r="B269" s="4" t="n"/>
      <c r="C269" s="6" t="n"/>
      <c r="D269" s="6" t="n"/>
      <c r="E269" s="6" t="n"/>
      <c r="F269" s="18" t="n"/>
      <c r="G269" s="20">
        <f>IF($B269="","",IFERROR(C269/D269,""))</f>
        <v/>
      </c>
      <c r="H269" s="20">
        <f>IF($B269="","",IFERROR(E269/C269,""))</f>
        <v/>
      </c>
      <c r="I269" s="44">
        <f>IF($B269="","",IFERROR(F269/INDEX(DocHours,MATCH(B269,Doctors,0)),""))</f>
        <v/>
      </c>
    </row>
    <row r="270">
      <c r="A270" s="17" t="n"/>
      <c r="B270" s="4" t="n"/>
      <c r="C270" s="6" t="n"/>
      <c r="D270" s="6" t="n"/>
      <c r="E270" s="6" t="n"/>
      <c r="F270" s="18" t="n"/>
      <c r="G270" s="20">
        <f>IF($B270="","",IFERROR(C270/D270,""))</f>
        <v/>
      </c>
      <c r="H270" s="20">
        <f>IF($B270="","",IFERROR(E270/C270,""))</f>
        <v/>
      </c>
      <c r="I270" s="44">
        <f>IF($B270="","",IFERROR(F270/INDEX(DocHours,MATCH(B270,Doctors,0)),""))</f>
        <v/>
      </c>
    </row>
    <row r="271">
      <c r="A271" s="17" t="n"/>
      <c r="B271" s="4" t="n"/>
      <c r="C271" s="6" t="n"/>
      <c r="D271" s="6" t="n"/>
      <c r="E271" s="6" t="n"/>
      <c r="F271" s="18" t="n"/>
      <c r="G271" s="20">
        <f>IF($B271="","",IFERROR(C271/D271,""))</f>
        <v/>
      </c>
      <c r="H271" s="20">
        <f>IF($B271="","",IFERROR(E271/C271,""))</f>
        <v/>
      </c>
      <c r="I271" s="44">
        <f>IF($B271="","",IFERROR(F271/INDEX(DocHours,MATCH(B271,Doctors,0)),""))</f>
        <v/>
      </c>
    </row>
    <row r="272">
      <c r="A272" s="17" t="n"/>
      <c r="B272" s="4" t="n"/>
      <c r="C272" s="6" t="n"/>
      <c r="D272" s="6" t="n"/>
      <c r="E272" s="6" t="n"/>
      <c r="F272" s="18" t="n"/>
      <c r="G272" s="20">
        <f>IF($B272="","",IFERROR(C272/D272,""))</f>
        <v/>
      </c>
      <c r="H272" s="20">
        <f>IF($B272="","",IFERROR(E272/C272,""))</f>
        <v/>
      </c>
      <c r="I272" s="44">
        <f>IF($B272="","",IFERROR(F272/INDEX(DocHours,MATCH(B272,Doctors,0)),""))</f>
        <v/>
      </c>
    </row>
    <row r="273">
      <c r="A273" s="17" t="n"/>
      <c r="B273" s="4" t="n"/>
      <c r="C273" s="6" t="n"/>
      <c r="D273" s="6" t="n"/>
      <c r="E273" s="6" t="n"/>
      <c r="F273" s="18" t="n"/>
      <c r="G273" s="20">
        <f>IF($B273="","",IFERROR(C273/D273,""))</f>
        <v/>
      </c>
      <c r="H273" s="20">
        <f>IF($B273="","",IFERROR(E273/C273,""))</f>
        <v/>
      </c>
      <c r="I273" s="44">
        <f>IF($B273="","",IFERROR(F273/INDEX(DocHours,MATCH(B273,Doctors,0)),""))</f>
        <v/>
      </c>
    </row>
    <row r="274">
      <c r="A274" s="17" t="n"/>
      <c r="B274" s="4" t="n"/>
      <c r="C274" s="6" t="n"/>
      <c r="D274" s="6" t="n"/>
      <c r="E274" s="6" t="n"/>
      <c r="F274" s="18" t="n"/>
      <c r="G274" s="20">
        <f>IF($B274="","",IFERROR(C274/D274,""))</f>
        <v/>
      </c>
      <c r="H274" s="20">
        <f>IF($B274="","",IFERROR(E274/C274,""))</f>
        <v/>
      </c>
      <c r="I274" s="44">
        <f>IF($B274="","",IFERROR(F274/INDEX(DocHours,MATCH(B274,Doctors,0)),""))</f>
        <v/>
      </c>
    </row>
    <row r="275">
      <c r="A275" s="17" t="n"/>
      <c r="B275" s="4" t="n"/>
      <c r="C275" s="6" t="n"/>
      <c r="D275" s="6" t="n"/>
      <c r="E275" s="6" t="n"/>
      <c r="F275" s="18" t="n"/>
      <c r="G275" s="20">
        <f>IF($B275="","",IFERROR(C275/D275,""))</f>
        <v/>
      </c>
      <c r="H275" s="20">
        <f>IF($B275="","",IFERROR(E275/C275,""))</f>
        <v/>
      </c>
      <c r="I275" s="44">
        <f>IF($B275="","",IFERROR(F275/INDEX(DocHours,MATCH(B275,Doctors,0)),""))</f>
        <v/>
      </c>
    </row>
    <row r="276">
      <c r="A276" s="17" t="n"/>
      <c r="B276" s="4" t="n"/>
      <c r="C276" s="6" t="n"/>
      <c r="D276" s="6" t="n"/>
      <c r="E276" s="6" t="n"/>
      <c r="F276" s="18" t="n"/>
      <c r="G276" s="20">
        <f>IF($B276="","",IFERROR(C276/D276,""))</f>
        <v/>
      </c>
      <c r="H276" s="20">
        <f>IF($B276="","",IFERROR(E276/C276,""))</f>
        <v/>
      </c>
      <c r="I276" s="44">
        <f>IF($B276="","",IFERROR(F276/INDEX(DocHours,MATCH(B276,Doctors,0)),""))</f>
        <v/>
      </c>
    </row>
    <row r="277">
      <c r="A277" s="17" t="n"/>
      <c r="B277" s="4" t="n"/>
      <c r="C277" s="6" t="n"/>
      <c r="D277" s="6" t="n"/>
      <c r="E277" s="6" t="n"/>
      <c r="F277" s="18" t="n"/>
      <c r="G277" s="20">
        <f>IF($B277="","",IFERROR(C277/D277,""))</f>
        <v/>
      </c>
      <c r="H277" s="20">
        <f>IF($B277="","",IFERROR(E277/C277,""))</f>
        <v/>
      </c>
      <c r="I277" s="44">
        <f>IF($B277="","",IFERROR(F277/INDEX(DocHours,MATCH(B277,Doctors,0)),""))</f>
        <v/>
      </c>
    </row>
    <row r="278">
      <c r="A278" s="17" t="n"/>
      <c r="B278" s="4" t="n"/>
      <c r="C278" s="6" t="n"/>
      <c r="D278" s="6" t="n"/>
      <c r="E278" s="6" t="n"/>
      <c r="F278" s="18" t="n"/>
      <c r="G278" s="20">
        <f>IF($B278="","",IFERROR(C278/D278,""))</f>
        <v/>
      </c>
      <c r="H278" s="20">
        <f>IF($B278="","",IFERROR(E278/C278,""))</f>
        <v/>
      </c>
      <c r="I278" s="44">
        <f>IF($B278="","",IFERROR(F278/INDEX(DocHours,MATCH(B278,Doctors,0)),""))</f>
        <v/>
      </c>
    </row>
    <row r="279">
      <c r="A279" s="17" t="n"/>
      <c r="B279" s="4" t="n"/>
      <c r="C279" s="6" t="n"/>
      <c r="D279" s="6" t="n"/>
      <c r="E279" s="6" t="n"/>
      <c r="F279" s="18" t="n"/>
      <c r="G279" s="20">
        <f>IF($B279="","",IFERROR(C279/D279,""))</f>
        <v/>
      </c>
      <c r="H279" s="20">
        <f>IF($B279="","",IFERROR(E279/C279,""))</f>
        <v/>
      </c>
      <c r="I279" s="44">
        <f>IF($B279="","",IFERROR(F279/INDEX(DocHours,MATCH(B279,Doctors,0)),""))</f>
        <v/>
      </c>
    </row>
    <row r="280">
      <c r="A280" s="17" t="n"/>
      <c r="B280" s="4" t="n"/>
      <c r="C280" s="6" t="n"/>
      <c r="D280" s="6" t="n"/>
      <c r="E280" s="6" t="n"/>
      <c r="F280" s="18" t="n"/>
      <c r="G280" s="20">
        <f>IF($B280="","",IFERROR(C280/D280,""))</f>
        <v/>
      </c>
      <c r="H280" s="20">
        <f>IF($B280="","",IFERROR(E280/C280,""))</f>
        <v/>
      </c>
      <c r="I280" s="44">
        <f>IF($B280="","",IFERROR(F280/INDEX(DocHours,MATCH(B280,Doctors,0)),""))</f>
        <v/>
      </c>
    </row>
    <row r="281">
      <c r="A281" s="17" t="n"/>
      <c r="B281" s="4" t="n"/>
      <c r="C281" s="6" t="n"/>
      <c r="D281" s="6" t="n"/>
      <c r="E281" s="6" t="n"/>
      <c r="F281" s="18" t="n"/>
      <c r="G281" s="20">
        <f>IF($B281="","",IFERROR(C281/D281,""))</f>
        <v/>
      </c>
      <c r="H281" s="20">
        <f>IF($B281="","",IFERROR(E281/C281,""))</f>
        <v/>
      </c>
      <c r="I281" s="44">
        <f>IF($B281="","",IFERROR(F281/INDEX(DocHours,MATCH(B281,Doctors,0)),""))</f>
        <v/>
      </c>
    </row>
    <row r="282">
      <c r="A282" s="17" t="n"/>
      <c r="B282" s="4" t="n"/>
      <c r="C282" s="6" t="n"/>
      <c r="D282" s="6" t="n"/>
      <c r="E282" s="6" t="n"/>
      <c r="F282" s="18" t="n"/>
      <c r="G282" s="20">
        <f>IF($B282="","",IFERROR(C282/D282,""))</f>
        <v/>
      </c>
      <c r="H282" s="20">
        <f>IF($B282="","",IFERROR(E282/C282,""))</f>
        <v/>
      </c>
      <c r="I282" s="44">
        <f>IF($B282="","",IFERROR(F282/INDEX(DocHours,MATCH(B282,Doctors,0)),""))</f>
        <v/>
      </c>
    </row>
    <row r="283">
      <c r="A283" s="17" t="n"/>
      <c r="B283" s="4" t="n"/>
      <c r="C283" s="6" t="n"/>
      <c r="D283" s="6" t="n"/>
      <c r="E283" s="6" t="n"/>
      <c r="F283" s="18" t="n"/>
      <c r="G283" s="20">
        <f>IF($B283="","",IFERROR(C283/D283,""))</f>
        <v/>
      </c>
      <c r="H283" s="20">
        <f>IF($B283="","",IFERROR(E283/C283,""))</f>
        <v/>
      </c>
      <c r="I283" s="44">
        <f>IF($B283="","",IFERROR(F283/INDEX(DocHours,MATCH(B283,Doctors,0)),""))</f>
        <v/>
      </c>
    </row>
    <row r="284">
      <c r="A284" s="17" t="n"/>
      <c r="B284" s="4" t="n"/>
      <c r="C284" s="6" t="n"/>
      <c r="D284" s="6" t="n"/>
      <c r="E284" s="6" t="n"/>
      <c r="F284" s="18" t="n"/>
      <c r="G284" s="20">
        <f>IF($B284="","",IFERROR(C284/D284,""))</f>
        <v/>
      </c>
      <c r="H284" s="20">
        <f>IF($B284="","",IFERROR(E284/C284,""))</f>
        <v/>
      </c>
      <c r="I284" s="44">
        <f>IF($B284="","",IFERROR(F284/INDEX(DocHours,MATCH(B284,Doctors,0)),""))</f>
        <v/>
      </c>
    </row>
    <row r="285">
      <c r="A285" s="17" t="n"/>
      <c r="B285" s="4" t="n"/>
      <c r="C285" s="6" t="n"/>
      <c r="D285" s="6" t="n"/>
      <c r="E285" s="6" t="n"/>
      <c r="F285" s="18" t="n"/>
      <c r="G285" s="20">
        <f>IF($B285="","",IFERROR(C285/D285,""))</f>
        <v/>
      </c>
      <c r="H285" s="20">
        <f>IF($B285="","",IFERROR(E285/C285,""))</f>
        <v/>
      </c>
      <c r="I285" s="44">
        <f>IF($B285="","",IFERROR(F285/INDEX(DocHours,MATCH(B285,Doctors,0)),""))</f>
        <v/>
      </c>
    </row>
    <row r="286">
      <c r="A286" s="17" t="n"/>
      <c r="B286" s="4" t="n"/>
      <c r="C286" s="6" t="n"/>
      <c r="D286" s="6" t="n"/>
      <c r="E286" s="6" t="n"/>
      <c r="F286" s="18" t="n"/>
      <c r="G286" s="20">
        <f>IF($B286="","",IFERROR(C286/D286,""))</f>
        <v/>
      </c>
      <c r="H286" s="20">
        <f>IF($B286="","",IFERROR(E286/C286,""))</f>
        <v/>
      </c>
      <c r="I286" s="44">
        <f>IF($B286="","",IFERROR(F286/INDEX(DocHours,MATCH(B286,Doctors,0)),""))</f>
        <v/>
      </c>
    </row>
    <row r="287">
      <c r="A287" s="17" t="n"/>
      <c r="B287" s="4" t="n"/>
      <c r="C287" s="6" t="n"/>
      <c r="D287" s="6" t="n"/>
      <c r="E287" s="6" t="n"/>
      <c r="F287" s="18" t="n"/>
      <c r="G287" s="20">
        <f>IF($B287="","",IFERROR(C287/D287,""))</f>
        <v/>
      </c>
      <c r="H287" s="20">
        <f>IF($B287="","",IFERROR(E287/C287,""))</f>
        <v/>
      </c>
      <c r="I287" s="44">
        <f>IF($B287="","",IFERROR(F287/INDEX(DocHours,MATCH(B287,Doctors,0)),""))</f>
        <v/>
      </c>
    </row>
    <row r="288">
      <c r="A288" s="17" t="n"/>
      <c r="B288" s="4" t="n"/>
      <c r="C288" s="6" t="n"/>
      <c r="D288" s="6" t="n"/>
      <c r="E288" s="6" t="n"/>
      <c r="F288" s="18" t="n"/>
      <c r="G288" s="20">
        <f>IF($B288="","",IFERROR(C288/D288,""))</f>
        <v/>
      </c>
      <c r="H288" s="20">
        <f>IF($B288="","",IFERROR(E288/C288,""))</f>
        <v/>
      </c>
      <c r="I288" s="44">
        <f>IF($B288="","",IFERROR(F288/INDEX(DocHours,MATCH(B288,Doctors,0)),""))</f>
        <v/>
      </c>
    </row>
    <row r="289">
      <c r="A289" s="17" t="n"/>
      <c r="B289" s="4" t="n"/>
      <c r="C289" s="6" t="n"/>
      <c r="D289" s="6" t="n"/>
      <c r="E289" s="6" t="n"/>
      <c r="F289" s="18" t="n"/>
      <c r="G289" s="20">
        <f>IF($B289="","",IFERROR(C289/D289,""))</f>
        <v/>
      </c>
      <c r="H289" s="20">
        <f>IF($B289="","",IFERROR(E289/C289,""))</f>
        <v/>
      </c>
      <c r="I289" s="44">
        <f>IF($B289="","",IFERROR(F289/INDEX(DocHours,MATCH(B289,Doctors,0)),""))</f>
        <v/>
      </c>
    </row>
    <row r="290">
      <c r="A290" s="17" t="n"/>
      <c r="B290" s="4" t="n"/>
      <c r="C290" s="6" t="n"/>
      <c r="D290" s="6" t="n"/>
      <c r="E290" s="6" t="n"/>
      <c r="F290" s="18" t="n"/>
      <c r="G290" s="20">
        <f>IF($B290="","",IFERROR(C290/D290,""))</f>
        <v/>
      </c>
      <c r="H290" s="20">
        <f>IF($B290="","",IFERROR(E290/C290,""))</f>
        <v/>
      </c>
      <c r="I290" s="44">
        <f>IF($B290="","",IFERROR(F290/INDEX(DocHours,MATCH(B290,Doctors,0)),""))</f>
        <v/>
      </c>
    </row>
    <row r="291">
      <c r="A291" s="17" t="n"/>
      <c r="B291" s="4" t="n"/>
      <c r="C291" s="6" t="n"/>
      <c r="D291" s="6" t="n"/>
      <c r="E291" s="6" t="n"/>
      <c r="F291" s="18" t="n"/>
      <c r="G291" s="20">
        <f>IF($B291="","",IFERROR(C291/D291,""))</f>
        <v/>
      </c>
      <c r="H291" s="20">
        <f>IF($B291="","",IFERROR(E291/C291,""))</f>
        <v/>
      </c>
      <c r="I291" s="44">
        <f>IF($B291="","",IFERROR(F291/INDEX(DocHours,MATCH(B291,Doctors,0)),""))</f>
        <v/>
      </c>
    </row>
    <row r="292">
      <c r="A292" s="17" t="n"/>
      <c r="B292" s="4" t="n"/>
      <c r="C292" s="6" t="n"/>
      <c r="D292" s="6" t="n"/>
      <c r="E292" s="6" t="n"/>
      <c r="F292" s="18" t="n"/>
      <c r="G292" s="20">
        <f>IF($B292="","",IFERROR(C292/D292,""))</f>
        <v/>
      </c>
      <c r="H292" s="20">
        <f>IF($B292="","",IFERROR(E292/C292,""))</f>
        <v/>
      </c>
      <c r="I292" s="44">
        <f>IF($B292="","",IFERROR(F292/INDEX(DocHours,MATCH(B292,Doctors,0)),""))</f>
        <v/>
      </c>
    </row>
    <row r="293">
      <c r="A293" s="17" t="n"/>
      <c r="B293" s="4" t="n"/>
      <c r="C293" s="6" t="n"/>
      <c r="D293" s="6" t="n"/>
      <c r="E293" s="6" t="n"/>
      <c r="F293" s="18" t="n"/>
      <c r="G293" s="20">
        <f>IF($B293="","",IFERROR(C293/D293,""))</f>
        <v/>
      </c>
      <c r="H293" s="20">
        <f>IF($B293="","",IFERROR(E293/C293,""))</f>
        <v/>
      </c>
      <c r="I293" s="44">
        <f>IF($B293="","",IFERROR(F293/INDEX(DocHours,MATCH(B293,Doctors,0)),""))</f>
        <v/>
      </c>
    </row>
    <row r="294">
      <c r="A294" s="17" t="n"/>
      <c r="B294" s="4" t="n"/>
      <c r="C294" s="6" t="n"/>
      <c r="D294" s="6" t="n"/>
      <c r="E294" s="6" t="n"/>
      <c r="F294" s="18" t="n"/>
      <c r="G294" s="20">
        <f>IF($B294="","",IFERROR(C294/D294,""))</f>
        <v/>
      </c>
      <c r="H294" s="20">
        <f>IF($B294="","",IFERROR(E294/C294,""))</f>
        <v/>
      </c>
      <c r="I294" s="44">
        <f>IF($B294="","",IFERROR(F294/INDEX(DocHours,MATCH(B294,Doctors,0)),""))</f>
        <v/>
      </c>
    </row>
    <row r="295">
      <c r="A295" s="17" t="n"/>
      <c r="B295" s="4" t="n"/>
      <c r="C295" s="6" t="n"/>
      <c r="D295" s="6" t="n"/>
      <c r="E295" s="6" t="n"/>
      <c r="F295" s="18" t="n"/>
      <c r="G295" s="20">
        <f>IF($B295="","",IFERROR(C295/D295,""))</f>
        <v/>
      </c>
      <c r="H295" s="20">
        <f>IF($B295="","",IFERROR(E295/C295,""))</f>
        <v/>
      </c>
      <c r="I295" s="44">
        <f>IF($B295="","",IFERROR(F295/INDEX(DocHours,MATCH(B295,Doctors,0)),""))</f>
        <v/>
      </c>
    </row>
    <row r="296">
      <c r="A296" s="17" t="n"/>
      <c r="B296" s="4" t="n"/>
      <c r="C296" s="6" t="n"/>
      <c r="D296" s="6" t="n"/>
      <c r="E296" s="6" t="n"/>
      <c r="F296" s="18" t="n"/>
      <c r="G296" s="20">
        <f>IF($B296="","",IFERROR(C296/D296,""))</f>
        <v/>
      </c>
      <c r="H296" s="20">
        <f>IF($B296="","",IFERROR(E296/C296,""))</f>
        <v/>
      </c>
      <c r="I296" s="44">
        <f>IF($B296="","",IFERROR(F296/INDEX(DocHours,MATCH(B296,Doctors,0)),""))</f>
        <v/>
      </c>
    </row>
    <row r="297">
      <c r="A297" s="17" t="n"/>
      <c r="B297" s="4" t="n"/>
      <c r="C297" s="6" t="n"/>
      <c r="D297" s="6" t="n"/>
      <c r="E297" s="6" t="n"/>
      <c r="F297" s="18" t="n"/>
      <c r="G297" s="20">
        <f>IF($B297="","",IFERROR(C297/D297,""))</f>
        <v/>
      </c>
      <c r="H297" s="20">
        <f>IF($B297="","",IFERROR(E297/C297,""))</f>
        <v/>
      </c>
      <c r="I297" s="44">
        <f>IF($B297="","",IFERROR(F297/INDEX(DocHours,MATCH(B297,Doctors,0)),""))</f>
        <v/>
      </c>
    </row>
    <row r="298">
      <c r="A298" s="17" t="n"/>
      <c r="B298" s="4" t="n"/>
      <c r="C298" s="6" t="n"/>
      <c r="D298" s="6" t="n"/>
      <c r="E298" s="6" t="n"/>
      <c r="F298" s="18" t="n"/>
      <c r="G298" s="20">
        <f>IF($B298="","",IFERROR(C298/D298,""))</f>
        <v/>
      </c>
      <c r="H298" s="20">
        <f>IF($B298="","",IFERROR(E298/C298,""))</f>
        <v/>
      </c>
      <c r="I298" s="44">
        <f>IF($B298="","",IFERROR(F298/INDEX(DocHours,MATCH(B298,Doctors,0)),""))</f>
        <v/>
      </c>
    </row>
    <row r="299">
      <c r="A299" s="17" t="n"/>
      <c r="B299" s="4" t="n"/>
      <c r="C299" s="6" t="n"/>
      <c r="D299" s="6" t="n"/>
      <c r="E299" s="6" t="n"/>
      <c r="F299" s="18" t="n"/>
      <c r="G299" s="20">
        <f>IF($B299="","",IFERROR(C299/D299,""))</f>
        <v/>
      </c>
      <c r="H299" s="20">
        <f>IF($B299="","",IFERROR(E299/C299,""))</f>
        <v/>
      </c>
      <c r="I299" s="44">
        <f>IF($B299="","",IFERROR(F299/INDEX(DocHours,MATCH(B299,Doctors,0)),""))</f>
        <v/>
      </c>
    </row>
    <row r="300">
      <c r="A300" s="17" t="n"/>
      <c r="B300" s="4" t="n"/>
      <c r="C300" s="6" t="n"/>
      <c r="D300" s="6" t="n"/>
      <c r="E300" s="6" t="n"/>
      <c r="F300" s="18" t="n"/>
      <c r="G300" s="20">
        <f>IF($B300="","",IFERROR(C300/D300,""))</f>
        <v/>
      </c>
      <c r="H300" s="20">
        <f>IF($B300="","",IFERROR(E300/C300,""))</f>
        <v/>
      </c>
      <c r="I300" s="44">
        <f>IF($B300="","",IFERROR(F300/INDEX(DocHours,MATCH(B300,Doctors,0)),""))</f>
        <v/>
      </c>
    </row>
    <row r="301">
      <c r="A301" s="17" t="n"/>
      <c r="B301" s="4" t="n"/>
      <c r="C301" s="6" t="n"/>
      <c r="D301" s="6" t="n"/>
      <c r="E301" s="6" t="n"/>
      <c r="F301" s="18" t="n"/>
      <c r="G301" s="20">
        <f>IF($B301="","",IFERROR(C301/D301,""))</f>
        <v/>
      </c>
      <c r="H301" s="20">
        <f>IF($B301="","",IFERROR(E301/C301,""))</f>
        <v/>
      </c>
      <c r="I301" s="44">
        <f>IF($B301="","",IFERROR(F301/INDEX(DocHours,MATCH(B301,Doctors,0)),""))</f>
        <v/>
      </c>
    </row>
    <row r="302">
      <c r="A302" s="17" t="n"/>
      <c r="B302" s="4" t="n"/>
      <c r="C302" s="6" t="n"/>
      <c r="D302" s="6" t="n"/>
      <c r="E302" s="6" t="n"/>
      <c r="F302" s="18" t="n"/>
      <c r="G302" s="20">
        <f>IF($B302="","",IFERROR(C302/D302,""))</f>
        <v/>
      </c>
      <c r="H302" s="20">
        <f>IF($B302="","",IFERROR(E302/C302,""))</f>
        <v/>
      </c>
      <c r="I302" s="44">
        <f>IF($B302="","",IFERROR(F302/INDEX(DocHours,MATCH(B302,Doctors,0)),""))</f>
        <v/>
      </c>
    </row>
    <row r="303">
      <c r="A303" s="17" t="n"/>
      <c r="B303" s="4" t="n"/>
      <c r="C303" s="6" t="n"/>
      <c r="D303" s="6" t="n"/>
      <c r="E303" s="6" t="n"/>
      <c r="F303" s="18" t="n"/>
      <c r="G303" s="20">
        <f>IF($B303="","",IFERROR(C303/D303,""))</f>
        <v/>
      </c>
      <c r="H303" s="20">
        <f>IF($B303="","",IFERROR(E303/C303,""))</f>
        <v/>
      </c>
      <c r="I303" s="44">
        <f>IF($B303="","",IFERROR(F303/INDEX(DocHours,MATCH(B303,Doctors,0)),""))</f>
        <v/>
      </c>
    </row>
    <row r="304">
      <c r="A304" s="17" t="n"/>
      <c r="B304" s="4" t="n"/>
      <c r="C304" s="6" t="n"/>
      <c r="D304" s="6" t="n"/>
      <c r="E304" s="6" t="n"/>
      <c r="F304" s="18" t="n"/>
      <c r="G304" s="20">
        <f>IF($B304="","",IFERROR(C304/D304,""))</f>
        <v/>
      </c>
      <c r="H304" s="20">
        <f>IF($B304="","",IFERROR(E304/C304,""))</f>
        <v/>
      </c>
      <c r="I304" s="44">
        <f>IF($B304="","",IFERROR(F304/INDEX(DocHours,MATCH(B304,Doctors,0)),""))</f>
        <v/>
      </c>
    </row>
    <row r="305">
      <c r="A305" s="17" t="n"/>
      <c r="B305" s="4" t="n"/>
      <c r="C305" s="6" t="n"/>
      <c r="D305" s="6" t="n"/>
      <c r="E305" s="6" t="n"/>
      <c r="F305" s="18" t="n"/>
      <c r="G305" s="20">
        <f>IF($B305="","",IFERROR(C305/D305,""))</f>
        <v/>
      </c>
      <c r="H305" s="20">
        <f>IF($B305="","",IFERROR(E305/C305,""))</f>
        <v/>
      </c>
      <c r="I305" s="44">
        <f>IF($B305="","",IFERROR(F305/INDEX(DocHours,MATCH(B305,Doctors,0)),""))</f>
        <v/>
      </c>
    </row>
    <row r="306">
      <c r="A306" s="17" t="n"/>
      <c r="B306" s="4" t="n"/>
      <c r="C306" s="6" t="n"/>
      <c r="D306" s="6" t="n"/>
      <c r="E306" s="6" t="n"/>
      <c r="F306" s="18" t="n"/>
      <c r="G306" s="20">
        <f>IF($B306="","",IFERROR(C306/D306,""))</f>
        <v/>
      </c>
      <c r="H306" s="20">
        <f>IF($B306="","",IFERROR(E306/C306,""))</f>
        <v/>
      </c>
      <c r="I306" s="44">
        <f>IF($B306="","",IFERROR(F306/INDEX(DocHours,MATCH(B306,Doctors,0)),""))</f>
        <v/>
      </c>
    </row>
    <row r="307">
      <c r="A307" s="17" t="n"/>
      <c r="B307" s="4" t="n"/>
      <c r="C307" s="6" t="n"/>
      <c r="D307" s="6" t="n"/>
      <c r="E307" s="6" t="n"/>
      <c r="F307" s="18" t="n"/>
      <c r="G307" s="20">
        <f>IF($B307="","",IFERROR(C307/D307,""))</f>
        <v/>
      </c>
      <c r="H307" s="20">
        <f>IF($B307="","",IFERROR(E307/C307,""))</f>
        <v/>
      </c>
      <c r="I307" s="44">
        <f>IF($B307="","",IFERROR(F307/INDEX(DocHours,MATCH(B307,Doctors,0)),""))</f>
        <v/>
      </c>
    </row>
    <row r="308">
      <c r="A308" s="17" t="n"/>
      <c r="B308" s="4" t="n"/>
      <c r="C308" s="6" t="n"/>
      <c r="D308" s="6" t="n"/>
      <c r="E308" s="6" t="n"/>
      <c r="F308" s="18" t="n"/>
      <c r="G308" s="20">
        <f>IF($B308="","",IFERROR(C308/D308,""))</f>
        <v/>
      </c>
      <c r="H308" s="20">
        <f>IF($B308="","",IFERROR(E308/C308,""))</f>
        <v/>
      </c>
      <c r="I308" s="44">
        <f>IF($B308="","",IFERROR(F308/INDEX(DocHours,MATCH(B308,Doctors,0)),""))</f>
        <v/>
      </c>
    </row>
    <row r="309">
      <c r="A309" s="17" t="n"/>
      <c r="B309" s="4" t="n"/>
      <c r="C309" s="6" t="n"/>
      <c r="D309" s="6" t="n"/>
      <c r="E309" s="6" t="n"/>
      <c r="F309" s="18" t="n"/>
      <c r="G309" s="20">
        <f>IF($B309="","",IFERROR(C309/D309,""))</f>
        <v/>
      </c>
      <c r="H309" s="20">
        <f>IF($B309="","",IFERROR(E309/C309,""))</f>
        <v/>
      </c>
      <c r="I309" s="44">
        <f>IF($B309="","",IFERROR(F309/INDEX(DocHours,MATCH(B309,Doctors,0)),""))</f>
        <v/>
      </c>
    </row>
    <row r="310">
      <c r="A310" s="17" t="n"/>
      <c r="B310" s="4" t="n"/>
      <c r="C310" s="6" t="n"/>
      <c r="D310" s="6" t="n"/>
      <c r="E310" s="6" t="n"/>
      <c r="F310" s="18" t="n"/>
      <c r="G310" s="20">
        <f>IF($B310="","",IFERROR(C310/D310,""))</f>
        <v/>
      </c>
      <c r="H310" s="20">
        <f>IF($B310="","",IFERROR(E310/C310,""))</f>
        <v/>
      </c>
      <c r="I310" s="44">
        <f>IF($B310="","",IFERROR(F310/INDEX(DocHours,MATCH(B310,Doctors,0)),""))</f>
        <v/>
      </c>
    </row>
    <row r="311">
      <c r="A311" s="17" t="n"/>
      <c r="B311" s="4" t="n"/>
      <c r="C311" s="6" t="n"/>
      <c r="D311" s="6" t="n"/>
      <c r="E311" s="6" t="n"/>
      <c r="F311" s="18" t="n"/>
      <c r="G311" s="20">
        <f>IF($B311="","",IFERROR(C311/D311,""))</f>
        <v/>
      </c>
      <c r="H311" s="20">
        <f>IF($B311="","",IFERROR(E311/C311,""))</f>
        <v/>
      </c>
      <c r="I311" s="44">
        <f>IF($B311="","",IFERROR(F311/INDEX(DocHours,MATCH(B311,Doctors,0)),""))</f>
        <v/>
      </c>
    </row>
    <row r="312">
      <c r="A312" s="17" t="n"/>
      <c r="B312" s="4" t="n"/>
      <c r="C312" s="6" t="n"/>
      <c r="D312" s="6" t="n"/>
      <c r="E312" s="6" t="n"/>
      <c r="F312" s="18" t="n"/>
      <c r="G312" s="20">
        <f>IF($B312="","",IFERROR(C312/D312,""))</f>
        <v/>
      </c>
      <c r="H312" s="20">
        <f>IF($B312="","",IFERROR(E312/C312,""))</f>
        <v/>
      </c>
      <c r="I312" s="44">
        <f>IF($B312="","",IFERROR(F312/INDEX(DocHours,MATCH(B312,Doctors,0)),""))</f>
        <v/>
      </c>
    </row>
    <row r="313">
      <c r="A313" s="17" t="n"/>
      <c r="B313" s="4" t="n"/>
      <c r="C313" s="6" t="n"/>
      <c r="D313" s="6" t="n"/>
      <c r="E313" s="6" t="n"/>
      <c r="F313" s="18" t="n"/>
      <c r="G313" s="20">
        <f>IF($B313="","",IFERROR(C313/D313,""))</f>
        <v/>
      </c>
      <c r="H313" s="20">
        <f>IF($B313="","",IFERROR(E313/C313,""))</f>
        <v/>
      </c>
      <c r="I313" s="44">
        <f>IF($B313="","",IFERROR(F313/INDEX(DocHours,MATCH(B313,Doctors,0)),""))</f>
        <v/>
      </c>
    </row>
    <row r="314">
      <c r="A314" s="17" t="n"/>
      <c r="B314" s="4" t="n"/>
      <c r="C314" s="6" t="n"/>
      <c r="D314" s="6" t="n"/>
      <c r="E314" s="6" t="n"/>
      <c r="F314" s="18" t="n"/>
      <c r="G314" s="20">
        <f>IF($B314="","",IFERROR(C314/D314,""))</f>
        <v/>
      </c>
      <c r="H314" s="20">
        <f>IF($B314="","",IFERROR(E314/C314,""))</f>
        <v/>
      </c>
      <c r="I314" s="44">
        <f>IF($B314="","",IFERROR(F314/INDEX(DocHours,MATCH(B314,Doctors,0)),""))</f>
        <v/>
      </c>
    </row>
    <row r="315">
      <c r="A315" s="17" t="n"/>
      <c r="B315" s="4" t="n"/>
      <c r="C315" s="6" t="n"/>
      <c r="D315" s="6" t="n"/>
      <c r="E315" s="6" t="n"/>
      <c r="F315" s="18" t="n"/>
      <c r="G315" s="20">
        <f>IF($B315="","",IFERROR(C315/D315,""))</f>
        <v/>
      </c>
      <c r="H315" s="20">
        <f>IF($B315="","",IFERROR(E315/C315,""))</f>
        <v/>
      </c>
      <c r="I315" s="44">
        <f>IF($B315="","",IFERROR(F315/INDEX(DocHours,MATCH(B315,Doctors,0)),""))</f>
        <v/>
      </c>
    </row>
    <row r="316">
      <c r="A316" s="17" t="n"/>
      <c r="B316" s="4" t="n"/>
      <c r="C316" s="6" t="n"/>
      <c r="D316" s="6" t="n"/>
      <c r="E316" s="6" t="n"/>
      <c r="F316" s="18" t="n"/>
      <c r="G316" s="20">
        <f>IF($B316="","",IFERROR(C316/D316,""))</f>
        <v/>
      </c>
      <c r="H316" s="20">
        <f>IF($B316="","",IFERROR(E316/C316,""))</f>
        <v/>
      </c>
      <c r="I316" s="44">
        <f>IF($B316="","",IFERROR(F316/INDEX(DocHours,MATCH(B316,Doctors,0)),""))</f>
        <v/>
      </c>
    </row>
    <row r="317">
      <c r="A317" s="17" t="n"/>
      <c r="B317" s="4" t="n"/>
      <c r="C317" s="6" t="n"/>
      <c r="D317" s="6" t="n"/>
      <c r="E317" s="6" t="n"/>
      <c r="F317" s="18" t="n"/>
      <c r="G317" s="20">
        <f>IF($B317="","",IFERROR(C317/D317,""))</f>
        <v/>
      </c>
      <c r="H317" s="20">
        <f>IF($B317="","",IFERROR(E317/C317,""))</f>
        <v/>
      </c>
      <c r="I317" s="44">
        <f>IF($B317="","",IFERROR(F317/INDEX(DocHours,MATCH(B317,Doctors,0)),""))</f>
        <v/>
      </c>
    </row>
    <row r="318">
      <c r="A318" s="17" t="n"/>
      <c r="B318" s="4" t="n"/>
      <c r="C318" s="6" t="n"/>
      <c r="D318" s="6" t="n"/>
      <c r="E318" s="6" t="n"/>
      <c r="F318" s="18" t="n"/>
      <c r="G318" s="20">
        <f>IF($B318="","",IFERROR(C318/D318,""))</f>
        <v/>
      </c>
      <c r="H318" s="20">
        <f>IF($B318="","",IFERROR(E318/C318,""))</f>
        <v/>
      </c>
      <c r="I318" s="44">
        <f>IF($B318="","",IFERROR(F318/INDEX(DocHours,MATCH(B318,Doctors,0)),""))</f>
        <v/>
      </c>
    </row>
    <row r="319">
      <c r="A319" s="17" t="n"/>
      <c r="B319" s="4" t="n"/>
      <c r="C319" s="6" t="n"/>
      <c r="D319" s="6" t="n"/>
      <c r="E319" s="6" t="n"/>
      <c r="F319" s="18" t="n"/>
      <c r="G319" s="20">
        <f>IF($B319="","",IFERROR(C319/D319,""))</f>
        <v/>
      </c>
      <c r="H319" s="20">
        <f>IF($B319="","",IFERROR(E319/C319,""))</f>
        <v/>
      </c>
      <c r="I319" s="44">
        <f>IF($B319="","",IFERROR(F319/INDEX(DocHours,MATCH(B319,Doctors,0)),""))</f>
        <v/>
      </c>
    </row>
    <row r="320">
      <c r="A320" s="17" t="n"/>
      <c r="B320" s="4" t="n"/>
      <c r="C320" s="6" t="n"/>
      <c r="D320" s="6" t="n"/>
      <c r="E320" s="6" t="n"/>
      <c r="F320" s="18" t="n"/>
      <c r="G320" s="20">
        <f>IF($B320="","",IFERROR(C320/D320,""))</f>
        <v/>
      </c>
      <c r="H320" s="20">
        <f>IF($B320="","",IFERROR(E320/C320,""))</f>
        <v/>
      </c>
      <c r="I320" s="44">
        <f>IF($B320="","",IFERROR(F320/INDEX(DocHours,MATCH(B320,Doctors,0)),""))</f>
        <v/>
      </c>
    </row>
    <row r="321">
      <c r="A321" s="17" t="n"/>
      <c r="B321" s="4" t="n"/>
      <c r="C321" s="6" t="n"/>
      <c r="D321" s="6" t="n"/>
      <c r="E321" s="6" t="n"/>
      <c r="F321" s="18" t="n"/>
      <c r="G321" s="20">
        <f>IF($B321="","",IFERROR(C321/D321,""))</f>
        <v/>
      </c>
      <c r="H321" s="20">
        <f>IF($B321="","",IFERROR(E321/C321,""))</f>
        <v/>
      </c>
      <c r="I321" s="44">
        <f>IF($B321="","",IFERROR(F321/INDEX(DocHours,MATCH(B321,Doctors,0)),""))</f>
        <v/>
      </c>
    </row>
    <row r="322">
      <c r="A322" s="17" t="n"/>
      <c r="B322" s="4" t="n"/>
      <c r="C322" s="6" t="n"/>
      <c r="D322" s="6" t="n"/>
      <c r="E322" s="6" t="n"/>
      <c r="F322" s="18" t="n"/>
      <c r="G322" s="20">
        <f>IF($B322="","",IFERROR(C322/D322,""))</f>
        <v/>
      </c>
      <c r="H322" s="20">
        <f>IF($B322="","",IFERROR(E322/C322,""))</f>
        <v/>
      </c>
      <c r="I322" s="44">
        <f>IF($B322="","",IFERROR(F322/INDEX(DocHours,MATCH(B322,Doctors,0)),""))</f>
        <v/>
      </c>
    </row>
    <row r="323">
      <c r="A323" s="17" t="n"/>
      <c r="B323" s="4" t="n"/>
      <c r="C323" s="6" t="n"/>
      <c r="D323" s="6" t="n"/>
      <c r="E323" s="6" t="n"/>
      <c r="F323" s="18" t="n"/>
      <c r="G323" s="20">
        <f>IF($B323="","",IFERROR(C323/D323,""))</f>
        <v/>
      </c>
      <c r="H323" s="20">
        <f>IF($B323="","",IFERROR(E323/C323,""))</f>
        <v/>
      </c>
      <c r="I323" s="44">
        <f>IF($B323="","",IFERROR(F323/INDEX(DocHours,MATCH(B323,Doctors,0)),""))</f>
        <v/>
      </c>
    </row>
    <row r="324">
      <c r="A324" s="17" t="n"/>
      <c r="B324" s="4" t="n"/>
      <c r="C324" s="6" t="n"/>
      <c r="D324" s="6" t="n"/>
      <c r="E324" s="6" t="n"/>
      <c r="F324" s="18" t="n"/>
      <c r="G324" s="20">
        <f>IF($B324="","",IFERROR(C324/D324,""))</f>
        <v/>
      </c>
      <c r="H324" s="20">
        <f>IF($B324="","",IFERROR(E324/C324,""))</f>
        <v/>
      </c>
      <c r="I324" s="44">
        <f>IF($B324="","",IFERROR(F324/INDEX(DocHours,MATCH(B324,Doctors,0)),""))</f>
        <v/>
      </c>
    </row>
    <row r="325">
      <c r="A325" s="17" t="n"/>
      <c r="B325" s="4" t="n"/>
      <c r="C325" s="6" t="n"/>
      <c r="D325" s="6" t="n"/>
      <c r="E325" s="6" t="n"/>
      <c r="F325" s="18" t="n"/>
      <c r="G325" s="20">
        <f>IF($B325="","",IFERROR(C325/D325,""))</f>
        <v/>
      </c>
      <c r="H325" s="20">
        <f>IF($B325="","",IFERROR(E325/C325,""))</f>
        <v/>
      </c>
      <c r="I325" s="44">
        <f>IF($B325="","",IFERROR(F325/INDEX(DocHours,MATCH(B325,Doctors,0)),""))</f>
        <v/>
      </c>
    </row>
    <row r="326">
      <c r="A326" s="17" t="n"/>
      <c r="B326" s="4" t="n"/>
      <c r="C326" s="6" t="n"/>
      <c r="D326" s="6" t="n"/>
      <c r="E326" s="6" t="n"/>
      <c r="F326" s="18" t="n"/>
      <c r="G326" s="20">
        <f>IF($B326="","",IFERROR(C326/D326,""))</f>
        <v/>
      </c>
      <c r="H326" s="20">
        <f>IF($B326="","",IFERROR(E326/C326,""))</f>
        <v/>
      </c>
      <c r="I326" s="44">
        <f>IF($B326="","",IFERROR(F326/INDEX(DocHours,MATCH(B326,Doctors,0)),""))</f>
        <v/>
      </c>
    </row>
    <row r="327">
      <c r="A327" s="17" t="n"/>
      <c r="B327" s="4" t="n"/>
      <c r="C327" s="6" t="n"/>
      <c r="D327" s="6" t="n"/>
      <c r="E327" s="6" t="n"/>
      <c r="F327" s="18" t="n"/>
      <c r="G327" s="20">
        <f>IF($B327="","",IFERROR(C327/D327,""))</f>
        <v/>
      </c>
      <c r="H327" s="20">
        <f>IF($B327="","",IFERROR(E327/C327,""))</f>
        <v/>
      </c>
      <c r="I327" s="44">
        <f>IF($B327="","",IFERROR(F327/INDEX(DocHours,MATCH(B327,Doctors,0)),""))</f>
        <v/>
      </c>
    </row>
    <row r="328">
      <c r="A328" s="17" t="n"/>
      <c r="B328" s="4" t="n"/>
      <c r="C328" s="6" t="n"/>
      <c r="D328" s="6" t="n"/>
      <c r="E328" s="6" t="n"/>
      <c r="F328" s="18" t="n"/>
      <c r="G328" s="20">
        <f>IF($B328="","",IFERROR(C328/D328,""))</f>
        <v/>
      </c>
      <c r="H328" s="20">
        <f>IF($B328="","",IFERROR(E328/C328,""))</f>
        <v/>
      </c>
      <c r="I328" s="44">
        <f>IF($B328="","",IFERROR(F328/INDEX(DocHours,MATCH(B328,Doctors,0)),""))</f>
        <v/>
      </c>
    </row>
    <row r="329">
      <c r="A329" s="17" t="n"/>
      <c r="B329" s="4" t="n"/>
      <c r="C329" s="6" t="n"/>
      <c r="D329" s="6" t="n"/>
      <c r="E329" s="6" t="n"/>
      <c r="F329" s="18" t="n"/>
      <c r="G329" s="20">
        <f>IF($B329="","",IFERROR(C329/D329,""))</f>
        <v/>
      </c>
      <c r="H329" s="20">
        <f>IF($B329="","",IFERROR(E329/C329,""))</f>
        <v/>
      </c>
      <c r="I329" s="44">
        <f>IF($B329="","",IFERROR(F329/INDEX(DocHours,MATCH(B329,Doctors,0)),""))</f>
        <v/>
      </c>
    </row>
    <row r="330">
      <c r="A330" s="17" t="n"/>
      <c r="B330" s="4" t="n"/>
      <c r="C330" s="6" t="n"/>
      <c r="D330" s="6" t="n"/>
      <c r="E330" s="6" t="n"/>
      <c r="F330" s="18" t="n"/>
      <c r="G330" s="20">
        <f>IF($B330="","",IFERROR(C330/D330,""))</f>
        <v/>
      </c>
      <c r="H330" s="20">
        <f>IF($B330="","",IFERROR(E330/C330,""))</f>
        <v/>
      </c>
      <c r="I330" s="44">
        <f>IF($B330="","",IFERROR(F330/INDEX(DocHours,MATCH(B330,Doctors,0)),""))</f>
        <v/>
      </c>
    </row>
    <row r="331">
      <c r="A331" s="17" t="n"/>
      <c r="B331" s="4" t="n"/>
      <c r="C331" s="6" t="n"/>
      <c r="D331" s="6" t="n"/>
      <c r="E331" s="6" t="n"/>
      <c r="F331" s="18" t="n"/>
      <c r="G331" s="20">
        <f>IF($B331="","",IFERROR(C331/D331,""))</f>
        <v/>
      </c>
      <c r="H331" s="20">
        <f>IF($B331="","",IFERROR(E331/C331,""))</f>
        <v/>
      </c>
      <c r="I331" s="44">
        <f>IF($B331="","",IFERROR(F331/INDEX(DocHours,MATCH(B331,Doctors,0)),""))</f>
        <v/>
      </c>
    </row>
    <row r="332">
      <c r="A332" s="17" t="n"/>
      <c r="B332" s="4" t="n"/>
      <c r="C332" s="6" t="n"/>
      <c r="D332" s="6" t="n"/>
      <c r="E332" s="6" t="n"/>
      <c r="F332" s="18" t="n"/>
      <c r="G332" s="20">
        <f>IF($B332="","",IFERROR(C332/D332,""))</f>
        <v/>
      </c>
      <c r="H332" s="20">
        <f>IF($B332="","",IFERROR(E332/C332,""))</f>
        <v/>
      </c>
      <c r="I332" s="44">
        <f>IF($B332="","",IFERROR(F332/INDEX(DocHours,MATCH(B332,Doctors,0)),""))</f>
        <v/>
      </c>
    </row>
    <row r="333">
      <c r="A333" s="17" t="n"/>
      <c r="B333" s="4" t="n"/>
      <c r="C333" s="6" t="n"/>
      <c r="D333" s="6" t="n"/>
      <c r="E333" s="6" t="n"/>
      <c r="F333" s="18" t="n"/>
      <c r="G333" s="20">
        <f>IF($B333="","",IFERROR(C333/D333,""))</f>
        <v/>
      </c>
      <c r="H333" s="20">
        <f>IF($B333="","",IFERROR(E333/C333,""))</f>
        <v/>
      </c>
      <c r="I333" s="44">
        <f>IF($B333="","",IFERROR(F333/INDEX(DocHours,MATCH(B333,Doctors,0)),""))</f>
        <v/>
      </c>
    </row>
    <row r="334">
      <c r="A334" s="17" t="n"/>
      <c r="B334" s="4" t="n"/>
      <c r="C334" s="6" t="n"/>
      <c r="D334" s="6" t="n"/>
      <c r="E334" s="6" t="n"/>
      <c r="F334" s="18" t="n"/>
      <c r="G334" s="20">
        <f>IF($B334="","",IFERROR(C334/D334,""))</f>
        <v/>
      </c>
      <c r="H334" s="20">
        <f>IF($B334="","",IFERROR(E334/C334,""))</f>
        <v/>
      </c>
      <c r="I334" s="44">
        <f>IF($B334="","",IFERROR(F334/INDEX(DocHours,MATCH(B334,Doctors,0)),""))</f>
        <v/>
      </c>
    </row>
    <row r="335">
      <c r="A335" s="17" t="n"/>
      <c r="B335" s="4" t="n"/>
      <c r="C335" s="6" t="n"/>
      <c r="D335" s="6" t="n"/>
      <c r="E335" s="6" t="n"/>
      <c r="F335" s="18" t="n"/>
      <c r="G335" s="20">
        <f>IF($B335="","",IFERROR(C335/D335,""))</f>
        <v/>
      </c>
      <c r="H335" s="20">
        <f>IF($B335="","",IFERROR(E335/C335,""))</f>
        <v/>
      </c>
      <c r="I335" s="44">
        <f>IF($B335="","",IFERROR(F335/INDEX(DocHours,MATCH(B335,Doctors,0)),""))</f>
        <v/>
      </c>
    </row>
    <row r="336">
      <c r="A336" s="17" t="n"/>
      <c r="B336" s="4" t="n"/>
      <c r="C336" s="6" t="n"/>
      <c r="D336" s="6" t="n"/>
      <c r="E336" s="6" t="n"/>
      <c r="F336" s="18" t="n"/>
      <c r="G336" s="20">
        <f>IF($B336="","",IFERROR(C336/D336,""))</f>
        <v/>
      </c>
      <c r="H336" s="20">
        <f>IF($B336="","",IFERROR(E336/C336,""))</f>
        <v/>
      </c>
      <c r="I336" s="44">
        <f>IF($B336="","",IFERROR(F336/INDEX(DocHours,MATCH(B336,Doctors,0)),""))</f>
        <v/>
      </c>
    </row>
    <row r="337">
      <c r="A337" s="17" t="n"/>
      <c r="B337" s="4" t="n"/>
      <c r="C337" s="6" t="n"/>
      <c r="D337" s="6" t="n"/>
      <c r="E337" s="6" t="n"/>
      <c r="F337" s="18" t="n"/>
      <c r="G337" s="20">
        <f>IF($B337="","",IFERROR(C337/D337,""))</f>
        <v/>
      </c>
      <c r="H337" s="20">
        <f>IF($B337="","",IFERROR(E337/C337,""))</f>
        <v/>
      </c>
      <c r="I337" s="44">
        <f>IF($B337="","",IFERROR(F337/INDEX(DocHours,MATCH(B337,Doctors,0)),""))</f>
        <v/>
      </c>
    </row>
    <row r="338">
      <c r="A338" s="17" t="n"/>
      <c r="B338" s="4" t="n"/>
      <c r="C338" s="6" t="n"/>
      <c r="D338" s="6" t="n"/>
      <c r="E338" s="6" t="n"/>
      <c r="F338" s="18" t="n"/>
      <c r="G338" s="20">
        <f>IF($B338="","",IFERROR(C338/D338,""))</f>
        <v/>
      </c>
      <c r="H338" s="20">
        <f>IF($B338="","",IFERROR(E338/C338,""))</f>
        <v/>
      </c>
      <c r="I338" s="44">
        <f>IF($B338="","",IFERROR(F338/INDEX(DocHours,MATCH(B338,Doctors,0)),""))</f>
        <v/>
      </c>
    </row>
    <row r="339">
      <c r="A339" s="17" t="n"/>
      <c r="B339" s="4" t="n"/>
      <c r="C339" s="6" t="n"/>
      <c r="D339" s="6" t="n"/>
      <c r="E339" s="6" t="n"/>
      <c r="F339" s="18" t="n"/>
      <c r="G339" s="20">
        <f>IF($B339="","",IFERROR(C339/D339,""))</f>
        <v/>
      </c>
      <c r="H339" s="20">
        <f>IF($B339="","",IFERROR(E339/C339,""))</f>
        <v/>
      </c>
      <c r="I339" s="44">
        <f>IF($B339="","",IFERROR(F339/INDEX(DocHours,MATCH(B339,Doctors,0)),""))</f>
        <v/>
      </c>
    </row>
    <row r="340">
      <c r="A340" s="17" t="n"/>
      <c r="B340" s="4" t="n"/>
      <c r="C340" s="6" t="n"/>
      <c r="D340" s="6" t="n"/>
      <c r="E340" s="6" t="n"/>
      <c r="F340" s="18" t="n"/>
      <c r="G340" s="20">
        <f>IF($B340="","",IFERROR(C340/D340,""))</f>
        <v/>
      </c>
      <c r="H340" s="20">
        <f>IF($B340="","",IFERROR(E340/C340,""))</f>
        <v/>
      </c>
      <c r="I340" s="44">
        <f>IF($B340="","",IFERROR(F340/INDEX(DocHours,MATCH(B340,Doctors,0)),""))</f>
        <v/>
      </c>
    </row>
    <row r="341">
      <c r="A341" s="17" t="n"/>
      <c r="B341" s="4" t="n"/>
      <c r="C341" s="6" t="n"/>
      <c r="D341" s="6" t="n"/>
      <c r="E341" s="6" t="n"/>
      <c r="F341" s="18" t="n"/>
      <c r="G341" s="20">
        <f>IF($B341="","",IFERROR(C341/D341,""))</f>
        <v/>
      </c>
      <c r="H341" s="20">
        <f>IF($B341="","",IFERROR(E341/C341,""))</f>
        <v/>
      </c>
      <c r="I341" s="44">
        <f>IF($B341="","",IFERROR(F341/INDEX(DocHours,MATCH(B341,Doctors,0)),""))</f>
        <v/>
      </c>
    </row>
    <row r="342">
      <c r="A342" s="17" t="n"/>
      <c r="B342" s="4" t="n"/>
      <c r="C342" s="6" t="n"/>
      <c r="D342" s="6" t="n"/>
      <c r="E342" s="6" t="n"/>
      <c r="F342" s="18" t="n"/>
      <c r="G342" s="20">
        <f>IF($B342="","",IFERROR(C342/D342,""))</f>
        <v/>
      </c>
      <c r="H342" s="20">
        <f>IF($B342="","",IFERROR(E342/C342,""))</f>
        <v/>
      </c>
      <c r="I342" s="44">
        <f>IF($B342="","",IFERROR(F342/INDEX(DocHours,MATCH(B342,Doctors,0)),""))</f>
        <v/>
      </c>
    </row>
    <row r="343">
      <c r="A343" s="17" t="n"/>
      <c r="B343" s="4" t="n"/>
      <c r="C343" s="6" t="n"/>
      <c r="D343" s="6" t="n"/>
      <c r="E343" s="6" t="n"/>
      <c r="F343" s="18" t="n"/>
      <c r="G343" s="20">
        <f>IF($B343="","",IFERROR(C343/D343,""))</f>
        <v/>
      </c>
      <c r="H343" s="20">
        <f>IF($B343="","",IFERROR(E343/C343,""))</f>
        <v/>
      </c>
      <c r="I343" s="44">
        <f>IF($B343="","",IFERROR(F343/INDEX(DocHours,MATCH(B343,Doctors,0)),""))</f>
        <v/>
      </c>
    </row>
    <row r="344">
      <c r="A344" s="17" t="n"/>
      <c r="B344" s="4" t="n"/>
      <c r="C344" s="6" t="n"/>
      <c r="D344" s="6" t="n"/>
      <c r="E344" s="6" t="n"/>
      <c r="F344" s="18" t="n"/>
      <c r="G344" s="20">
        <f>IF($B344="","",IFERROR(C344/D344,""))</f>
        <v/>
      </c>
      <c r="H344" s="20">
        <f>IF($B344="","",IFERROR(E344/C344,""))</f>
        <v/>
      </c>
      <c r="I344" s="44">
        <f>IF($B344="","",IFERROR(F344/INDEX(DocHours,MATCH(B344,Doctors,0)),""))</f>
        <v/>
      </c>
    </row>
    <row r="345">
      <c r="A345" s="17" t="n"/>
      <c r="B345" s="4" t="n"/>
      <c r="C345" s="6" t="n"/>
      <c r="D345" s="6" t="n"/>
      <c r="E345" s="6" t="n"/>
      <c r="F345" s="18" t="n"/>
      <c r="G345" s="20">
        <f>IF($B345="","",IFERROR(C345/D345,""))</f>
        <v/>
      </c>
      <c r="H345" s="20">
        <f>IF($B345="","",IFERROR(E345/C345,""))</f>
        <v/>
      </c>
      <c r="I345" s="44">
        <f>IF($B345="","",IFERROR(F345/INDEX(DocHours,MATCH(B345,Doctors,0)),""))</f>
        <v/>
      </c>
    </row>
    <row r="346">
      <c r="A346" s="17" t="n"/>
      <c r="B346" s="4" t="n"/>
      <c r="C346" s="6" t="n"/>
      <c r="D346" s="6" t="n"/>
      <c r="E346" s="6" t="n"/>
      <c r="F346" s="18" t="n"/>
      <c r="G346" s="20">
        <f>IF($B346="","",IFERROR(C346/D346,""))</f>
        <v/>
      </c>
      <c r="H346" s="20">
        <f>IF($B346="","",IFERROR(E346/C346,""))</f>
        <v/>
      </c>
      <c r="I346" s="44">
        <f>IF($B346="","",IFERROR(F346/INDEX(DocHours,MATCH(B346,Doctors,0)),""))</f>
        <v/>
      </c>
    </row>
    <row r="347">
      <c r="A347" s="17" t="n"/>
      <c r="B347" s="4" t="n"/>
      <c r="C347" s="6" t="n"/>
      <c r="D347" s="6" t="n"/>
      <c r="E347" s="6" t="n"/>
      <c r="F347" s="18" t="n"/>
      <c r="G347" s="20">
        <f>IF($B347="","",IFERROR(C347/D347,""))</f>
        <v/>
      </c>
      <c r="H347" s="20">
        <f>IF($B347="","",IFERROR(E347/C347,""))</f>
        <v/>
      </c>
      <c r="I347" s="44">
        <f>IF($B347="","",IFERROR(F347/INDEX(DocHours,MATCH(B347,Doctors,0)),""))</f>
        <v/>
      </c>
    </row>
    <row r="348">
      <c r="A348" s="17" t="n"/>
      <c r="B348" s="4" t="n"/>
      <c r="C348" s="6" t="n"/>
      <c r="D348" s="6" t="n"/>
      <c r="E348" s="6" t="n"/>
      <c r="F348" s="18" t="n"/>
      <c r="G348" s="20">
        <f>IF($B348="","",IFERROR(C348/D348,""))</f>
        <v/>
      </c>
      <c r="H348" s="20">
        <f>IF($B348="","",IFERROR(E348/C348,""))</f>
        <v/>
      </c>
      <c r="I348" s="44">
        <f>IF($B348="","",IFERROR(F348/INDEX(DocHours,MATCH(B348,Doctors,0)),""))</f>
        <v/>
      </c>
    </row>
    <row r="349">
      <c r="A349" s="17" t="n"/>
      <c r="B349" s="4" t="n"/>
      <c r="C349" s="6" t="n"/>
      <c r="D349" s="6" t="n"/>
      <c r="E349" s="6" t="n"/>
      <c r="F349" s="18" t="n"/>
      <c r="G349" s="20">
        <f>IF($B349="","",IFERROR(C349/D349,""))</f>
        <v/>
      </c>
      <c r="H349" s="20">
        <f>IF($B349="","",IFERROR(E349/C349,""))</f>
        <v/>
      </c>
      <c r="I349" s="44">
        <f>IF($B349="","",IFERROR(F349/INDEX(DocHours,MATCH(B349,Doctors,0)),""))</f>
        <v/>
      </c>
    </row>
    <row r="350">
      <c r="A350" s="17" t="n"/>
      <c r="B350" s="4" t="n"/>
      <c r="C350" s="6" t="n"/>
      <c r="D350" s="6" t="n"/>
      <c r="E350" s="6" t="n"/>
      <c r="F350" s="18" t="n"/>
      <c r="G350" s="20">
        <f>IF($B350="","",IFERROR(C350/D350,""))</f>
        <v/>
      </c>
      <c r="H350" s="20">
        <f>IF($B350="","",IFERROR(E350/C350,""))</f>
        <v/>
      </c>
      <c r="I350" s="44">
        <f>IF($B350="","",IFERROR(F350/INDEX(DocHours,MATCH(B350,Doctors,0)),""))</f>
        <v/>
      </c>
    </row>
    <row r="351">
      <c r="A351" s="17" t="n"/>
      <c r="B351" s="4" t="n"/>
      <c r="C351" s="6" t="n"/>
      <c r="D351" s="6" t="n"/>
      <c r="E351" s="6" t="n"/>
      <c r="F351" s="18" t="n"/>
      <c r="G351" s="20">
        <f>IF($B351="","",IFERROR(C351/D351,""))</f>
        <v/>
      </c>
      <c r="H351" s="20">
        <f>IF($B351="","",IFERROR(E351/C351,""))</f>
        <v/>
      </c>
      <c r="I351" s="44">
        <f>IF($B351="","",IFERROR(F351/INDEX(DocHours,MATCH(B351,Doctors,0)),""))</f>
        <v/>
      </c>
    </row>
    <row r="352">
      <c r="A352" s="17" t="n"/>
      <c r="B352" s="4" t="n"/>
      <c r="C352" s="6" t="n"/>
      <c r="D352" s="6" t="n"/>
      <c r="E352" s="6" t="n"/>
      <c r="F352" s="18" t="n"/>
      <c r="G352" s="20">
        <f>IF($B352="","",IFERROR(C352/D352,""))</f>
        <v/>
      </c>
      <c r="H352" s="20">
        <f>IF($B352="","",IFERROR(E352/C352,""))</f>
        <v/>
      </c>
      <c r="I352" s="44">
        <f>IF($B352="","",IFERROR(F352/INDEX(DocHours,MATCH(B352,Doctors,0)),""))</f>
        <v/>
      </c>
    </row>
    <row r="353">
      <c r="A353" s="17" t="n"/>
      <c r="B353" s="4" t="n"/>
      <c r="C353" s="6" t="n"/>
      <c r="D353" s="6" t="n"/>
      <c r="E353" s="6" t="n"/>
      <c r="F353" s="18" t="n"/>
      <c r="G353" s="20">
        <f>IF($B353="","",IFERROR(C353/D353,""))</f>
        <v/>
      </c>
      <c r="H353" s="20">
        <f>IF($B353="","",IFERROR(E353/C353,""))</f>
        <v/>
      </c>
      <c r="I353" s="44">
        <f>IF($B353="","",IFERROR(F353/INDEX(DocHours,MATCH(B353,Doctors,0)),""))</f>
        <v/>
      </c>
    </row>
    <row r="354">
      <c r="A354" s="17" t="n"/>
      <c r="B354" s="4" t="n"/>
      <c r="C354" s="6" t="n"/>
      <c r="D354" s="6" t="n"/>
      <c r="E354" s="6" t="n"/>
      <c r="F354" s="18" t="n"/>
      <c r="G354" s="20">
        <f>IF($B354="","",IFERROR(C354/D354,""))</f>
        <v/>
      </c>
      <c r="H354" s="20">
        <f>IF($B354="","",IFERROR(E354/C354,""))</f>
        <v/>
      </c>
      <c r="I354" s="44">
        <f>IF($B354="","",IFERROR(F354/INDEX(DocHours,MATCH(B354,Doctors,0)),""))</f>
        <v/>
      </c>
    </row>
    <row r="355">
      <c r="A355" s="17" t="n"/>
      <c r="B355" s="4" t="n"/>
      <c r="C355" s="6" t="n"/>
      <c r="D355" s="6" t="n"/>
      <c r="E355" s="6" t="n"/>
      <c r="F355" s="18" t="n"/>
      <c r="G355" s="20">
        <f>IF($B355="","",IFERROR(C355/D355,""))</f>
        <v/>
      </c>
      <c r="H355" s="20">
        <f>IF($B355="","",IFERROR(E355/C355,""))</f>
        <v/>
      </c>
      <c r="I355" s="44">
        <f>IF($B355="","",IFERROR(F355/INDEX(DocHours,MATCH(B355,Doctors,0)),""))</f>
        <v/>
      </c>
    </row>
    <row r="356">
      <c r="A356" s="17" t="n"/>
      <c r="B356" s="4" t="n"/>
      <c r="C356" s="6" t="n"/>
      <c r="D356" s="6" t="n"/>
      <c r="E356" s="6" t="n"/>
      <c r="F356" s="18" t="n"/>
      <c r="G356" s="20">
        <f>IF($B356="","",IFERROR(C356/D356,""))</f>
        <v/>
      </c>
      <c r="H356" s="20">
        <f>IF($B356="","",IFERROR(E356/C356,""))</f>
        <v/>
      </c>
      <c r="I356" s="44">
        <f>IF($B356="","",IFERROR(F356/INDEX(DocHours,MATCH(B356,Doctors,0)),""))</f>
        <v/>
      </c>
    </row>
    <row r="357">
      <c r="A357" s="17" t="n"/>
      <c r="B357" s="4" t="n"/>
      <c r="C357" s="6" t="n"/>
      <c r="D357" s="6" t="n"/>
      <c r="E357" s="6" t="n"/>
      <c r="F357" s="18" t="n"/>
      <c r="G357" s="20">
        <f>IF($B357="","",IFERROR(C357/D357,""))</f>
        <v/>
      </c>
      <c r="H357" s="20">
        <f>IF($B357="","",IFERROR(E357/C357,""))</f>
        <v/>
      </c>
      <c r="I357" s="44">
        <f>IF($B357="","",IFERROR(F357/INDEX(DocHours,MATCH(B357,Doctors,0)),""))</f>
        <v/>
      </c>
    </row>
    <row r="358">
      <c r="A358" s="17" t="n"/>
      <c r="B358" s="4" t="n"/>
      <c r="C358" s="6" t="n"/>
      <c r="D358" s="6" t="n"/>
      <c r="E358" s="6" t="n"/>
      <c r="F358" s="18" t="n"/>
      <c r="G358" s="20">
        <f>IF($B358="","",IFERROR(C358/D358,""))</f>
        <v/>
      </c>
      <c r="H358" s="20">
        <f>IF($B358="","",IFERROR(E358/C358,""))</f>
        <v/>
      </c>
      <c r="I358" s="44">
        <f>IF($B358="","",IFERROR(F358/INDEX(DocHours,MATCH(B358,Doctors,0)),""))</f>
        <v/>
      </c>
    </row>
    <row r="359">
      <c r="A359" s="17" t="n"/>
      <c r="B359" s="4" t="n"/>
      <c r="C359" s="6" t="n"/>
      <c r="D359" s="6" t="n"/>
      <c r="E359" s="6" t="n"/>
      <c r="F359" s="18" t="n"/>
      <c r="G359" s="20">
        <f>IF($B359="","",IFERROR(C359/D359,""))</f>
        <v/>
      </c>
      <c r="H359" s="20">
        <f>IF($B359="","",IFERROR(E359/C359,""))</f>
        <v/>
      </c>
      <c r="I359" s="44">
        <f>IF($B359="","",IFERROR(F359/INDEX(DocHours,MATCH(B359,Doctors,0)),""))</f>
        <v/>
      </c>
    </row>
    <row r="360">
      <c r="A360" s="17" t="n"/>
      <c r="B360" s="4" t="n"/>
      <c r="C360" s="6" t="n"/>
      <c r="D360" s="6" t="n"/>
      <c r="E360" s="6" t="n"/>
      <c r="F360" s="18" t="n"/>
      <c r="G360" s="20">
        <f>IF($B360="","",IFERROR(C360/D360,""))</f>
        <v/>
      </c>
      <c r="H360" s="20">
        <f>IF($B360="","",IFERROR(E360/C360,""))</f>
        <v/>
      </c>
      <c r="I360" s="44">
        <f>IF($B360="","",IFERROR(F360/INDEX(DocHours,MATCH(B360,Doctors,0)),""))</f>
        <v/>
      </c>
    </row>
    <row r="361">
      <c r="A361" s="17" t="n"/>
      <c r="B361" s="4" t="n"/>
      <c r="C361" s="6" t="n"/>
      <c r="D361" s="6" t="n"/>
      <c r="E361" s="6" t="n"/>
      <c r="F361" s="18" t="n"/>
      <c r="G361" s="20">
        <f>IF($B361="","",IFERROR(C361/D361,""))</f>
        <v/>
      </c>
      <c r="H361" s="20">
        <f>IF($B361="","",IFERROR(E361/C361,""))</f>
        <v/>
      </c>
      <c r="I361" s="44">
        <f>IF($B361="","",IFERROR(F361/INDEX(DocHours,MATCH(B361,Doctors,0)),""))</f>
        <v/>
      </c>
    </row>
    <row r="362">
      <c r="A362" s="17" t="n"/>
      <c r="B362" s="4" t="n"/>
      <c r="C362" s="6" t="n"/>
      <c r="D362" s="6" t="n"/>
      <c r="E362" s="6" t="n"/>
      <c r="F362" s="18" t="n"/>
      <c r="G362" s="20">
        <f>IF($B362="","",IFERROR(C362/D362,""))</f>
        <v/>
      </c>
      <c r="H362" s="20">
        <f>IF($B362="","",IFERROR(E362/C362,""))</f>
        <v/>
      </c>
      <c r="I362" s="44">
        <f>IF($B362="","",IFERROR(F362/INDEX(DocHours,MATCH(B362,Doctors,0)),""))</f>
        <v/>
      </c>
    </row>
    <row r="363">
      <c r="A363" s="17" t="n"/>
      <c r="B363" s="4" t="n"/>
      <c r="C363" s="6" t="n"/>
      <c r="D363" s="6" t="n"/>
      <c r="E363" s="6" t="n"/>
      <c r="F363" s="18" t="n"/>
      <c r="G363" s="20">
        <f>IF($B363="","",IFERROR(C363/D363,""))</f>
        <v/>
      </c>
      <c r="H363" s="20">
        <f>IF($B363="","",IFERROR(E363/C363,""))</f>
        <v/>
      </c>
      <c r="I363" s="44">
        <f>IF($B363="","",IFERROR(F363/INDEX(DocHours,MATCH(B363,Doctors,0)),""))</f>
        <v/>
      </c>
    </row>
    <row r="364">
      <c r="A364" s="17" t="n"/>
      <c r="B364" s="4" t="n"/>
      <c r="C364" s="6" t="n"/>
      <c r="D364" s="6" t="n"/>
      <c r="E364" s="6" t="n"/>
      <c r="F364" s="18" t="n"/>
      <c r="G364" s="20">
        <f>IF($B364="","",IFERROR(C364/D364,""))</f>
        <v/>
      </c>
      <c r="H364" s="20">
        <f>IF($B364="","",IFERROR(E364/C364,""))</f>
        <v/>
      </c>
      <c r="I364" s="44">
        <f>IF($B364="","",IFERROR(F364/INDEX(DocHours,MATCH(B364,Doctors,0)),""))</f>
        <v/>
      </c>
    </row>
    <row r="365">
      <c r="A365" s="17" t="n"/>
      <c r="B365" s="4" t="n"/>
      <c r="C365" s="6" t="n"/>
      <c r="D365" s="6" t="n"/>
      <c r="E365" s="6" t="n"/>
      <c r="F365" s="18" t="n"/>
      <c r="G365" s="20">
        <f>IF($B365="","",IFERROR(C365/D365,""))</f>
        <v/>
      </c>
      <c r="H365" s="20">
        <f>IF($B365="","",IFERROR(E365/C365,""))</f>
        <v/>
      </c>
      <c r="I365" s="44">
        <f>IF($B365="","",IFERROR(F365/INDEX(DocHours,MATCH(B365,Doctors,0)),""))</f>
        <v/>
      </c>
    </row>
    <row r="366">
      <c r="A366" s="17" t="n"/>
      <c r="B366" s="4" t="n"/>
      <c r="C366" s="6" t="n"/>
      <c r="D366" s="6" t="n"/>
      <c r="E366" s="6" t="n"/>
      <c r="F366" s="18" t="n"/>
      <c r="G366" s="20">
        <f>IF($B366="","",IFERROR(C366/D366,""))</f>
        <v/>
      </c>
      <c r="H366" s="20">
        <f>IF($B366="","",IFERROR(E366/C366,""))</f>
        <v/>
      </c>
      <c r="I366" s="44">
        <f>IF($B366="","",IFERROR(F366/INDEX(DocHours,MATCH(B366,Doctors,0)),""))</f>
        <v/>
      </c>
    </row>
    <row r="367">
      <c r="A367" s="17" t="n"/>
      <c r="B367" s="4" t="n"/>
      <c r="C367" s="6" t="n"/>
      <c r="D367" s="6" t="n"/>
      <c r="E367" s="6" t="n"/>
      <c r="F367" s="18" t="n"/>
      <c r="G367" s="20">
        <f>IF($B367="","",IFERROR(C367/D367,""))</f>
        <v/>
      </c>
      <c r="H367" s="20">
        <f>IF($B367="","",IFERROR(E367/C367,""))</f>
        <v/>
      </c>
      <c r="I367" s="44">
        <f>IF($B367="","",IFERROR(F367/INDEX(DocHours,MATCH(B367,Doctors,0)),""))</f>
        <v/>
      </c>
    </row>
    <row r="368">
      <c r="A368" s="17" t="n"/>
      <c r="B368" s="4" t="n"/>
      <c r="C368" s="6" t="n"/>
      <c r="D368" s="6" t="n"/>
      <c r="E368" s="6" t="n"/>
      <c r="F368" s="18" t="n"/>
      <c r="G368" s="20">
        <f>IF($B368="","",IFERROR(C368/D368,""))</f>
        <v/>
      </c>
      <c r="H368" s="20">
        <f>IF($B368="","",IFERROR(E368/C368,""))</f>
        <v/>
      </c>
      <c r="I368" s="44">
        <f>IF($B368="","",IFERROR(F368/INDEX(DocHours,MATCH(B368,Doctors,0)),""))</f>
        <v/>
      </c>
    </row>
    <row r="369">
      <c r="A369" s="17" t="n"/>
      <c r="B369" s="4" t="n"/>
      <c r="C369" s="6" t="n"/>
      <c r="D369" s="6" t="n"/>
      <c r="E369" s="6" t="n"/>
      <c r="F369" s="18" t="n"/>
      <c r="G369" s="20">
        <f>IF($B369="","",IFERROR(C369/D369,""))</f>
        <v/>
      </c>
      <c r="H369" s="20">
        <f>IF($B369="","",IFERROR(E369/C369,""))</f>
        <v/>
      </c>
      <c r="I369" s="44">
        <f>IF($B369="","",IFERROR(F369/INDEX(DocHours,MATCH(B369,Doctors,0)),""))</f>
        <v/>
      </c>
    </row>
    <row r="370">
      <c r="A370" s="17" t="n"/>
      <c r="B370" s="4" t="n"/>
      <c r="C370" s="6" t="n"/>
      <c r="D370" s="6" t="n"/>
      <c r="E370" s="6" t="n"/>
      <c r="F370" s="18" t="n"/>
      <c r="G370" s="20">
        <f>IF($B370="","",IFERROR(C370/D370,""))</f>
        <v/>
      </c>
      <c r="H370" s="20">
        <f>IF($B370="","",IFERROR(E370/C370,""))</f>
        <v/>
      </c>
      <c r="I370" s="44">
        <f>IF($B370="","",IFERROR(F370/INDEX(DocHours,MATCH(B370,Doctors,0)),""))</f>
        <v/>
      </c>
    </row>
    <row r="371">
      <c r="A371" s="17" t="n"/>
      <c r="B371" s="4" t="n"/>
      <c r="C371" s="6" t="n"/>
      <c r="D371" s="6" t="n"/>
      <c r="E371" s="6" t="n"/>
      <c r="F371" s="18" t="n"/>
      <c r="G371" s="20">
        <f>IF($B371="","",IFERROR(C371/D371,""))</f>
        <v/>
      </c>
      <c r="H371" s="20">
        <f>IF($B371="","",IFERROR(E371/C371,""))</f>
        <v/>
      </c>
      <c r="I371" s="44">
        <f>IF($B371="","",IFERROR(F371/INDEX(DocHours,MATCH(B371,Doctors,0)),""))</f>
        <v/>
      </c>
    </row>
    <row r="372">
      <c r="A372" s="17" t="n"/>
      <c r="B372" s="4" t="n"/>
      <c r="C372" s="6" t="n"/>
      <c r="D372" s="6" t="n"/>
      <c r="E372" s="6" t="n"/>
      <c r="F372" s="18" t="n"/>
      <c r="G372" s="20">
        <f>IF($B372="","",IFERROR(C372/D372,""))</f>
        <v/>
      </c>
      <c r="H372" s="20">
        <f>IF($B372="","",IFERROR(E372/C372,""))</f>
        <v/>
      </c>
      <c r="I372" s="44">
        <f>IF($B372="","",IFERROR(F372/INDEX(DocHours,MATCH(B372,Doctors,0)),""))</f>
        <v/>
      </c>
    </row>
    <row r="373">
      <c r="A373" s="17" t="n"/>
      <c r="B373" s="4" t="n"/>
      <c r="C373" s="6" t="n"/>
      <c r="D373" s="6" t="n"/>
      <c r="E373" s="6" t="n"/>
      <c r="F373" s="18" t="n"/>
      <c r="G373" s="20">
        <f>IF($B373="","",IFERROR(C373/D373,""))</f>
        <v/>
      </c>
      <c r="H373" s="20">
        <f>IF($B373="","",IFERROR(E373/C373,""))</f>
        <v/>
      </c>
      <c r="I373" s="44">
        <f>IF($B373="","",IFERROR(F373/INDEX(DocHours,MATCH(B373,Doctors,0)),""))</f>
        <v/>
      </c>
    </row>
    <row r="374">
      <c r="A374" s="17" t="n"/>
      <c r="B374" s="4" t="n"/>
      <c r="C374" s="6" t="n"/>
      <c r="D374" s="6" t="n"/>
      <c r="E374" s="6" t="n"/>
      <c r="F374" s="18" t="n"/>
      <c r="G374" s="20">
        <f>IF($B374="","",IFERROR(C374/D374,""))</f>
        <v/>
      </c>
      <c r="H374" s="20">
        <f>IF($B374="","",IFERROR(E374/C374,""))</f>
        <v/>
      </c>
      <c r="I374" s="44">
        <f>IF($B374="","",IFERROR(F374/INDEX(DocHours,MATCH(B374,Doctors,0)),""))</f>
        <v/>
      </c>
    </row>
    <row r="375">
      <c r="A375" s="17" t="n"/>
      <c r="B375" s="4" t="n"/>
      <c r="C375" s="6" t="n"/>
      <c r="D375" s="6" t="n"/>
      <c r="E375" s="6" t="n"/>
      <c r="F375" s="18" t="n"/>
      <c r="G375" s="20">
        <f>IF($B375="","",IFERROR(C375/D375,""))</f>
        <v/>
      </c>
      <c r="H375" s="20">
        <f>IF($B375="","",IFERROR(E375/C375,""))</f>
        <v/>
      </c>
      <c r="I375" s="44">
        <f>IF($B375="","",IFERROR(F375/INDEX(DocHours,MATCH(B375,Doctors,0)),""))</f>
        <v/>
      </c>
    </row>
    <row r="376">
      <c r="A376" s="17" t="n"/>
      <c r="B376" s="4" t="n"/>
      <c r="C376" s="6" t="n"/>
      <c r="D376" s="6" t="n"/>
      <c r="E376" s="6" t="n"/>
      <c r="F376" s="18" t="n"/>
      <c r="G376" s="20">
        <f>IF($B376="","",IFERROR(C376/D376,""))</f>
        <v/>
      </c>
      <c r="H376" s="20">
        <f>IF($B376="","",IFERROR(E376/C376,""))</f>
        <v/>
      </c>
      <c r="I376" s="44">
        <f>IF($B376="","",IFERROR(F376/INDEX(DocHours,MATCH(B376,Doctors,0)),""))</f>
        <v/>
      </c>
    </row>
    <row r="377">
      <c r="A377" s="17" t="n"/>
      <c r="B377" s="4" t="n"/>
      <c r="C377" s="6" t="n"/>
      <c r="D377" s="6" t="n"/>
      <c r="E377" s="6" t="n"/>
      <c r="F377" s="18" t="n"/>
      <c r="G377" s="20">
        <f>IF($B377="","",IFERROR(C377/D377,""))</f>
        <v/>
      </c>
      <c r="H377" s="20">
        <f>IF($B377="","",IFERROR(E377/C377,""))</f>
        <v/>
      </c>
      <c r="I377" s="44">
        <f>IF($B377="","",IFERROR(F377/INDEX(DocHours,MATCH(B377,Doctors,0)),""))</f>
        <v/>
      </c>
    </row>
    <row r="378">
      <c r="A378" s="17" t="n"/>
      <c r="B378" s="4" t="n"/>
      <c r="C378" s="6" t="n"/>
      <c r="D378" s="6" t="n"/>
      <c r="E378" s="6" t="n"/>
      <c r="F378" s="18" t="n"/>
      <c r="G378" s="20">
        <f>IF($B378="","",IFERROR(C378/D378,""))</f>
        <v/>
      </c>
      <c r="H378" s="20">
        <f>IF($B378="","",IFERROR(E378/C378,""))</f>
        <v/>
      </c>
      <c r="I378" s="44">
        <f>IF($B378="","",IFERROR(F378/INDEX(DocHours,MATCH(B378,Doctors,0)),""))</f>
        <v/>
      </c>
    </row>
    <row r="379">
      <c r="A379" s="17" t="n"/>
      <c r="B379" s="4" t="n"/>
      <c r="C379" s="6" t="n"/>
      <c r="D379" s="6" t="n"/>
      <c r="E379" s="6" t="n"/>
      <c r="F379" s="18" t="n"/>
      <c r="G379" s="20">
        <f>IF($B379="","",IFERROR(C379/D379,""))</f>
        <v/>
      </c>
      <c r="H379" s="20">
        <f>IF($B379="","",IFERROR(E379/C379,""))</f>
        <v/>
      </c>
      <c r="I379" s="44">
        <f>IF($B379="","",IFERROR(F379/INDEX(DocHours,MATCH(B379,Doctors,0)),""))</f>
        <v/>
      </c>
    </row>
    <row r="380">
      <c r="A380" s="17" t="n"/>
      <c r="B380" s="4" t="n"/>
      <c r="C380" s="6" t="n"/>
      <c r="D380" s="6" t="n"/>
      <c r="E380" s="6" t="n"/>
      <c r="F380" s="18" t="n"/>
      <c r="G380" s="20">
        <f>IF($B380="","",IFERROR(C380/D380,""))</f>
        <v/>
      </c>
      <c r="H380" s="20">
        <f>IF($B380="","",IFERROR(E380/C380,""))</f>
        <v/>
      </c>
      <c r="I380" s="44">
        <f>IF($B380="","",IFERROR(F380/INDEX(DocHours,MATCH(B380,Doctors,0)),""))</f>
        <v/>
      </c>
    </row>
    <row r="381">
      <c r="A381" s="17" t="n"/>
      <c r="B381" s="4" t="n"/>
      <c r="C381" s="6" t="n"/>
      <c r="D381" s="6" t="n"/>
      <c r="E381" s="6" t="n"/>
      <c r="F381" s="18" t="n"/>
      <c r="G381" s="20">
        <f>IF($B381="","",IFERROR(C381/D381,""))</f>
        <v/>
      </c>
      <c r="H381" s="20">
        <f>IF($B381="","",IFERROR(E381/C381,""))</f>
        <v/>
      </c>
      <c r="I381" s="44">
        <f>IF($B381="","",IFERROR(F381/INDEX(DocHours,MATCH(B381,Doctors,0)),""))</f>
        <v/>
      </c>
    </row>
    <row r="382">
      <c r="A382" s="17" t="n"/>
      <c r="B382" s="4" t="n"/>
      <c r="C382" s="6" t="n"/>
      <c r="D382" s="6" t="n"/>
      <c r="E382" s="6" t="n"/>
      <c r="F382" s="18" t="n"/>
      <c r="G382" s="20">
        <f>IF($B382="","",IFERROR(C382/D382,""))</f>
        <v/>
      </c>
      <c r="H382" s="20">
        <f>IF($B382="","",IFERROR(E382/C382,""))</f>
        <v/>
      </c>
      <c r="I382" s="44">
        <f>IF($B382="","",IFERROR(F382/INDEX(DocHours,MATCH(B382,Doctors,0)),""))</f>
        <v/>
      </c>
    </row>
    <row r="383">
      <c r="A383" s="17" t="n"/>
      <c r="B383" s="4" t="n"/>
      <c r="C383" s="6" t="n"/>
      <c r="D383" s="6" t="n"/>
      <c r="E383" s="6" t="n"/>
      <c r="F383" s="18" t="n"/>
      <c r="G383" s="20">
        <f>IF($B383="","",IFERROR(C383/D383,""))</f>
        <v/>
      </c>
      <c r="H383" s="20">
        <f>IF($B383="","",IFERROR(E383/C383,""))</f>
        <v/>
      </c>
      <c r="I383" s="44">
        <f>IF($B383="","",IFERROR(F383/INDEX(DocHours,MATCH(B383,Doctors,0)),""))</f>
        <v/>
      </c>
    </row>
    <row r="384">
      <c r="A384" s="17" t="n"/>
      <c r="B384" s="4" t="n"/>
      <c r="C384" s="6" t="n"/>
      <c r="D384" s="6" t="n"/>
      <c r="E384" s="6" t="n"/>
      <c r="F384" s="18" t="n"/>
      <c r="G384" s="20">
        <f>IF($B384="","",IFERROR(C384/D384,""))</f>
        <v/>
      </c>
      <c r="H384" s="20">
        <f>IF($B384="","",IFERROR(E384/C384,""))</f>
        <v/>
      </c>
      <c r="I384" s="44">
        <f>IF($B384="","",IFERROR(F384/INDEX(DocHours,MATCH(B384,Doctors,0)),""))</f>
        <v/>
      </c>
    </row>
    <row r="385">
      <c r="A385" s="17" t="n"/>
      <c r="B385" s="4" t="n"/>
      <c r="C385" s="6" t="n"/>
      <c r="D385" s="6" t="n"/>
      <c r="E385" s="6" t="n"/>
      <c r="F385" s="18" t="n"/>
      <c r="G385" s="20">
        <f>IF($B385="","",IFERROR(C385/D385,""))</f>
        <v/>
      </c>
      <c r="H385" s="20">
        <f>IF($B385="","",IFERROR(E385/C385,""))</f>
        <v/>
      </c>
      <c r="I385" s="44">
        <f>IF($B385="","",IFERROR(F385/INDEX(DocHours,MATCH(B385,Doctors,0)),""))</f>
        <v/>
      </c>
    </row>
    <row r="386">
      <c r="A386" s="17" t="n"/>
      <c r="B386" s="4" t="n"/>
      <c r="C386" s="6" t="n"/>
      <c r="D386" s="6" t="n"/>
      <c r="E386" s="6" t="n"/>
      <c r="F386" s="18" t="n"/>
      <c r="G386" s="20">
        <f>IF($B386="","",IFERROR(C386/D386,""))</f>
        <v/>
      </c>
      <c r="H386" s="20">
        <f>IF($B386="","",IFERROR(E386/C386,""))</f>
        <v/>
      </c>
      <c r="I386" s="44">
        <f>IF($B386="","",IFERROR(F386/INDEX(DocHours,MATCH(B386,Doctors,0)),""))</f>
        <v/>
      </c>
    </row>
    <row r="387">
      <c r="A387" s="17" t="n"/>
      <c r="B387" s="4" t="n"/>
      <c r="C387" s="6" t="n"/>
      <c r="D387" s="6" t="n"/>
      <c r="E387" s="6" t="n"/>
      <c r="F387" s="18" t="n"/>
      <c r="G387" s="20">
        <f>IF($B387="","",IFERROR(C387/D387,""))</f>
        <v/>
      </c>
      <c r="H387" s="20">
        <f>IF($B387="","",IFERROR(E387/C387,""))</f>
        <v/>
      </c>
      <c r="I387" s="44">
        <f>IF($B387="","",IFERROR(F387/INDEX(DocHours,MATCH(B387,Doctors,0)),""))</f>
        <v/>
      </c>
    </row>
    <row r="388">
      <c r="A388" s="17" t="n"/>
      <c r="B388" s="4" t="n"/>
      <c r="C388" s="6" t="n"/>
      <c r="D388" s="6" t="n"/>
      <c r="E388" s="6" t="n"/>
      <c r="F388" s="18" t="n"/>
      <c r="G388" s="20">
        <f>IF($B388="","",IFERROR(C388/D388,""))</f>
        <v/>
      </c>
      <c r="H388" s="20">
        <f>IF($B388="","",IFERROR(E388/C388,""))</f>
        <v/>
      </c>
      <c r="I388" s="44">
        <f>IF($B388="","",IFERROR(F388/INDEX(DocHours,MATCH(B388,Doctors,0)),""))</f>
        <v/>
      </c>
    </row>
    <row r="389">
      <c r="A389" s="17" t="n"/>
      <c r="B389" s="4" t="n"/>
      <c r="C389" s="6" t="n"/>
      <c r="D389" s="6" t="n"/>
      <c r="E389" s="6" t="n"/>
      <c r="F389" s="18" t="n"/>
      <c r="G389" s="20">
        <f>IF($B389="","",IFERROR(C389/D389,""))</f>
        <v/>
      </c>
      <c r="H389" s="20">
        <f>IF($B389="","",IFERROR(E389/C389,""))</f>
        <v/>
      </c>
      <c r="I389" s="44">
        <f>IF($B389="","",IFERROR(F389/INDEX(DocHours,MATCH(B389,Doctors,0)),""))</f>
        <v/>
      </c>
    </row>
    <row r="390">
      <c r="A390" s="17" t="n"/>
      <c r="B390" s="4" t="n"/>
      <c r="C390" s="6" t="n"/>
      <c r="D390" s="6" t="n"/>
      <c r="E390" s="6" t="n"/>
      <c r="F390" s="18" t="n"/>
      <c r="G390" s="20">
        <f>IF($B390="","",IFERROR(C390/D390,""))</f>
        <v/>
      </c>
      <c r="H390" s="20">
        <f>IF($B390="","",IFERROR(E390/C390,""))</f>
        <v/>
      </c>
      <c r="I390" s="44">
        <f>IF($B390="","",IFERROR(F390/INDEX(DocHours,MATCH(B390,Doctors,0)),""))</f>
        <v/>
      </c>
    </row>
    <row r="391">
      <c r="A391" s="17" t="n"/>
      <c r="B391" s="4" t="n"/>
      <c r="C391" s="6" t="n"/>
      <c r="D391" s="6" t="n"/>
      <c r="E391" s="6" t="n"/>
      <c r="F391" s="18" t="n"/>
      <c r="G391" s="20">
        <f>IF($B391="","",IFERROR(C391/D391,""))</f>
        <v/>
      </c>
      <c r="H391" s="20">
        <f>IF($B391="","",IFERROR(E391/C391,""))</f>
        <v/>
      </c>
      <c r="I391" s="44">
        <f>IF($B391="","",IFERROR(F391/INDEX(DocHours,MATCH(B391,Doctors,0)),""))</f>
        <v/>
      </c>
    </row>
    <row r="392">
      <c r="A392" s="17" t="n"/>
      <c r="B392" s="4" t="n"/>
      <c r="C392" s="6" t="n"/>
      <c r="D392" s="6" t="n"/>
      <c r="E392" s="6" t="n"/>
      <c r="F392" s="18" t="n"/>
      <c r="G392" s="20">
        <f>IF($B392="","",IFERROR(C392/D392,""))</f>
        <v/>
      </c>
      <c r="H392" s="20">
        <f>IF($B392="","",IFERROR(E392/C392,""))</f>
        <v/>
      </c>
      <c r="I392" s="44">
        <f>IF($B392="","",IFERROR(F392/INDEX(DocHours,MATCH(B392,Doctors,0)),""))</f>
        <v/>
      </c>
    </row>
    <row r="393">
      <c r="A393" s="17" t="n"/>
      <c r="B393" s="4" t="n"/>
      <c r="C393" s="6" t="n"/>
      <c r="D393" s="6" t="n"/>
      <c r="E393" s="6" t="n"/>
      <c r="F393" s="18" t="n"/>
      <c r="G393" s="20">
        <f>IF($B393="","",IFERROR(C393/D393,""))</f>
        <v/>
      </c>
      <c r="H393" s="20">
        <f>IF($B393="","",IFERROR(E393/C393,""))</f>
        <v/>
      </c>
      <c r="I393" s="44">
        <f>IF($B393="","",IFERROR(F393/INDEX(DocHours,MATCH(B393,Doctors,0)),""))</f>
        <v/>
      </c>
    </row>
    <row r="394">
      <c r="A394" s="17" t="n"/>
      <c r="B394" s="4" t="n"/>
      <c r="C394" s="6" t="n"/>
      <c r="D394" s="6" t="n"/>
      <c r="E394" s="6" t="n"/>
      <c r="F394" s="18" t="n"/>
      <c r="G394" s="20">
        <f>IF($B394="","",IFERROR(C394/D394,""))</f>
        <v/>
      </c>
      <c r="H394" s="20">
        <f>IF($B394="","",IFERROR(E394/C394,""))</f>
        <v/>
      </c>
      <c r="I394" s="44">
        <f>IF($B394="","",IFERROR(F394/INDEX(DocHours,MATCH(B394,Doctors,0)),""))</f>
        <v/>
      </c>
    </row>
    <row r="395">
      <c r="A395" s="17" t="n"/>
      <c r="B395" s="4" t="n"/>
      <c r="C395" s="6" t="n"/>
      <c r="D395" s="6" t="n"/>
      <c r="E395" s="6" t="n"/>
      <c r="F395" s="18" t="n"/>
      <c r="G395" s="20">
        <f>IF($B395="","",IFERROR(C395/D395,""))</f>
        <v/>
      </c>
      <c r="H395" s="20">
        <f>IF($B395="","",IFERROR(E395/C395,""))</f>
        <v/>
      </c>
      <c r="I395" s="44">
        <f>IF($B395="","",IFERROR(F395/INDEX(DocHours,MATCH(B395,Doctors,0)),""))</f>
        <v/>
      </c>
    </row>
    <row r="396">
      <c r="A396" s="17" t="n"/>
      <c r="B396" s="4" t="n"/>
      <c r="C396" s="6" t="n"/>
      <c r="D396" s="6" t="n"/>
      <c r="E396" s="6" t="n"/>
      <c r="F396" s="18" t="n"/>
      <c r="G396" s="20">
        <f>IF($B396="","",IFERROR(C396/D396,""))</f>
        <v/>
      </c>
      <c r="H396" s="20">
        <f>IF($B396="","",IFERROR(E396/C396,""))</f>
        <v/>
      </c>
      <c r="I396" s="44">
        <f>IF($B396="","",IFERROR(F396/INDEX(DocHours,MATCH(B396,Doctors,0)),""))</f>
        <v/>
      </c>
    </row>
    <row r="397">
      <c r="A397" s="17" t="n"/>
      <c r="B397" s="4" t="n"/>
      <c r="C397" s="6" t="n"/>
      <c r="D397" s="6" t="n"/>
      <c r="E397" s="6" t="n"/>
      <c r="F397" s="18" t="n"/>
      <c r="G397" s="20">
        <f>IF($B397="","",IFERROR(C397/D397,""))</f>
        <v/>
      </c>
      <c r="H397" s="20">
        <f>IF($B397="","",IFERROR(E397/C397,""))</f>
        <v/>
      </c>
      <c r="I397" s="44">
        <f>IF($B397="","",IFERROR(F397/INDEX(DocHours,MATCH(B397,Doctors,0)),""))</f>
        <v/>
      </c>
    </row>
    <row r="398">
      <c r="A398" s="17" t="n"/>
      <c r="B398" s="4" t="n"/>
      <c r="C398" s="6" t="n"/>
      <c r="D398" s="6" t="n"/>
      <c r="E398" s="6" t="n"/>
      <c r="F398" s="18" t="n"/>
      <c r="G398" s="20">
        <f>IF($B398="","",IFERROR(C398/D398,""))</f>
        <v/>
      </c>
      <c r="H398" s="20">
        <f>IF($B398="","",IFERROR(E398/C398,""))</f>
        <v/>
      </c>
      <c r="I398" s="44">
        <f>IF($B398="","",IFERROR(F398/INDEX(DocHours,MATCH(B398,Doctors,0)),""))</f>
        <v/>
      </c>
    </row>
    <row r="399">
      <c r="A399" s="17" t="n"/>
      <c r="B399" s="4" t="n"/>
      <c r="C399" s="6" t="n"/>
      <c r="D399" s="6" t="n"/>
      <c r="E399" s="6" t="n"/>
      <c r="F399" s="18" t="n"/>
      <c r="G399" s="20">
        <f>IF($B399="","",IFERROR(C399/D399,""))</f>
        <v/>
      </c>
      <c r="H399" s="20">
        <f>IF($B399="","",IFERROR(E399/C399,""))</f>
        <v/>
      </c>
      <c r="I399" s="44">
        <f>IF($B399="","",IFERROR(F399/INDEX(DocHours,MATCH(B399,Doctors,0)),""))</f>
        <v/>
      </c>
    </row>
    <row r="400">
      <c r="A400" s="17" t="n"/>
      <c r="B400" s="4" t="n"/>
      <c r="C400" s="6" t="n"/>
      <c r="D400" s="6" t="n"/>
      <c r="E400" s="6" t="n"/>
      <c r="F400" s="18" t="n"/>
      <c r="G400" s="20">
        <f>IF($B400="","",IFERROR(C400/D400,""))</f>
        <v/>
      </c>
      <c r="H400" s="20">
        <f>IF($B400="","",IFERROR(E400/C400,""))</f>
        <v/>
      </c>
      <c r="I400" s="44">
        <f>IF($B400="","",IFERROR(F400/INDEX(DocHours,MATCH(B400,Doctors,0)),""))</f>
        <v/>
      </c>
    </row>
    <row r="401">
      <c r="A401" s="17" t="n"/>
      <c r="B401" s="4" t="n"/>
      <c r="C401" s="6" t="n"/>
      <c r="D401" s="6" t="n"/>
      <c r="E401" s="6" t="n"/>
      <c r="F401" s="18" t="n"/>
      <c r="G401" s="20">
        <f>IF($B401="","",IFERROR(C401/D401,""))</f>
        <v/>
      </c>
      <c r="H401" s="20">
        <f>IF($B401="","",IFERROR(E401/C401,""))</f>
        <v/>
      </c>
      <c r="I401" s="44">
        <f>IF($B401="","",IFERROR(F401/INDEX(DocHours,MATCH(B401,Doctors,0)),""))</f>
        <v/>
      </c>
    </row>
    <row r="402">
      <c r="A402" s="17" t="n"/>
      <c r="B402" s="4" t="n"/>
      <c r="C402" s="6" t="n"/>
      <c r="D402" s="6" t="n"/>
      <c r="E402" s="6" t="n"/>
      <c r="F402" s="18" t="n"/>
      <c r="G402" s="20">
        <f>IF($B402="","",IFERROR(C402/D402,""))</f>
        <v/>
      </c>
      <c r="H402" s="20">
        <f>IF($B402="","",IFERROR(E402/C402,""))</f>
        <v/>
      </c>
      <c r="I402" s="44">
        <f>IF($B402="","",IFERROR(F402/INDEX(DocHours,MATCH(B402,Doctors,0)),""))</f>
        <v/>
      </c>
    </row>
    <row r="403">
      <c r="A403" s="17" t="n"/>
      <c r="B403" s="4" t="n"/>
      <c r="C403" s="6" t="n"/>
      <c r="D403" s="6" t="n"/>
      <c r="E403" s="6" t="n"/>
      <c r="F403" s="18" t="n"/>
      <c r="G403" s="20">
        <f>IF($B403="","",IFERROR(C403/D403,""))</f>
        <v/>
      </c>
      <c r="H403" s="20">
        <f>IF($B403="","",IFERROR(E403/C403,""))</f>
        <v/>
      </c>
      <c r="I403" s="44">
        <f>IF($B403="","",IFERROR(F403/INDEX(DocHours,MATCH(B403,Doctors,0)),""))</f>
        <v/>
      </c>
    </row>
    <row r="404">
      <c r="A404" s="17" t="n"/>
      <c r="B404" s="4" t="n"/>
      <c r="C404" s="6" t="n"/>
      <c r="D404" s="6" t="n"/>
      <c r="E404" s="6" t="n"/>
      <c r="F404" s="18" t="n"/>
      <c r="G404" s="20">
        <f>IF($B404="","",IFERROR(C404/D404,""))</f>
        <v/>
      </c>
      <c r="H404" s="20">
        <f>IF($B404="","",IFERROR(E404/C404,""))</f>
        <v/>
      </c>
      <c r="I404" s="44">
        <f>IF($B404="","",IFERROR(F404/INDEX(DocHours,MATCH(B404,Doctors,0)),""))</f>
        <v/>
      </c>
    </row>
    <row r="405">
      <c r="A405" s="17" t="n"/>
      <c r="B405" s="4" t="n"/>
      <c r="C405" s="6" t="n"/>
      <c r="D405" s="6" t="n"/>
      <c r="E405" s="6" t="n"/>
      <c r="F405" s="18" t="n"/>
      <c r="G405" s="20">
        <f>IF($B405="","",IFERROR(C405/D405,""))</f>
        <v/>
      </c>
      <c r="H405" s="20">
        <f>IF($B405="","",IFERROR(E405/C405,""))</f>
        <v/>
      </c>
      <c r="I405" s="44">
        <f>IF($B405="","",IFERROR(F405/INDEX(DocHours,MATCH(B405,Doctors,0)),""))</f>
        <v/>
      </c>
    </row>
    <row r="406">
      <c r="A406" s="17" t="n"/>
      <c r="B406" s="4" t="n"/>
      <c r="C406" s="6" t="n"/>
      <c r="D406" s="6" t="n"/>
      <c r="E406" s="6" t="n"/>
      <c r="F406" s="18" t="n"/>
      <c r="G406" s="20">
        <f>IF($B406="","",IFERROR(C406/D406,""))</f>
        <v/>
      </c>
      <c r="H406" s="20">
        <f>IF($B406="","",IFERROR(E406/C406,""))</f>
        <v/>
      </c>
      <c r="I406" s="44">
        <f>IF($B406="","",IFERROR(F406/INDEX(DocHours,MATCH(B406,Doctors,0)),""))</f>
        <v/>
      </c>
    </row>
    <row r="407">
      <c r="A407" s="17" t="n"/>
      <c r="B407" s="4" t="n"/>
      <c r="C407" s="6" t="n"/>
      <c r="D407" s="6" t="n"/>
      <c r="E407" s="6" t="n"/>
      <c r="F407" s="18" t="n"/>
      <c r="G407" s="20">
        <f>IF($B407="","",IFERROR(C407/D407,""))</f>
        <v/>
      </c>
      <c r="H407" s="20">
        <f>IF($B407="","",IFERROR(E407/C407,""))</f>
        <v/>
      </c>
      <c r="I407" s="44">
        <f>IF($B407="","",IFERROR(F407/INDEX(DocHours,MATCH(B407,Doctors,0)),""))</f>
        <v/>
      </c>
    </row>
    <row r="408">
      <c r="A408" s="17" t="n"/>
      <c r="B408" s="4" t="n"/>
      <c r="C408" s="6" t="n"/>
      <c r="D408" s="6" t="n"/>
      <c r="E408" s="6" t="n"/>
      <c r="F408" s="18" t="n"/>
      <c r="G408" s="20">
        <f>IF($B408="","",IFERROR(C408/D408,""))</f>
        <v/>
      </c>
      <c r="H408" s="20">
        <f>IF($B408="","",IFERROR(E408/C408,""))</f>
        <v/>
      </c>
      <c r="I408" s="44">
        <f>IF($B408="","",IFERROR(F408/INDEX(DocHours,MATCH(B408,Doctors,0)),""))</f>
        <v/>
      </c>
    </row>
    <row r="409">
      <c r="A409" s="17" t="n"/>
      <c r="B409" s="4" t="n"/>
      <c r="C409" s="6" t="n"/>
      <c r="D409" s="6" t="n"/>
      <c r="E409" s="6" t="n"/>
      <c r="F409" s="18" t="n"/>
      <c r="G409" s="20">
        <f>IF($B409="","",IFERROR(C409/D409,""))</f>
        <v/>
      </c>
      <c r="H409" s="20">
        <f>IF($B409="","",IFERROR(E409/C409,""))</f>
        <v/>
      </c>
      <c r="I409" s="44">
        <f>IF($B409="","",IFERROR(F409/INDEX(DocHours,MATCH(B409,Doctors,0)),""))</f>
        <v/>
      </c>
    </row>
    <row r="410">
      <c r="A410" s="17" t="n"/>
      <c r="B410" s="4" t="n"/>
      <c r="C410" s="6" t="n"/>
      <c r="D410" s="6" t="n"/>
      <c r="E410" s="6" t="n"/>
      <c r="F410" s="18" t="n"/>
      <c r="G410" s="20">
        <f>IF($B410="","",IFERROR(C410/D410,""))</f>
        <v/>
      </c>
      <c r="H410" s="20">
        <f>IF($B410="","",IFERROR(E410/C410,""))</f>
        <v/>
      </c>
      <c r="I410" s="44">
        <f>IF($B410="","",IFERROR(F410/INDEX(DocHours,MATCH(B410,Doctors,0)),""))</f>
        <v/>
      </c>
    </row>
    <row r="411">
      <c r="A411" s="17" t="n"/>
      <c r="B411" s="4" t="n"/>
      <c r="C411" s="6" t="n"/>
      <c r="D411" s="6" t="n"/>
      <c r="E411" s="6" t="n"/>
      <c r="F411" s="18" t="n"/>
      <c r="G411" s="20">
        <f>IF($B411="","",IFERROR(C411/D411,""))</f>
        <v/>
      </c>
      <c r="H411" s="20">
        <f>IF($B411="","",IFERROR(E411/C411,""))</f>
        <v/>
      </c>
      <c r="I411" s="44">
        <f>IF($B411="","",IFERROR(F411/INDEX(DocHours,MATCH(B411,Doctors,0)),""))</f>
        <v/>
      </c>
    </row>
    <row r="412">
      <c r="A412" s="17" t="n"/>
      <c r="B412" s="4" t="n"/>
      <c r="C412" s="6" t="n"/>
      <c r="D412" s="6" t="n"/>
      <c r="E412" s="6" t="n"/>
      <c r="F412" s="18" t="n"/>
      <c r="G412" s="20">
        <f>IF($B412="","",IFERROR(C412/D412,""))</f>
        <v/>
      </c>
      <c r="H412" s="20">
        <f>IF($B412="","",IFERROR(E412/C412,""))</f>
        <v/>
      </c>
      <c r="I412" s="44">
        <f>IF($B412="","",IFERROR(F412/INDEX(DocHours,MATCH(B412,Doctors,0)),""))</f>
        <v/>
      </c>
    </row>
    <row r="413">
      <c r="A413" s="17" t="n"/>
      <c r="B413" s="4" t="n"/>
      <c r="C413" s="6" t="n"/>
      <c r="D413" s="6" t="n"/>
      <c r="E413" s="6" t="n"/>
      <c r="F413" s="18" t="n"/>
      <c r="G413" s="20">
        <f>IF($B413="","",IFERROR(C413/D413,""))</f>
        <v/>
      </c>
      <c r="H413" s="20">
        <f>IF($B413="","",IFERROR(E413/C413,""))</f>
        <v/>
      </c>
      <c r="I413" s="44">
        <f>IF($B413="","",IFERROR(F413/INDEX(DocHours,MATCH(B413,Doctors,0)),""))</f>
        <v/>
      </c>
    </row>
    <row r="414">
      <c r="A414" s="17" t="n"/>
      <c r="B414" s="4" t="n"/>
      <c r="C414" s="6" t="n"/>
      <c r="D414" s="6" t="n"/>
      <c r="E414" s="6" t="n"/>
      <c r="F414" s="18" t="n"/>
      <c r="G414" s="20">
        <f>IF($B414="","",IFERROR(C414/D414,""))</f>
        <v/>
      </c>
      <c r="H414" s="20">
        <f>IF($B414="","",IFERROR(E414/C414,""))</f>
        <v/>
      </c>
      <c r="I414" s="44">
        <f>IF($B414="","",IFERROR(F414/INDEX(DocHours,MATCH(B414,Doctors,0)),""))</f>
        <v/>
      </c>
    </row>
    <row r="415">
      <c r="A415" s="17" t="n"/>
      <c r="B415" s="4" t="n"/>
      <c r="C415" s="6" t="n"/>
      <c r="D415" s="6" t="n"/>
      <c r="E415" s="6" t="n"/>
      <c r="F415" s="18" t="n"/>
      <c r="G415" s="20">
        <f>IF($B415="","",IFERROR(C415/D415,""))</f>
        <v/>
      </c>
      <c r="H415" s="20">
        <f>IF($B415="","",IFERROR(E415/C415,""))</f>
        <v/>
      </c>
      <c r="I415" s="44">
        <f>IF($B415="","",IFERROR(F415/INDEX(DocHours,MATCH(B415,Doctors,0)),""))</f>
        <v/>
      </c>
    </row>
    <row r="416">
      <c r="A416" s="17" t="n"/>
      <c r="B416" s="4" t="n"/>
      <c r="C416" s="6" t="n"/>
      <c r="D416" s="6" t="n"/>
      <c r="E416" s="6" t="n"/>
      <c r="F416" s="18" t="n"/>
      <c r="G416" s="20">
        <f>IF($B416="","",IFERROR(C416/D416,""))</f>
        <v/>
      </c>
      <c r="H416" s="20">
        <f>IF($B416="","",IFERROR(E416/C416,""))</f>
        <v/>
      </c>
      <c r="I416" s="44">
        <f>IF($B416="","",IFERROR(F416/INDEX(DocHours,MATCH(B416,Doctors,0)),""))</f>
        <v/>
      </c>
    </row>
    <row r="417">
      <c r="A417" s="17" t="n"/>
      <c r="B417" s="4" t="n"/>
      <c r="C417" s="6" t="n"/>
      <c r="D417" s="6" t="n"/>
      <c r="E417" s="6" t="n"/>
      <c r="F417" s="18" t="n"/>
      <c r="G417" s="20">
        <f>IF($B417="","",IFERROR(C417/D417,""))</f>
        <v/>
      </c>
      <c r="H417" s="20">
        <f>IF($B417="","",IFERROR(E417/C417,""))</f>
        <v/>
      </c>
      <c r="I417" s="44">
        <f>IF($B417="","",IFERROR(F417/INDEX(DocHours,MATCH(B417,Doctors,0)),""))</f>
        <v/>
      </c>
    </row>
    <row r="418">
      <c r="A418" s="17" t="n"/>
      <c r="B418" s="4" t="n"/>
      <c r="C418" s="6" t="n"/>
      <c r="D418" s="6" t="n"/>
      <c r="E418" s="6" t="n"/>
      <c r="F418" s="18" t="n"/>
      <c r="G418" s="20">
        <f>IF($B418="","",IFERROR(C418/D418,""))</f>
        <v/>
      </c>
      <c r="H418" s="20">
        <f>IF($B418="","",IFERROR(E418/C418,""))</f>
        <v/>
      </c>
      <c r="I418" s="44">
        <f>IF($B418="","",IFERROR(F418/INDEX(DocHours,MATCH(B418,Doctors,0)),""))</f>
        <v/>
      </c>
    </row>
    <row r="419">
      <c r="A419" s="17" t="n"/>
      <c r="B419" s="4" t="n"/>
      <c r="C419" s="6" t="n"/>
      <c r="D419" s="6" t="n"/>
      <c r="E419" s="6" t="n"/>
      <c r="F419" s="18" t="n"/>
      <c r="G419" s="20">
        <f>IF($B419="","",IFERROR(C419/D419,""))</f>
        <v/>
      </c>
      <c r="H419" s="20">
        <f>IF($B419="","",IFERROR(E419/C419,""))</f>
        <v/>
      </c>
      <c r="I419" s="44">
        <f>IF($B419="","",IFERROR(F419/INDEX(DocHours,MATCH(B419,Doctors,0)),""))</f>
        <v/>
      </c>
    </row>
    <row r="420">
      <c r="A420" s="17" t="n"/>
      <c r="B420" s="4" t="n"/>
      <c r="C420" s="6" t="n"/>
      <c r="D420" s="6" t="n"/>
      <c r="E420" s="6" t="n"/>
      <c r="F420" s="18" t="n"/>
      <c r="G420" s="20">
        <f>IF($B420="","",IFERROR(C420/D420,""))</f>
        <v/>
      </c>
      <c r="H420" s="20">
        <f>IF($B420="","",IFERROR(E420/C420,""))</f>
        <v/>
      </c>
      <c r="I420" s="44">
        <f>IF($B420="","",IFERROR(F420/INDEX(DocHours,MATCH(B420,Doctors,0)),""))</f>
        <v/>
      </c>
    </row>
    <row r="421">
      <c r="A421" s="17" t="n"/>
      <c r="B421" s="4" t="n"/>
      <c r="C421" s="6" t="n"/>
      <c r="D421" s="6" t="n"/>
      <c r="E421" s="6" t="n"/>
      <c r="F421" s="18" t="n"/>
      <c r="G421" s="20">
        <f>IF($B421="","",IFERROR(C421/D421,""))</f>
        <v/>
      </c>
      <c r="H421" s="20">
        <f>IF($B421="","",IFERROR(E421/C421,""))</f>
        <v/>
      </c>
      <c r="I421" s="44">
        <f>IF($B421="","",IFERROR(F421/INDEX(DocHours,MATCH(B421,Doctors,0)),""))</f>
        <v/>
      </c>
    </row>
    <row r="422">
      <c r="A422" s="17" t="n"/>
      <c r="B422" s="4" t="n"/>
      <c r="C422" s="6" t="n"/>
      <c r="D422" s="6" t="n"/>
      <c r="E422" s="6" t="n"/>
      <c r="F422" s="18" t="n"/>
      <c r="G422" s="20">
        <f>IF($B422="","",IFERROR(C422/D422,""))</f>
        <v/>
      </c>
      <c r="H422" s="20">
        <f>IF($B422="","",IFERROR(E422/C422,""))</f>
        <v/>
      </c>
      <c r="I422" s="44">
        <f>IF($B422="","",IFERROR(F422/INDEX(DocHours,MATCH(B422,Doctors,0)),""))</f>
        <v/>
      </c>
    </row>
    <row r="423">
      <c r="A423" s="17" t="n"/>
      <c r="B423" s="4" t="n"/>
      <c r="C423" s="6" t="n"/>
      <c r="D423" s="6" t="n"/>
      <c r="E423" s="6" t="n"/>
      <c r="F423" s="18" t="n"/>
      <c r="G423" s="20">
        <f>IF($B423="","",IFERROR(C423/D423,""))</f>
        <v/>
      </c>
      <c r="H423" s="20">
        <f>IF($B423="","",IFERROR(E423/C423,""))</f>
        <v/>
      </c>
      <c r="I423" s="44">
        <f>IF($B423="","",IFERROR(F423/INDEX(DocHours,MATCH(B423,Doctors,0)),""))</f>
        <v/>
      </c>
    </row>
    <row r="424">
      <c r="A424" s="17" t="n"/>
      <c r="B424" s="4" t="n"/>
      <c r="C424" s="6" t="n"/>
      <c r="D424" s="6" t="n"/>
      <c r="E424" s="6" t="n"/>
      <c r="F424" s="18" t="n"/>
      <c r="G424" s="20">
        <f>IF($B424="","",IFERROR(C424/D424,""))</f>
        <v/>
      </c>
      <c r="H424" s="20">
        <f>IF($B424="","",IFERROR(E424/C424,""))</f>
        <v/>
      </c>
      <c r="I424" s="44">
        <f>IF($B424="","",IFERROR(F424/INDEX(DocHours,MATCH(B424,Doctors,0)),""))</f>
        <v/>
      </c>
    </row>
    <row r="425">
      <c r="A425" s="17" t="n"/>
      <c r="B425" s="4" t="n"/>
      <c r="C425" s="6" t="n"/>
      <c r="D425" s="6" t="n"/>
      <c r="E425" s="6" t="n"/>
      <c r="F425" s="18" t="n"/>
      <c r="G425" s="20">
        <f>IF($B425="","",IFERROR(C425/D425,""))</f>
        <v/>
      </c>
      <c r="H425" s="20">
        <f>IF($B425="","",IFERROR(E425/C425,""))</f>
        <v/>
      </c>
      <c r="I425" s="44">
        <f>IF($B425="","",IFERROR(F425/INDEX(DocHours,MATCH(B425,Doctors,0)),""))</f>
        <v/>
      </c>
    </row>
    <row r="426">
      <c r="A426" s="17" t="n"/>
      <c r="B426" s="4" t="n"/>
      <c r="C426" s="6" t="n"/>
      <c r="D426" s="6" t="n"/>
      <c r="E426" s="6" t="n"/>
      <c r="F426" s="18" t="n"/>
      <c r="G426" s="20">
        <f>IF($B426="","",IFERROR(C426/D426,""))</f>
        <v/>
      </c>
      <c r="H426" s="20">
        <f>IF($B426="","",IFERROR(E426/C426,""))</f>
        <v/>
      </c>
      <c r="I426" s="44">
        <f>IF($B426="","",IFERROR(F426/INDEX(DocHours,MATCH(B426,Doctors,0)),""))</f>
        <v/>
      </c>
    </row>
    <row r="427">
      <c r="A427" s="17" t="n"/>
      <c r="B427" s="4" t="n"/>
      <c r="C427" s="6" t="n"/>
      <c r="D427" s="6" t="n"/>
      <c r="E427" s="6" t="n"/>
      <c r="F427" s="18" t="n"/>
      <c r="G427" s="20">
        <f>IF($B427="","",IFERROR(C427/D427,""))</f>
        <v/>
      </c>
      <c r="H427" s="20">
        <f>IF($B427="","",IFERROR(E427/C427,""))</f>
        <v/>
      </c>
      <c r="I427" s="44">
        <f>IF($B427="","",IFERROR(F427/INDEX(DocHours,MATCH(B427,Doctors,0)),""))</f>
        <v/>
      </c>
    </row>
    <row r="428">
      <c r="A428" s="17" t="n"/>
      <c r="B428" s="4" t="n"/>
      <c r="C428" s="6" t="n"/>
      <c r="D428" s="6" t="n"/>
      <c r="E428" s="6" t="n"/>
      <c r="F428" s="18" t="n"/>
      <c r="G428" s="20">
        <f>IF($B428="","",IFERROR(C428/D428,""))</f>
        <v/>
      </c>
      <c r="H428" s="20">
        <f>IF($B428="","",IFERROR(E428/C428,""))</f>
        <v/>
      </c>
      <c r="I428" s="44">
        <f>IF($B428="","",IFERROR(F428/INDEX(DocHours,MATCH(B428,Doctors,0)),""))</f>
        <v/>
      </c>
    </row>
    <row r="429">
      <c r="A429" s="17" t="n"/>
      <c r="B429" s="4" t="n"/>
      <c r="C429" s="6" t="n"/>
      <c r="D429" s="6" t="n"/>
      <c r="E429" s="6" t="n"/>
      <c r="F429" s="18" t="n"/>
      <c r="G429" s="20">
        <f>IF($B429="","",IFERROR(C429/D429,""))</f>
        <v/>
      </c>
      <c r="H429" s="20">
        <f>IF($B429="","",IFERROR(E429/C429,""))</f>
        <v/>
      </c>
      <c r="I429" s="44">
        <f>IF($B429="","",IFERROR(F429/INDEX(DocHours,MATCH(B429,Doctors,0)),""))</f>
        <v/>
      </c>
    </row>
    <row r="430">
      <c r="A430" s="17" t="n"/>
      <c r="B430" s="4" t="n"/>
      <c r="C430" s="6" t="n"/>
      <c r="D430" s="6" t="n"/>
      <c r="E430" s="6" t="n"/>
      <c r="F430" s="18" t="n"/>
      <c r="G430" s="20">
        <f>IF($B430="","",IFERROR(C430/D430,""))</f>
        <v/>
      </c>
      <c r="H430" s="20">
        <f>IF($B430="","",IFERROR(E430/C430,""))</f>
        <v/>
      </c>
      <c r="I430" s="44">
        <f>IF($B430="","",IFERROR(F430/INDEX(DocHours,MATCH(B430,Doctors,0)),""))</f>
        <v/>
      </c>
    </row>
    <row r="431">
      <c r="A431" s="17" t="n"/>
      <c r="B431" s="4" t="n"/>
      <c r="C431" s="6" t="n"/>
      <c r="D431" s="6" t="n"/>
      <c r="E431" s="6" t="n"/>
      <c r="F431" s="18" t="n"/>
      <c r="G431" s="20">
        <f>IF($B431="","",IFERROR(C431/D431,""))</f>
        <v/>
      </c>
      <c r="H431" s="20">
        <f>IF($B431="","",IFERROR(E431/C431,""))</f>
        <v/>
      </c>
      <c r="I431" s="44">
        <f>IF($B431="","",IFERROR(F431/INDEX(DocHours,MATCH(B431,Doctors,0)),""))</f>
        <v/>
      </c>
    </row>
    <row r="432">
      <c r="A432" s="17" t="n"/>
      <c r="B432" s="4" t="n"/>
      <c r="C432" s="6" t="n"/>
      <c r="D432" s="6" t="n"/>
      <c r="E432" s="6" t="n"/>
      <c r="F432" s="18" t="n"/>
      <c r="G432" s="20">
        <f>IF($B432="","",IFERROR(C432/D432,""))</f>
        <v/>
      </c>
      <c r="H432" s="20">
        <f>IF($B432="","",IFERROR(E432/C432,""))</f>
        <v/>
      </c>
      <c r="I432" s="44">
        <f>IF($B432="","",IFERROR(F432/INDEX(DocHours,MATCH(B432,Doctors,0)),""))</f>
        <v/>
      </c>
    </row>
    <row r="433">
      <c r="A433" s="17" t="n"/>
      <c r="B433" s="4" t="n"/>
      <c r="C433" s="6" t="n"/>
      <c r="D433" s="6" t="n"/>
      <c r="E433" s="6" t="n"/>
      <c r="F433" s="18" t="n"/>
      <c r="G433" s="20">
        <f>IF($B433="","",IFERROR(C433/D433,""))</f>
        <v/>
      </c>
      <c r="H433" s="20">
        <f>IF($B433="","",IFERROR(E433/C433,""))</f>
        <v/>
      </c>
      <c r="I433" s="44">
        <f>IF($B433="","",IFERROR(F433/INDEX(DocHours,MATCH(B433,Doctors,0)),""))</f>
        <v/>
      </c>
    </row>
    <row r="434">
      <c r="A434" s="17" t="n"/>
      <c r="B434" s="4" t="n"/>
      <c r="C434" s="6" t="n"/>
      <c r="D434" s="6" t="n"/>
      <c r="E434" s="6" t="n"/>
      <c r="F434" s="18" t="n"/>
      <c r="G434" s="20">
        <f>IF($B434="","",IFERROR(C434/D434,""))</f>
        <v/>
      </c>
      <c r="H434" s="20">
        <f>IF($B434="","",IFERROR(E434/C434,""))</f>
        <v/>
      </c>
      <c r="I434" s="44">
        <f>IF($B434="","",IFERROR(F434/INDEX(DocHours,MATCH(B434,Doctors,0)),""))</f>
        <v/>
      </c>
    </row>
    <row r="435">
      <c r="A435" s="17" t="n"/>
      <c r="B435" s="4" t="n"/>
      <c r="C435" s="6" t="n"/>
      <c r="D435" s="6" t="n"/>
      <c r="E435" s="6" t="n"/>
      <c r="F435" s="18" t="n"/>
      <c r="G435" s="20">
        <f>IF($B435="","",IFERROR(C435/D435,""))</f>
        <v/>
      </c>
      <c r="H435" s="20">
        <f>IF($B435="","",IFERROR(E435/C435,""))</f>
        <v/>
      </c>
      <c r="I435" s="44">
        <f>IF($B435="","",IFERROR(F435/INDEX(DocHours,MATCH(B435,Doctors,0)),""))</f>
        <v/>
      </c>
    </row>
    <row r="436">
      <c r="A436" s="17" t="n"/>
      <c r="B436" s="4" t="n"/>
      <c r="C436" s="6" t="n"/>
      <c r="D436" s="6" t="n"/>
      <c r="E436" s="6" t="n"/>
      <c r="F436" s="18" t="n"/>
      <c r="G436" s="20">
        <f>IF($B436="","",IFERROR(C436/D436,""))</f>
        <v/>
      </c>
      <c r="H436" s="20">
        <f>IF($B436="","",IFERROR(E436/C436,""))</f>
        <v/>
      </c>
      <c r="I436" s="44">
        <f>IF($B436="","",IFERROR(F436/INDEX(DocHours,MATCH(B436,Doctors,0)),""))</f>
        <v/>
      </c>
    </row>
    <row r="437">
      <c r="A437" s="17" t="n"/>
      <c r="B437" s="4" t="n"/>
      <c r="C437" s="6" t="n"/>
      <c r="D437" s="6" t="n"/>
      <c r="E437" s="6" t="n"/>
      <c r="F437" s="18" t="n"/>
      <c r="G437" s="20">
        <f>IF($B437="","",IFERROR(C437/D437,""))</f>
        <v/>
      </c>
      <c r="H437" s="20">
        <f>IF($B437="","",IFERROR(E437/C437,""))</f>
        <v/>
      </c>
      <c r="I437" s="44">
        <f>IF($B437="","",IFERROR(F437/INDEX(DocHours,MATCH(B437,Doctors,0)),""))</f>
        <v/>
      </c>
    </row>
    <row r="438">
      <c r="A438" s="17" t="n"/>
      <c r="B438" s="4" t="n"/>
      <c r="C438" s="6" t="n"/>
      <c r="D438" s="6" t="n"/>
      <c r="E438" s="6" t="n"/>
      <c r="F438" s="18" t="n"/>
      <c r="G438" s="20">
        <f>IF($B438="","",IFERROR(C438/D438,""))</f>
        <v/>
      </c>
      <c r="H438" s="20">
        <f>IF($B438="","",IFERROR(E438/C438,""))</f>
        <v/>
      </c>
      <c r="I438" s="44">
        <f>IF($B438="","",IFERROR(F438/INDEX(DocHours,MATCH(B438,Doctors,0)),""))</f>
        <v/>
      </c>
    </row>
    <row r="439">
      <c r="A439" s="17" t="n"/>
      <c r="B439" s="4" t="n"/>
      <c r="C439" s="6" t="n"/>
      <c r="D439" s="6" t="n"/>
      <c r="E439" s="6" t="n"/>
      <c r="F439" s="18" t="n"/>
      <c r="G439" s="20">
        <f>IF($B439="","",IFERROR(C439/D439,""))</f>
        <v/>
      </c>
      <c r="H439" s="20">
        <f>IF($B439="","",IFERROR(E439/C439,""))</f>
        <v/>
      </c>
      <c r="I439" s="44">
        <f>IF($B439="","",IFERROR(F439/INDEX(DocHours,MATCH(B439,Doctors,0)),""))</f>
        <v/>
      </c>
    </row>
    <row r="440">
      <c r="A440" s="17" t="n"/>
      <c r="B440" s="4" t="n"/>
      <c r="C440" s="6" t="n"/>
      <c r="D440" s="6" t="n"/>
      <c r="E440" s="6" t="n"/>
      <c r="F440" s="18" t="n"/>
      <c r="G440" s="20">
        <f>IF($B440="","",IFERROR(C440/D440,""))</f>
        <v/>
      </c>
      <c r="H440" s="20">
        <f>IF($B440="","",IFERROR(E440/C440,""))</f>
        <v/>
      </c>
      <c r="I440" s="44">
        <f>IF($B440="","",IFERROR(F440/INDEX(DocHours,MATCH(B440,Doctors,0)),""))</f>
        <v/>
      </c>
    </row>
    <row r="441">
      <c r="A441" s="17" t="n"/>
      <c r="B441" s="4" t="n"/>
      <c r="C441" s="6" t="n"/>
      <c r="D441" s="6" t="n"/>
      <c r="E441" s="6" t="n"/>
      <c r="F441" s="18" t="n"/>
      <c r="G441" s="20">
        <f>IF($B441="","",IFERROR(C441/D441,""))</f>
        <v/>
      </c>
      <c r="H441" s="20">
        <f>IF($B441="","",IFERROR(E441/C441,""))</f>
        <v/>
      </c>
      <c r="I441" s="44">
        <f>IF($B441="","",IFERROR(F441/INDEX(DocHours,MATCH(B441,Doctors,0)),""))</f>
        <v/>
      </c>
    </row>
    <row r="442">
      <c r="A442" s="17" t="n"/>
      <c r="B442" s="4" t="n"/>
      <c r="C442" s="6" t="n"/>
      <c r="D442" s="6" t="n"/>
      <c r="E442" s="6" t="n"/>
      <c r="F442" s="18" t="n"/>
      <c r="G442" s="20">
        <f>IF($B442="","",IFERROR(C442/D442,""))</f>
        <v/>
      </c>
      <c r="H442" s="20">
        <f>IF($B442="","",IFERROR(E442/C442,""))</f>
        <v/>
      </c>
      <c r="I442" s="44">
        <f>IF($B442="","",IFERROR(F442/INDEX(DocHours,MATCH(B442,Doctors,0)),""))</f>
        <v/>
      </c>
    </row>
    <row r="443">
      <c r="A443" s="17" t="n"/>
      <c r="B443" s="4" t="n"/>
      <c r="C443" s="6" t="n"/>
      <c r="D443" s="6" t="n"/>
      <c r="E443" s="6" t="n"/>
      <c r="F443" s="18" t="n"/>
      <c r="G443" s="20">
        <f>IF($B443="","",IFERROR(C443/D443,""))</f>
        <v/>
      </c>
      <c r="H443" s="20">
        <f>IF($B443="","",IFERROR(E443/C443,""))</f>
        <v/>
      </c>
      <c r="I443" s="44">
        <f>IF($B443="","",IFERROR(F443/INDEX(DocHours,MATCH(B443,Doctors,0)),""))</f>
        <v/>
      </c>
    </row>
    <row r="444">
      <c r="A444" s="17" t="n"/>
      <c r="B444" s="4" t="n"/>
      <c r="C444" s="6" t="n"/>
      <c r="D444" s="6" t="n"/>
      <c r="E444" s="6" t="n"/>
      <c r="F444" s="18" t="n"/>
      <c r="G444" s="20">
        <f>IF($B444="","",IFERROR(C444/D444,""))</f>
        <v/>
      </c>
      <c r="H444" s="20">
        <f>IF($B444="","",IFERROR(E444/C444,""))</f>
        <v/>
      </c>
      <c r="I444" s="44">
        <f>IF($B444="","",IFERROR(F444/INDEX(DocHours,MATCH(B444,Doctors,0)),""))</f>
        <v/>
      </c>
    </row>
    <row r="445">
      <c r="A445" s="17" t="n"/>
      <c r="B445" s="4" t="n"/>
      <c r="C445" s="6" t="n"/>
      <c r="D445" s="6" t="n"/>
      <c r="E445" s="6" t="n"/>
      <c r="F445" s="18" t="n"/>
      <c r="G445" s="20">
        <f>IF($B445="","",IFERROR(C445/D445,""))</f>
        <v/>
      </c>
      <c r="H445" s="20">
        <f>IF($B445="","",IFERROR(E445/C445,""))</f>
        <v/>
      </c>
      <c r="I445" s="44">
        <f>IF($B445="","",IFERROR(F445/INDEX(DocHours,MATCH(B445,Doctors,0)),""))</f>
        <v/>
      </c>
    </row>
    <row r="446">
      <c r="A446" s="17" t="n"/>
      <c r="B446" s="4" t="n"/>
      <c r="C446" s="6" t="n"/>
      <c r="D446" s="6" t="n"/>
      <c r="E446" s="6" t="n"/>
      <c r="F446" s="18" t="n"/>
      <c r="G446" s="20">
        <f>IF($B446="","",IFERROR(C446/D446,""))</f>
        <v/>
      </c>
      <c r="H446" s="20">
        <f>IF($B446="","",IFERROR(E446/C446,""))</f>
        <v/>
      </c>
      <c r="I446" s="44">
        <f>IF($B446="","",IFERROR(F446/INDEX(DocHours,MATCH(B446,Doctors,0)),""))</f>
        <v/>
      </c>
    </row>
    <row r="447">
      <c r="A447" s="17" t="n"/>
      <c r="B447" s="4" t="n"/>
      <c r="C447" s="6" t="n"/>
      <c r="D447" s="6" t="n"/>
      <c r="E447" s="6" t="n"/>
      <c r="F447" s="18" t="n"/>
      <c r="G447" s="20">
        <f>IF($B447="","",IFERROR(C447/D447,""))</f>
        <v/>
      </c>
      <c r="H447" s="20">
        <f>IF($B447="","",IFERROR(E447/C447,""))</f>
        <v/>
      </c>
      <c r="I447" s="44">
        <f>IF($B447="","",IFERROR(F447/INDEX(DocHours,MATCH(B447,Doctors,0)),""))</f>
        <v/>
      </c>
    </row>
    <row r="448">
      <c r="A448" s="17" t="n"/>
      <c r="B448" s="4" t="n"/>
      <c r="C448" s="6" t="n"/>
      <c r="D448" s="6" t="n"/>
      <c r="E448" s="6" t="n"/>
      <c r="F448" s="18" t="n"/>
      <c r="G448" s="20">
        <f>IF($B448="","",IFERROR(C448/D448,""))</f>
        <v/>
      </c>
      <c r="H448" s="20">
        <f>IF($B448="","",IFERROR(E448/C448,""))</f>
        <v/>
      </c>
      <c r="I448" s="44">
        <f>IF($B448="","",IFERROR(F448/INDEX(DocHours,MATCH(B448,Doctors,0)),""))</f>
        <v/>
      </c>
    </row>
    <row r="449">
      <c r="A449" s="17" t="n"/>
      <c r="B449" s="4" t="n"/>
      <c r="C449" s="6" t="n"/>
      <c r="D449" s="6" t="n"/>
      <c r="E449" s="6" t="n"/>
      <c r="F449" s="18" t="n"/>
      <c r="G449" s="20">
        <f>IF($B449="","",IFERROR(C449/D449,""))</f>
        <v/>
      </c>
      <c r="H449" s="20">
        <f>IF($B449="","",IFERROR(E449/C449,""))</f>
        <v/>
      </c>
      <c r="I449" s="44">
        <f>IF($B449="","",IFERROR(F449/INDEX(DocHours,MATCH(B449,Doctors,0)),""))</f>
        <v/>
      </c>
    </row>
    <row r="450">
      <c r="A450" s="17" t="n"/>
      <c r="B450" s="4" t="n"/>
      <c r="C450" s="6" t="n"/>
      <c r="D450" s="6" t="n"/>
      <c r="E450" s="6" t="n"/>
      <c r="F450" s="18" t="n"/>
      <c r="G450" s="20">
        <f>IF($B450="","",IFERROR(C450/D450,""))</f>
        <v/>
      </c>
      <c r="H450" s="20">
        <f>IF($B450="","",IFERROR(E450/C450,""))</f>
        <v/>
      </c>
      <c r="I450" s="44">
        <f>IF($B450="","",IFERROR(F450/INDEX(DocHours,MATCH(B450,Doctors,0)),""))</f>
        <v/>
      </c>
    </row>
    <row r="451">
      <c r="A451" s="17" t="n"/>
      <c r="B451" s="4" t="n"/>
      <c r="C451" s="6" t="n"/>
      <c r="D451" s="6" t="n"/>
      <c r="E451" s="6" t="n"/>
      <c r="F451" s="18" t="n"/>
      <c r="G451" s="20">
        <f>IF($B451="","",IFERROR(C451/D451,""))</f>
        <v/>
      </c>
      <c r="H451" s="20">
        <f>IF($B451="","",IFERROR(E451/C451,""))</f>
        <v/>
      </c>
      <c r="I451" s="44">
        <f>IF($B451="","",IFERROR(F451/INDEX(DocHours,MATCH(B451,Doctors,0)),""))</f>
        <v/>
      </c>
    </row>
    <row r="452">
      <c r="A452" s="17" t="n"/>
      <c r="B452" s="4" t="n"/>
      <c r="C452" s="6" t="n"/>
      <c r="D452" s="6" t="n"/>
      <c r="E452" s="6" t="n"/>
      <c r="F452" s="18" t="n"/>
      <c r="G452" s="20">
        <f>IF($B452="","",IFERROR(C452/D452,""))</f>
        <v/>
      </c>
      <c r="H452" s="20">
        <f>IF($B452="","",IFERROR(E452/C452,""))</f>
        <v/>
      </c>
      <c r="I452" s="44">
        <f>IF($B452="","",IFERROR(F452/INDEX(DocHours,MATCH(B452,Doctors,0)),""))</f>
        <v/>
      </c>
    </row>
    <row r="453">
      <c r="A453" s="17" t="n"/>
      <c r="B453" s="4" t="n"/>
      <c r="C453" s="6" t="n"/>
      <c r="D453" s="6" t="n"/>
      <c r="E453" s="6" t="n"/>
      <c r="F453" s="18" t="n"/>
      <c r="G453" s="20">
        <f>IF($B453="","",IFERROR(C453/D453,""))</f>
        <v/>
      </c>
      <c r="H453" s="20">
        <f>IF($B453="","",IFERROR(E453/C453,""))</f>
        <v/>
      </c>
      <c r="I453" s="44">
        <f>IF($B453="","",IFERROR(F453/INDEX(DocHours,MATCH(B453,Doctors,0)),""))</f>
        <v/>
      </c>
    </row>
    <row r="454">
      <c r="A454" s="17" t="n"/>
      <c r="B454" s="4" t="n"/>
      <c r="C454" s="6" t="n"/>
      <c r="D454" s="6" t="n"/>
      <c r="E454" s="6" t="n"/>
      <c r="F454" s="18" t="n"/>
      <c r="G454" s="20">
        <f>IF($B454="","",IFERROR(C454/D454,""))</f>
        <v/>
      </c>
      <c r="H454" s="20">
        <f>IF($B454="","",IFERROR(E454/C454,""))</f>
        <v/>
      </c>
      <c r="I454" s="44">
        <f>IF($B454="","",IFERROR(F454/INDEX(DocHours,MATCH(B454,Doctors,0)),""))</f>
        <v/>
      </c>
    </row>
    <row r="455">
      <c r="A455" s="17" t="n"/>
      <c r="B455" s="4" t="n"/>
      <c r="C455" s="6" t="n"/>
      <c r="D455" s="6" t="n"/>
      <c r="E455" s="6" t="n"/>
      <c r="F455" s="18" t="n"/>
      <c r="G455" s="20">
        <f>IF($B455="","",IFERROR(C455/D455,""))</f>
        <v/>
      </c>
      <c r="H455" s="20">
        <f>IF($B455="","",IFERROR(E455/C455,""))</f>
        <v/>
      </c>
      <c r="I455" s="44">
        <f>IF($B455="","",IFERROR(F455/INDEX(DocHours,MATCH(B455,Doctors,0)),""))</f>
        <v/>
      </c>
    </row>
    <row r="456">
      <c r="A456" s="17" t="n"/>
      <c r="B456" s="4" t="n"/>
      <c r="C456" s="6" t="n"/>
      <c r="D456" s="6" t="n"/>
      <c r="E456" s="6" t="n"/>
      <c r="F456" s="18" t="n"/>
      <c r="G456" s="20">
        <f>IF($B456="","",IFERROR(C456/D456,""))</f>
        <v/>
      </c>
      <c r="H456" s="20">
        <f>IF($B456="","",IFERROR(E456/C456,""))</f>
        <v/>
      </c>
      <c r="I456" s="44">
        <f>IF($B456="","",IFERROR(F456/INDEX(DocHours,MATCH(B456,Doctors,0)),""))</f>
        <v/>
      </c>
    </row>
    <row r="457">
      <c r="A457" s="17" t="n"/>
      <c r="B457" s="4" t="n"/>
      <c r="C457" s="6" t="n"/>
      <c r="D457" s="6" t="n"/>
      <c r="E457" s="6" t="n"/>
      <c r="F457" s="18" t="n"/>
      <c r="G457" s="20">
        <f>IF($B457="","",IFERROR(C457/D457,""))</f>
        <v/>
      </c>
      <c r="H457" s="20">
        <f>IF($B457="","",IFERROR(E457/C457,""))</f>
        <v/>
      </c>
      <c r="I457" s="44">
        <f>IF($B457="","",IFERROR(F457/INDEX(DocHours,MATCH(B457,Doctors,0)),""))</f>
        <v/>
      </c>
    </row>
    <row r="458">
      <c r="A458" s="17" t="n"/>
      <c r="B458" s="4" t="n"/>
      <c r="C458" s="6" t="n"/>
      <c r="D458" s="6" t="n"/>
      <c r="E458" s="6" t="n"/>
      <c r="F458" s="18" t="n"/>
      <c r="G458" s="20">
        <f>IF($B458="","",IFERROR(C458/D458,""))</f>
        <v/>
      </c>
      <c r="H458" s="20">
        <f>IF($B458="","",IFERROR(E458/C458,""))</f>
        <v/>
      </c>
      <c r="I458" s="44">
        <f>IF($B458="","",IFERROR(F458/INDEX(DocHours,MATCH(B458,Doctors,0)),""))</f>
        <v/>
      </c>
    </row>
    <row r="459">
      <c r="A459" s="17" t="n"/>
      <c r="B459" s="4" t="n"/>
      <c r="C459" s="6" t="n"/>
      <c r="D459" s="6" t="n"/>
      <c r="E459" s="6" t="n"/>
      <c r="F459" s="18" t="n"/>
      <c r="G459" s="20">
        <f>IF($B459="","",IFERROR(C459/D459,""))</f>
        <v/>
      </c>
      <c r="H459" s="20">
        <f>IF($B459="","",IFERROR(E459/C459,""))</f>
        <v/>
      </c>
      <c r="I459" s="44">
        <f>IF($B459="","",IFERROR(F459/INDEX(DocHours,MATCH(B459,Doctors,0)),""))</f>
        <v/>
      </c>
    </row>
    <row r="460">
      <c r="A460" s="17" t="n"/>
      <c r="B460" s="4" t="n"/>
      <c r="C460" s="6" t="n"/>
      <c r="D460" s="6" t="n"/>
      <c r="E460" s="6" t="n"/>
      <c r="F460" s="18" t="n"/>
      <c r="G460" s="20">
        <f>IF($B460="","",IFERROR(C460/D460,""))</f>
        <v/>
      </c>
      <c r="H460" s="20">
        <f>IF($B460="","",IFERROR(E460/C460,""))</f>
        <v/>
      </c>
      <c r="I460" s="44">
        <f>IF($B460="","",IFERROR(F460/INDEX(DocHours,MATCH(B460,Doctors,0)),""))</f>
        <v/>
      </c>
    </row>
    <row r="461">
      <c r="A461" s="17" t="n"/>
      <c r="B461" s="4" t="n"/>
      <c r="C461" s="6" t="n"/>
      <c r="D461" s="6" t="n"/>
      <c r="E461" s="6" t="n"/>
      <c r="F461" s="18" t="n"/>
      <c r="G461" s="20">
        <f>IF($B461="","",IFERROR(C461/D461,""))</f>
        <v/>
      </c>
      <c r="H461" s="20">
        <f>IF($B461="","",IFERROR(E461/C461,""))</f>
        <v/>
      </c>
      <c r="I461" s="44">
        <f>IF($B461="","",IFERROR(F461/INDEX(DocHours,MATCH(B461,Doctors,0)),""))</f>
        <v/>
      </c>
    </row>
    <row r="462">
      <c r="A462" s="17" t="n"/>
      <c r="B462" s="4" t="n"/>
      <c r="C462" s="6" t="n"/>
      <c r="D462" s="6" t="n"/>
      <c r="E462" s="6" t="n"/>
      <c r="F462" s="18" t="n"/>
      <c r="G462" s="20">
        <f>IF($B462="","",IFERROR(C462/D462,""))</f>
        <v/>
      </c>
      <c r="H462" s="20">
        <f>IF($B462="","",IFERROR(E462/C462,""))</f>
        <v/>
      </c>
      <c r="I462" s="44">
        <f>IF($B462="","",IFERROR(F462/INDEX(DocHours,MATCH(B462,Doctors,0)),""))</f>
        <v/>
      </c>
    </row>
    <row r="463">
      <c r="A463" s="17" t="n"/>
      <c r="B463" s="4" t="n"/>
      <c r="C463" s="6" t="n"/>
      <c r="D463" s="6" t="n"/>
      <c r="E463" s="6" t="n"/>
      <c r="F463" s="18" t="n"/>
      <c r="G463" s="20">
        <f>IF($B463="","",IFERROR(C463/D463,""))</f>
        <v/>
      </c>
      <c r="H463" s="20">
        <f>IF($B463="","",IFERROR(E463/C463,""))</f>
        <v/>
      </c>
      <c r="I463" s="44">
        <f>IF($B463="","",IFERROR(F463/INDEX(DocHours,MATCH(B463,Doctors,0)),""))</f>
        <v/>
      </c>
    </row>
    <row r="464">
      <c r="A464" s="17" t="n"/>
      <c r="B464" s="4" t="n"/>
      <c r="C464" s="6" t="n"/>
      <c r="D464" s="6" t="n"/>
      <c r="E464" s="6" t="n"/>
      <c r="F464" s="18" t="n"/>
      <c r="G464" s="20">
        <f>IF($B464="","",IFERROR(C464/D464,""))</f>
        <v/>
      </c>
      <c r="H464" s="20">
        <f>IF($B464="","",IFERROR(E464/C464,""))</f>
        <v/>
      </c>
      <c r="I464" s="44">
        <f>IF($B464="","",IFERROR(F464/INDEX(DocHours,MATCH(B464,Doctors,0)),""))</f>
        <v/>
      </c>
    </row>
    <row r="465">
      <c r="A465" s="17" t="n"/>
      <c r="B465" s="4" t="n"/>
      <c r="C465" s="6" t="n"/>
      <c r="D465" s="6" t="n"/>
      <c r="E465" s="6" t="n"/>
      <c r="F465" s="18" t="n"/>
      <c r="G465" s="20">
        <f>IF($B465="","",IFERROR(C465/D465,""))</f>
        <v/>
      </c>
      <c r="H465" s="20">
        <f>IF($B465="","",IFERROR(E465/C465,""))</f>
        <v/>
      </c>
      <c r="I465" s="44">
        <f>IF($B465="","",IFERROR(F465/INDEX(DocHours,MATCH(B465,Doctors,0)),""))</f>
        <v/>
      </c>
    </row>
    <row r="466">
      <c r="A466" s="17" t="n"/>
      <c r="B466" s="4" t="n"/>
      <c r="C466" s="6" t="n"/>
      <c r="D466" s="6" t="n"/>
      <c r="E466" s="6" t="n"/>
      <c r="F466" s="18" t="n"/>
      <c r="G466" s="20">
        <f>IF($B466="","",IFERROR(C466/D466,""))</f>
        <v/>
      </c>
      <c r="H466" s="20">
        <f>IF($B466="","",IFERROR(E466/C466,""))</f>
        <v/>
      </c>
      <c r="I466" s="44">
        <f>IF($B466="","",IFERROR(F466/INDEX(DocHours,MATCH(B466,Doctors,0)),""))</f>
        <v/>
      </c>
    </row>
    <row r="467">
      <c r="A467" s="17" t="n"/>
      <c r="B467" s="4" t="n"/>
      <c r="C467" s="6" t="n"/>
      <c r="D467" s="6" t="n"/>
      <c r="E467" s="6" t="n"/>
      <c r="F467" s="18" t="n"/>
      <c r="G467" s="20">
        <f>IF($B467="","",IFERROR(C467/D467,""))</f>
        <v/>
      </c>
      <c r="H467" s="20">
        <f>IF($B467="","",IFERROR(E467/C467,""))</f>
        <v/>
      </c>
      <c r="I467" s="44">
        <f>IF($B467="","",IFERROR(F467/INDEX(DocHours,MATCH(B467,Doctors,0)),""))</f>
        <v/>
      </c>
    </row>
    <row r="468">
      <c r="A468" s="17" t="n"/>
      <c r="B468" s="4" t="n"/>
      <c r="C468" s="6" t="n"/>
      <c r="D468" s="6" t="n"/>
      <c r="E468" s="6" t="n"/>
      <c r="F468" s="18" t="n"/>
      <c r="G468" s="20">
        <f>IF($B468="","",IFERROR(C468/D468,""))</f>
        <v/>
      </c>
      <c r="H468" s="20">
        <f>IF($B468="","",IFERROR(E468/C468,""))</f>
        <v/>
      </c>
      <c r="I468" s="44">
        <f>IF($B468="","",IFERROR(F468/INDEX(DocHours,MATCH(B468,Doctors,0)),""))</f>
        <v/>
      </c>
    </row>
    <row r="469">
      <c r="A469" s="17" t="n"/>
      <c r="B469" s="4" t="n"/>
      <c r="C469" s="6" t="n"/>
      <c r="D469" s="6" t="n"/>
      <c r="E469" s="6" t="n"/>
      <c r="F469" s="18" t="n"/>
      <c r="G469" s="20">
        <f>IF($B469="","",IFERROR(C469/D469,""))</f>
        <v/>
      </c>
      <c r="H469" s="20">
        <f>IF($B469="","",IFERROR(E469/C469,""))</f>
        <v/>
      </c>
      <c r="I469" s="44">
        <f>IF($B469="","",IFERROR(F469/INDEX(DocHours,MATCH(B469,Doctors,0)),""))</f>
        <v/>
      </c>
    </row>
    <row r="470">
      <c r="A470" s="17" t="n"/>
      <c r="B470" s="4" t="n"/>
      <c r="C470" s="6" t="n"/>
      <c r="D470" s="6" t="n"/>
      <c r="E470" s="6" t="n"/>
      <c r="F470" s="18" t="n"/>
      <c r="G470" s="20">
        <f>IF($B470="","",IFERROR(C470/D470,""))</f>
        <v/>
      </c>
      <c r="H470" s="20">
        <f>IF($B470="","",IFERROR(E470/C470,""))</f>
        <v/>
      </c>
      <c r="I470" s="44">
        <f>IF($B470="","",IFERROR(F470/INDEX(DocHours,MATCH(B470,Doctors,0)),""))</f>
        <v/>
      </c>
    </row>
    <row r="471">
      <c r="A471" s="17" t="n"/>
      <c r="B471" s="4" t="n"/>
      <c r="C471" s="6" t="n"/>
      <c r="D471" s="6" t="n"/>
      <c r="E471" s="6" t="n"/>
      <c r="F471" s="18" t="n"/>
      <c r="G471" s="20">
        <f>IF($B471="","",IFERROR(C471/D471,""))</f>
        <v/>
      </c>
      <c r="H471" s="20">
        <f>IF($B471="","",IFERROR(E471/C471,""))</f>
        <v/>
      </c>
      <c r="I471" s="44">
        <f>IF($B471="","",IFERROR(F471/INDEX(DocHours,MATCH(B471,Doctors,0)),""))</f>
        <v/>
      </c>
    </row>
    <row r="472">
      <c r="A472" s="17" t="n"/>
      <c r="B472" s="4" t="n"/>
      <c r="C472" s="6" t="n"/>
      <c r="D472" s="6" t="n"/>
      <c r="E472" s="6" t="n"/>
      <c r="F472" s="18" t="n"/>
      <c r="G472" s="20">
        <f>IF($B472="","",IFERROR(C472/D472,""))</f>
        <v/>
      </c>
      <c r="H472" s="20">
        <f>IF($B472="","",IFERROR(E472/C472,""))</f>
        <v/>
      </c>
      <c r="I472" s="44">
        <f>IF($B472="","",IFERROR(F472/INDEX(DocHours,MATCH(B472,Doctors,0)),""))</f>
        <v/>
      </c>
    </row>
    <row r="473">
      <c r="A473" s="17" t="n"/>
      <c r="B473" s="4" t="n"/>
      <c r="C473" s="6" t="n"/>
      <c r="D473" s="6" t="n"/>
      <c r="E473" s="6" t="n"/>
      <c r="F473" s="18" t="n"/>
      <c r="G473" s="20">
        <f>IF($B473="","",IFERROR(C473/D473,""))</f>
        <v/>
      </c>
      <c r="H473" s="20">
        <f>IF($B473="","",IFERROR(E473/C473,""))</f>
        <v/>
      </c>
      <c r="I473" s="44">
        <f>IF($B473="","",IFERROR(F473/INDEX(DocHours,MATCH(B473,Doctors,0)),""))</f>
        <v/>
      </c>
    </row>
    <row r="474">
      <c r="A474" s="17" t="n"/>
      <c r="B474" s="4" t="n"/>
      <c r="C474" s="6" t="n"/>
      <c r="D474" s="6" t="n"/>
      <c r="E474" s="6" t="n"/>
      <c r="F474" s="18" t="n"/>
      <c r="G474" s="20">
        <f>IF($B474="","",IFERROR(C474/D474,""))</f>
        <v/>
      </c>
      <c r="H474" s="20">
        <f>IF($B474="","",IFERROR(E474/C474,""))</f>
        <v/>
      </c>
      <c r="I474" s="44">
        <f>IF($B474="","",IFERROR(F474/INDEX(DocHours,MATCH(B474,Doctors,0)),""))</f>
        <v/>
      </c>
    </row>
    <row r="475">
      <c r="A475" s="17" t="n"/>
      <c r="B475" s="4" t="n"/>
      <c r="C475" s="6" t="n"/>
      <c r="D475" s="6" t="n"/>
      <c r="E475" s="6" t="n"/>
      <c r="F475" s="18" t="n"/>
      <c r="G475" s="20">
        <f>IF($B475="","",IFERROR(C475/D475,""))</f>
        <v/>
      </c>
      <c r="H475" s="20">
        <f>IF($B475="","",IFERROR(E475/C475,""))</f>
        <v/>
      </c>
      <c r="I475" s="44">
        <f>IF($B475="","",IFERROR(F475/INDEX(DocHours,MATCH(B475,Doctors,0)),""))</f>
        <v/>
      </c>
    </row>
    <row r="476">
      <c r="A476" s="17" t="n"/>
      <c r="B476" s="4" t="n"/>
      <c r="C476" s="6" t="n"/>
      <c r="D476" s="6" t="n"/>
      <c r="E476" s="6" t="n"/>
      <c r="F476" s="18" t="n"/>
      <c r="G476" s="20">
        <f>IF($B476="","",IFERROR(C476/D476,""))</f>
        <v/>
      </c>
      <c r="H476" s="20">
        <f>IF($B476="","",IFERROR(E476/C476,""))</f>
        <v/>
      </c>
      <c r="I476" s="44">
        <f>IF($B476="","",IFERROR(F476/INDEX(DocHours,MATCH(B476,Doctors,0)),""))</f>
        <v/>
      </c>
    </row>
    <row r="477">
      <c r="A477" s="17" t="n"/>
      <c r="B477" s="4" t="n"/>
      <c r="C477" s="6" t="n"/>
      <c r="D477" s="6" t="n"/>
      <c r="E477" s="6" t="n"/>
      <c r="F477" s="18" t="n"/>
      <c r="G477" s="20">
        <f>IF($B477="","",IFERROR(C477/D477,""))</f>
        <v/>
      </c>
      <c r="H477" s="20">
        <f>IF($B477="","",IFERROR(E477/C477,""))</f>
        <v/>
      </c>
      <c r="I477" s="44">
        <f>IF($B477="","",IFERROR(F477/INDEX(DocHours,MATCH(B477,Doctors,0)),""))</f>
        <v/>
      </c>
    </row>
    <row r="478">
      <c r="A478" s="17" t="n"/>
      <c r="B478" s="4" t="n"/>
      <c r="C478" s="6" t="n"/>
      <c r="D478" s="6" t="n"/>
      <c r="E478" s="6" t="n"/>
      <c r="F478" s="18" t="n"/>
      <c r="G478" s="20">
        <f>IF($B478="","",IFERROR(C478/D478,""))</f>
        <v/>
      </c>
      <c r="H478" s="20">
        <f>IF($B478="","",IFERROR(E478/C478,""))</f>
        <v/>
      </c>
      <c r="I478" s="44">
        <f>IF($B478="","",IFERROR(F478/INDEX(DocHours,MATCH(B478,Doctors,0)),""))</f>
        <v/>
      </c>
    </row>
    <row r="479">
      <c r="A479" s="17" t="n"/>
      <c r="B479" s="4" t="n"/>
      <c r="C479" s="6" t="n"/>
      <c r="D479" s="6" t="n"/>
      <c r="E479" s="6" t="n"/>
      <c r="F479" s="18" t="n"/>
      <c r="G479" s="20">
        <f>IF($B479="","",IFERROR(C479/D479,""))</f>
        <v/>
      </c>
      <c r="H479" s="20">
        <f>IF($B479="","",IFERROR(E479/C479,""))</f>
        <v/>
      </c>
      <c r="I479" s="44">
        <f>IF($B479="","",IFERROR(F479/INDEX(DocHours,MATCH(B479,Doctors,0)),""))</f>
        <v/>
      </c>
    </row>
    <row r="480">
      <c r="A480" s="17" t="n"/>
      <c r="B480" s="4" t="n"/>
      <c r="C480" s="6" t="n"/>
      <c r="D480" s="6" t="n"/>
      <c r="E480" s="6" t="n"/>
      <c r="F480" s="18" t="n"/>
      <c r="G480" s="20">
        <f>IF($B480="","",IFERROR(C480/D480,""))</f>
        <v/>
      </c>
      <c r="H480" s="20">
        <f>IF($B480="","",IFERROR(E480/C480,""))</f>
        <v/>
      </c>
      <c r="I480" s="44">
        <f>IF($B480="","",IFERROR(F480/INDEX(DocHours,MATCH(B480,Doctors,0)),""))</f>
        <v/>
      </c>
    </row>
    <row r="481">
      <c r="A481" s="17" t="n"/>
      <c r="B481" s="4" t="n"/>
      <c r="C481" s="6" t="n"/>
      <c r="D481" s="6" t="n"/>
      <c r="E481" s="6" t="n"/>
      <c r="F481" s="18" t="n"/>
      <c r="G481" s="20">
        <f>IF($B481="","",IFERROR(C481/D481,""))</f>
        <v/>
      </c>
      <c r="H481" s="20">
        <f>IF($B481="","",IFERROR(E481/C481,""))</f>
        <v/>
      </c>
      <c r="I481" s="44">
        <f>IF($B481="","",IFERROR(F481/INDEX(DocHours,MATCH(B481,Doctors,0)),""))</f>
        <v/>
      </c>
    </row>
    <row r="482">
      <c r="A482" s="17" t="n"/>
      <c r="B482" s="4" t="n"/>
      <c r="C482" s="6" t="n"/>
      <c r="D482" s="6" t="n"/>
      <c r="E482" s="6" t="n"/>
      <c r="F482" s="18" t="n"/>
      <c r="G482" s="20">
        <f>IF($B482="","",IFERROR(C482/D482,""))</f>
        <v/>
      </c>
      <c r="H482" s="20">
        <f>IF($B482="","",IFERROR(E482/C482,""))</f>
        <v/>
      </c>
      <c r="I482" s="44">
        <f>IF($B482="","",IFERROR(F482/INDEX(DocHours,MATCH(B482,Doctors,0)),""))</f>
        <v/>
      </c>
    </row>
    <row r="483">
      <c r="A483" s="17" t="n"/>
      <c r="B483" s="4" t="n"/>
      <c r="C483" s="6" t="n"/>
      <c r="D483" s="6" t="n"/>
      <c r="E483" s="6" t="n"/>
      <c r="F483" s="18" t="n"/>
      <c r="G483" s="20">
        <f>IF($B483="","",IFERROR(C483/D483,""))</f>
        <v/>
      </c>
      <c r="H483" s="20">
        <f>IF($B483="","",IFERROR(E483/C483,""))</f>
        <v/>
      </c>
      <c r="I483" s="44">
        <f>IF($B483="","",IFERROR(F483/INDEX(DocHours,MATCH(B483,Doctors,0)),""))</f>
        <v/>
      </c>
    </row>
    <row r="484">
      <c r="A484" s="17" t="n"/>
      <c r="B484" s="4" t="n"/>
      <c r="C484" s="6" t="n"/>
      <c r="D484" s="6" t="n"/>
      <c r="E484" s="6" t="n"/>
      <c r="F484" s="18" t="n"/>
      <c r="G484" s="20">
        <f>IF($B484="","",IFERROR(C484/D484,""))</f>
        <v/>
      </c>
      <c r="H484" s="20">
        <f>IF($B484="","",IFERROR(E484/C484,""))</f>
        <v/>
      </c>
      <c r="I484" s="44">
        <f>IF($B484="","",IFERROR(F484/INDEX(DocHours,MATCH(B484,Doctors,0)),""))</f>
        <v/>
      </c>
    </row>
    <row r="485">
      <c r="A485" s="17" t="n"/>
      <c r="B485" s="4" t="n"/>
      <c r="C485" s="6" t="n"/>
      <c r="D485" s="6" t="n"/>
      <c r="E485" s="6" t="n"/>
      <c r="F485" s="18" t="n"/>
      <c r="G485" s="20">
        <f>IF($B485="","",IFERROR(C485/D485,""))</f>
        <v/>
      </c>
      <c r="H485" s="20">
        <f>IF($B485="","",IFERROR(E485/C485,""))</f>
        <v/>
      </c>
      <c r="I485" s="44">
        <f>IF($B485="","",IFERROR(F485/INDEX(DocHours,MATCH(B485,Doctors,0)),""))</f>
        <v/>
      </c>
    </row>
    <row r="486">
      <c r="A486" s="17" t="n"/>
      <c r="B486" s="4" t="n"/>
      <c r="C486" s="6" t="n"/>
      <c r="D486" s="6" t="n"/>
      <c r="E486" s="6" t="n"/>
      <c r="F486" s="18" t="n"/>
      <c r="G486" s="20">
        <f>IF($B486="","",IFERROR(C486/D486,""))</f>
        <v/>
      </c>
      <c r="H486" s="20">
        <f>IF($B486="","",IFERROR(E486/C486,""))</f>
        <v/>
      </c>
      <c r="I486" s="44">
        <f>IF($B486="","",IFERROR(F486/INDEX(DocHours,MATCH(B486,Doctors,0)),""))</f>
        <v/>
      </c>
    </row>
    <row r="487">
      <c r="A487" s="17" t="n"/>
      <c r="B487" s="4" t="n"/>
      <c r="C487" s="6" t="n"/>
      <c r="D487" s="6" t="n"/>
      <c r="E487" s="6" t="n"/>
      <c r="F487" s="18" t="n"/>
      <c r="G487" s="20">
        <f>IF($B487="","",IFERROR(C487/D487,""))</f>
        <v/>
      </c>
      <c r="H487" s="20">
        <f>IF($B487="","",IFERROR(E487/C487,""))</f>
        <v/>
      </c>
      <c r="I487" s="44">
        <f>IF($B487="","",IFERROR(F487/INDEX(DocHours,MATCH(B487,Doctors,0)),""))</f>
        <v/>
      </c>
    </row>
    <row r="488">
      <c r="A488" s="17" t="n"/>
      <c r="B488" s="4" t="n"/>
      <c r="C488" s="6" t="n"/>
      <c r="D488" s="6" t="n"/>
      <c r="E488" s="6" t="n"/>
      <c r="F488" s="18" t="n"/>
      <c r="G488" s="20">
        <f>IF($B488="","",IFERROR(C488/D488,""))</f>
        <v/>
      </c>
      <c r="H488" s="20">
        <f>IF($B488="","",IFERROR(E488/C488,""))</f>
        <v/>
      </c>
      <c r="I488" s="44">
        <f>IF($B488="","",IFERROR(F488/INDEX(DocHours,MATCH(B488,Doctors,0)),""))</f>
        <v/>
      </c>
    </row>
    <row r="489">
      <c r="A489" s="17" t="n"/>
      <c r="B489" s="4" t="n"/>
      <c r="C489" s="6" t="n"/>
      <c r="D489" s="6" t="n"/>
      <c r="E489" s="6" t="n"/>
      <c r="F489" s="18" t="n"/>
      <c r="G489" s="20">
        <f>IF($B489="","",IFERROR(C489/D489,""))</f>
        <v/>
      </c>
      <c r="H489" s="20">
        <f>IF($B489="","",IFERROR(E489/C489,""))</f>
        <v/>
      </c>
      <c r="I489" s="44">
        <f>IF($B489="","",IFERROR(F489/INDEX(DocHours,MATCH(B489,Doctors,0)),""))</f>
        <v/>
      </c>
    </row>
    <row r="490">
      <c r="A490" s="17" t="n"/>
      <c r="B490" s="4" t="n"/>
      <c r="C490" s="6" t="n"/>
      <c r="D490" s="6" t="n"/>
      <c r="E490" s="6" t="n"/>
      <c r="F490" s="18" t="n"/>
      <c r="G490" s="20">
        <f>IF($B490="","",IFERROR(C490/D490,""))</f>
        <v/>
      </c>
      <c r="H490" s="20">
        <f>IF($B490="","",IFERROR(E490/C490,""))</f>
        <v/>
      </c>
      <c r="I490" s="44">
        <f>IF($B490="","",IFERROR(F490/INDEX(DocHours,MATCH(B490,Doctors,0)),""))</f>
        <v/>
      </c>
    </row>
    <row r="491">
      <c r="A491" s="17" t="n"/>
      <c r="B491" s="4" t="n"/>
      <c r="C491" s="6" t="n"/>
      <c r="D491" s="6" t="n"/>
      <c r="E491" s="6" t="n"/>
      <c r="F491" s="18" t="n"/>
      <c r="G491" s="20">
        <f>IF($B491="","",IFERROR(C491/D491,""))</f>
        <v/>
      </c>
      <c r="H491" s="20">
        <f>IF($B491="","",IFERROR(E491/C491,""))</f>
        <v/>
      </c>
      <c r="I491" s="44">
        <f>IF($B491="","",IFERROR(F491/INDEX(DocHours,MATCH(B491,Doctors,0)),""))</f>
        <v/>
      </c>
    </row>
    <row r="492">
      <c r="A492" s="17" t="n"/>
      <c r="B492" s="4" t="n"/>
      <c r="C492" s="6" t="n"/>
      <c r="D492" s="6" t="n"/>
      <c r="E492" s="6" t="n"/>
      <c r="F492" s="18" t="n"/>
      <c r="G492" s="20">
        <f>IF($B492="","",IFERROR(C492/D492,""))</f>
        <v/>
      </c>
      <c r="H492" s="20">
        <f>IF($B492="","",IFERROR(E492/C492,""))</f>
        <v/>
      </c>
      <c r="I492" s="44">
        <f>IF($B492="","",IFERROR(F492/INDEX(DocHours,MATCH(B492,Doctors,0)),""))</f>
        <v/>
      </c>
    </row>
    <row r="493">
      <c r="A493" s="17" t="n"/>
      <c r="B493" s="4" t="n"/>
      <c r="C493" s="6" t="n"/>
      <c r="D493" s="6" t="n"/>
      <c r="E493" s="6" t="n"/>
      <c r="F493" s="18" t="n"/>
      <c r="G493" s="20">
        <f>IF($B493="","",IFERROR(C493/D493,""))</f>
        <v/>
      </c>
      <c r="H493" s="20">
        <f>IF($B493="","",IFERROR(E493/C493,""))</f>
        <v/>
      </c>
      <c r="I493" s="44">
        <f>IF($B493="","",IFERROR(F493/INDEX(DocHours,MATCH(B493,Doctors,0)),""))</f>
        <v/>
      </c>
    </row>
    <row r="494">
      <c r="A494" s="17" t="n"/>
      <c r="B494" s="4" t="n"/>
      <c r="C494" s="6" t="n"/>
      <c r="D494" s="6" t="n"/>
      <c r="E494" s="6" t="n"/>
      <c r="F494" s="18" t="n"/>
      <c r="G494" s="20">
        <f>IF($B494="","",IFERROR(C494/D494,""))</f>
        <v/>
      </c>
      <c r="H494" s="20">
        <f>IF($B494="","",IFERROR(E494/C494,""))</f>
        <v/>
      </c>
      <c r="I494" s="44">
        <f>IF($B494="","",IFERROR(F494/INDEX(DocHours,MATCH(B494,Doctors,0)),""))</f>
        <v/>
      </c>
    </row>
    <row r="495">
      <c r="A495" s="17" t="n"/>
      <c r="B495" s="4" t="n"/>
      <c r="C495" s="6" t="n"/>
      <c r="D495" s="6" t="n"/>
      <c r="E495" s="6" t="n"/>
      <c r="F495" s="18" t="n"/>
      <c r="G495" s="20">
        <f>IF($B495="","",IFERROR(C495/D495,""))</f>
        <v/>
      </c>
      <c r="H495" s="20">
        <f>IF($B495="","",IFERROR(E495/C495,""))</f>
        <v/>
      </c>
      <c r="I495" s="44">
        <f>IF($B495="","",IFERROR(F495/INDEX(DocHours,MATCH(B495,Doctors,0)),""))</f>
        <v/>
      </c>
    </row>
    <row r="496">
      <c r="A496" s="17" t="n"/>
      <c r="B496" s="4" t="n"/>
      <c r="C496" s="6" t="n"/>
      <c r="D496" s="6" t="n"/>
      <c r="E496" s="6" t="n"/>
      <c r="F496" s="18" t="n"/>
      <c r="G496" s="20">
        <f>IF($B496="","",IFERROR(C496/D496,""))</f>
        <v/>
      </c>
      <c r="H496" s="20">
        <f>IF($B496="","",IFERROR(E496/C496,""))</f>
        <v/>
      </c>
      <c r="I496" s="44">
        <f>IF($B496="","",IFERROR(F496/INDEX(DocHours,MATCH(B496,Doctors,0)),""))</f>
        <v/>
      </c>
    </row>
    <row r="497">
      <c r="A497" s="17" t="n"/>
      <c r="B497" s="4" t="n"/>
      <c r="C497" s="6" t="n"/>
      <c r="D497" s="6" t="n"/>
      <c r="E497" s="6" t="n"/>
      <c r="F497" s="18" t="n"/>
      <c r="G497" s="20">
        <f>IF($B497="","",IFERROR(C497/D497,""))</f>
        <v/>
      </c>
      <c r="H497" s="20">
        <f>IF($B497="","",IFERROR(E497/C497,""))</f>
        <v/>
      </c>
      <c r="I497" s="44">
        <f>IF($B497="","",IFERROR(F497/INDEX(DocHours,MATCH(B497,Doctors,0)),""))</f>
        <v/>
      </c>
    </row>
    <row r="498">
      <c r="A498" s="17" t="n"/>
      <c r="B498" s="4" t="n"/>
      <c r="C498" s="6" t="n"/>
      <c r="D498" s="6" t="n"/>
      <c r="E498" s="6" t="n"/>
      <c r="F498" s="18" t="n"/>
      <c r="G498" s="20">
        <f>IF($B498="","",IFERROR(C498/D498,""))</f>
        <v/>
      </c>
      <c r="H498" s="20">
        <f>IF($B498="","",IFERROR(E498/C498,""))</f>
        <v/>
      </c>
      <c r="I498" s="44">
        <f>IF($B498="","",IFERROR(F498/INDEX(DocHours,MATCH(B498,Doctors,0)),""))</f>
        <v/>
      </c>
    </row>
    <row r="499">
      <c r="A499" s="17" t="n"/>
      <c r="B499" s="4" t="n"/>
      <c r="C499" s="6" t="n"/>
      <c r="D499" s="6" t="n"/>
      <c r="E499" s="6" t="n"/>
      <c r="F499" s="18" t="n"/>
      <c r="G499" s="20">
        <f>IF($B499="","",IFERROR(C499/D499,""))</f>
        <v/>
      </c>
      <c r="H499" s="20">
        <f>IF($B499="","",IFERROR(E499/C499,""))</f>
        <v/>
      </c>
      <c r="I499" s="44">
        <f>IF($B499="","",IFERROR(F499/INDEX(DocHours,MATCH(B499,Doctors,0)),""))</f>
        <v/>
      </c>
    </row>
    <row r="500">
      <c r="A500" s="17" t="n"/>
      <c r="B500" s="4" t="n"/>
      <c r="C500" s="6" t="n"/>
      <c r="D500" s="6" t="n"/>
      <c r="E500" s="6" t="n"/>
      <c r="F500" s="18" t="n"/>
      <c r="G500" s="20">
        <f>IF($B500="","",IFERROR(C500/D500,""))</f>
        <v/>
      </c>
      <c r="H500" s="20">
        <f>IF($B500="","",IFERROR(E500/C500,""))</f>
        <v/>
      </c>
      <c r="I500" s="44">
        <f>IF($B500="","",IFERROR(F500/INDEX(DocHours,MATCH(B500,Doctors,0)),""))</f>
        <v/>
      </c>
    </row>
    <row r="501">
      <c r="A501" s="17" t="n"/>
      <c r="B501" s="4" t="n"/>
      <c r="C501" s="6" t="n"/>
      <c r="D501" s="6" t="n"/>
      <c r="E501" s="6" t="n"/>
      <c r="F501" s="18" t="n"/>
      <c r="G501" s="20">
        <f>IF($B501="","",IFERROR(C501/D501,""))</f>
        <v/>
      </c>
      <c r="H501" s="20">
        <f>IF($B501="","",IFERROR(E501/C501,""))</f>
        <v/>
      </c>
      <c r="I501" s="44">
        <f>IF($B501="","",IFERROR(F501/INDEX(DocHours,MATCH(B501,Doctors,0)),""))</f>
        <v/>
      </c>
    </row>
    <row r="502">
      <c r="A502" s="17" t="n"/>
      <c r="B502" s="4" t="n"/>
      <c r="C502" s="6" t="n"/>
      <c r="D502" s="6" t="n"/>
      <c r="E502" s="6" t="n"/>
      <c r="F502" s="18" t="n"/>
      <c r="G502" s="20">
        <f>IF($B502="","",IFERROR(C502/D502,""))</f>
        <v/>
      </c>
      <c r="H502" s="20">
        <f>IF($B502="","",IFERROR(E502/C502,""))</f>
        <v/>
      </c>
      <c r="I502" s="44">
        <f>IF($B502="","",IFERROR(F502/INDEX(DocHours,MATCH(B502,Doctors,0)),""))</f>
        <v/>
      </c>
    </row>
    <row r="503">
      <c r="A503" s="17" t="n"/>
      <c r="B503" s="4" t="n"/>
      <c r="C503" s="6" t="n"/>
      <c r="D503" s="6" t="n"/>
      <c r="E503" s="6" t="n"/>
      <c r="F503" s="18" t="n"/>
      <c r="G503" s="20">
        <f>IF($B503="","",IFERROR(C503/D503,""))</f>
        <v/>
      </c>
      <c r="H503" s="20">
        <f>IF($B503="","",IFERROR(E503/C503,""))</f>
        <v/>
      </c>
      <c r="I503" s="44">
        <f>IF($B503="","",IFERROR(F503/INDEX(DocHours,MATCH(B503,Doctors,0)),""))</f>
        <v/>
      </c>
    </row>
    <row r="504">
      <c r="A504" s="17" t="n"/>
      <c r="B504" s="4" t="n"/>
      <c r="C504" s="6" t="n"/>
      <c r="D504" s="6" t="n"/>
      <c r="E504" s="6" t="n"/>
      <c r="F504" s="18" t="n"/>
      <c r="G504" s="20">
        <f>IF($B504="","",IFERROR(C504/D504,""))</f>
        <v/>
      </c>
      <c r="H504" s="20">
        <f>IF($B504="","",IFERROR(E504/C504,""))</f>
        <v/>
      </c>
      <c r="I504" s="44">
        <f>IF($B504="","",IFERROR(F504/INDEX(DocHours,MATCH(B504,Doctors,0)),""))</f>
        <v/>
      </c>
    </row>
    <row r="505">
      <c r="A505" s="17" t="n"/>
      <c r="B505" s="4" t="n"/>
      <c r="C505" s="6" t="n"/>
      <c r="D505" s="6" t="n"/>
      <c r="E505" s="6" t="n"/>
      <c r="F505" s="18" t="n"/>
      <c r="G505" s="20">
        <f>IF($B505="","",IFERROR(C505/D505,""))</f>
        <v/>
      </c>
      <c r="H505" s="20">
        <f>IF($B505="","",IFERROR(E505/C505,""))</f>
        <v/>
      </c>
      <c r="I505" s="44">
        <f>IF($B505="","",IFERROR(F505/INDEX(DocHours,MATCH(B505,Doctors,0)),""))</f>
        <v/>
      </c>
    </row>
    <row r="506">
      <c r="A506" s="17" t="n"/>
      <c r="B506" s="4" t="n"/>
      <c r="C506" s="6" t="n"/>
      <c r="D506" s="6" t="n"/>
      <c r="E506" s="6" t="n"/>
      <c r="F506" s="18" t="n"/>
      <c r="G506" s="20">
        <f>IF($B506="","",IFERROR(C506/D506,""))</f>
        <v/>
      </c>
      <c r="H506" s="20">
        <f>IF($B506="","",IFERROR(E506/C506,""))</f>
        <v/>
      </c>
      <c r="I506" s="44">
        <f>IF($B506="","",IFERROR(F506/INDEX(DocHours,MATCH(B506,Doctors,0)),""))</f>
        <v/>
      </c>
    </row>
    <row r="507">
      <c r="A507" s="17" t="n"/>
      <c r="B507" s="4" t="n"/>
      <c r="C507" s="6" t="n"/>
      <c r="D507" s="6" t="n"/>
      <c r="E507" s="6" t="n"/>
      <c r="F507" s="18" t="n"/>
      <c r="G507" s="20">
        <f>IF($B507="","",IFERROR(C507/D507,""))</f>
        <v/>
      </c>
      <c r="H507" s="20">
        <f>IF($B507="","",IFERROR(E507/C507,""))</f>
        <v/>
      </c>
      <c r="I507" s="44">
        <f>IF($B507="","",IFERROR(F507/INDEX(DocHours,MATCH(B507,Doctors,0)),""))</f>
        <v/>
      </c>
    </row>
    <row r="508">
      <c r="A508" s="17" t="n"/>
      <c r="B508" s="4" t="n"/>
      <c r="C508" s="6" t="n"/>
      <c r="D508" s="6" t="n"/>
      <c r="E508" s="6" t="n"/>
      <c r="F508" s="18" t="n"/>
      <c r="G508" s="20">
        <f>IF($B508="","",IFERROR(C508/D508,""))</f>
        <v/>
      </c>
      <c r="H508" s="20">
        <f>IF($B508="","",IFERROR(E508/C508,""))</f>
        <v/>
      </c>
      <c r="I508" s="44">
        <f>IF($B508="","",IFERROR(F508/INDEX(DocHours,MATCH(B508,Doctors,0)),""))</f>
        <v/>
      </c>
    </row>
    <row r="509">
      <c r="A509" s="17" t="n"/>
      <c r="B509" s="4" t="n"/>
      <c r="C509" s="6" t="n"/>
      <c r="D509" s="6" t="n"/>
      <c r="E509" s="6" t="n"/>
      <c r="F509" s="18" t="n"/>
      <c r="G509" s="20">
        <f>IF($B509="","",IFERROR(C509/D509,""))</f>
        <v/>
      </c>
      <c r="H509" s="20">
        <f>IF($B509="","",IFERROR(E509/C509,""))</f>
        <v/>
      </c>
      <c r="I509" s="44">
        <f>IF($B509="","",IFERROR(F509/INDEX(DocHours,MATCH(B509,Doctors,0)),""))</f>
        <v/>
      </c>
    </row>
    <row r="510">
      <c r="A510" s="17" t="n"/>
      <c r="B510" s="4" t="n"/>
      <c r="C510" s="6" t="n"/>
      <c r="D510" s="6" t="n"/>
      <c r="E510" s="6" t="n"/>
      <c r="F510" s="18" t="n"/>
      <c r="G510" s="20">
        <f>IF($B510="","",IFERROR(C510/D510,""))</f>
        <v/>
      </c>
      <c r="H510" s="20">
        <f>IF($B510="","",IFERROR(E510/C510,""))</f>
        <v/>
      </c>
      <c r="I510" s="44">
        <f>IF($B510="","",IFERROR(F510/INDEX(DocHours,MATCH(B510,Doctors,0)),""))</f>
        <v/>
      </c>
    </row>
    <row r="511">
      <c r="A511" s="17" t="n"/>
      <c r="B511" s="4" t="n"/>
      <c r="C511" s="6" t="n"/>
      <c r="D511" s="6" t="n"/>
      <c r="E511" s="6" t="n"/>
      <c r="F511" s="18" t="n"/>
      <c r="G511" s="20">
        <f>IF($B511="","",IFERROR(C511/D511,""))</f>
        <v/>
      </c>
      <c r="H511" s="20">
        <f>IF($B511="","",IFERROR(E511/C511,""))</f>
        <v/>
      </c>
      <c r="I511" s="44">
        <f>IF($B511="","",IFERROR(F511/INDEX(DocHours,MATCH(B511,Doctors,0)),""))</f>
        <v/>
      </c>
    </row>
    <row r="512">
      <c r="A512" s="17" t="n"/>
      <c r="B512" s="4" t="n"/>
      <c r="C512" s="6" t="n"/>
      <c r="D512" s="6" t="n"/>
      <c r="E512" s="6" t="n"/>
      <c r="F512" s="18" t="n"/>
      <c r="G512" s="20">
        <f>IF($B512="","",IFERROR(C512/D512,""))</f>
        <v/>
      </c>
      <c r="H512" s="20">
        <f>IF($B512="","",IFERROR(E512/C512,""))</f>
        <v/>
      </c>
      <c r="I512" s="44">
        <f>IF($B512="","",IFERROR(F512/INDEX(DocHours,MATCH(B512,Doctors,0)),""))</f>
        <v/>
      </c>
    </row>
    <row r="513">
      <c r="A513" s="17" t="n"/>
      <c r="B513" s="4" t="n"/>
      <c r="C513" s="6" t="n"/>
      <c r="D513" s="6" t="n"/>
      <c r="E513" s="6" t="n"/>
      <c r="F513" s="18" t="n"/>
      <c r="G513" s="20">
        <f>IF($B513="","",IFERROR(C513/D513,""))</f>
        <v/>
      </c>
      <c r="H513" s="20">
        <f>IF($B513="","",IFERROR(E513/C513,""))</f>
        <v/>
      </c>
      <c r="I513" s="44">
        <f>IF($B513="","",IFERROR(F513/INDEX(DocHours,MATCH(B513,Doctors,0)),""))</f>
        <v/>
      </c>
    </row>
    <row r="514">
      <c r="A514" s="17" t="n"/>
      <c r="B514" s="4" t="n"/>
      <c r="C514" s="6" t="n"/>
      <c r="D514" s="6" t="n"/>
      <c r="E514" s="6" t="n"/>
      <c r="F514" s="18" t="n"/>
      <c r="G514" s="20">
        <f>IF($B514="","",IFERROR(C514/D514,""))</f>
        <v/>
      </c>
      <c r="H514" s="20">
        <f>IF($B514="","",IFERROR(E514/C514,""))</f>
        <v/>
      </c>
      <c r="I514" s="44">
        <f>IF($B514="","",IFERROR(F514/INDEX(DocHours,MATCH(B514,Doctors,0)),""))</f>
        <v/>
      </c>
    </row>
    <row r="515">
      <c r="A515" s="17" t="n"/>
      <c r="B515" s="4" t="n"/>
      <c r="C515" s="6" t="n"/>
      <c r="D515" s="6" t="n"/>
      <c r="E515" s="6" t="n"/>
      <c r="F515" s="18" t="n"/>
      <c r="G515" s="20">
        <f>IF($B515="","",IFERROR(C515/D515,""))</f>
        <v/>
      </c>
      <c r="H515" s="20">
        <f>IF($B515="","",IFERROR(E515/C515,""))</f>
        <v/>
      </c>
      <c r="I515" s="44">
        <f>IF($B515="","",IFERROR(F515/INDEX(DocHours,MATCH(B515,Doctors,0)),""))</f>
        <v/>
      </c>
    </row>
    <row r="516">
      <c r="A516" s="17" t="n"/>
      <c r="B516" s="4" t="n"/>
      <c r="C516" s="6" t="n"/>
      <c r="D516" s="6" t="n"/>
      <c r="E516" s="6" t="n"/>
      <c r="F516" s="18" t="n"/>
      <c r="G516" s="20">
        <f>IF($B516="","",IFERROR(C516/D516,""))</f>
        <v/>
      </c>
      <c r="H516" s="20">
        <f>IF($B516="","",IFERROR(E516/C516,""))</f>
        <v/>
      </c>
      <c r="I516" s="44">
        <f>IF($B516="","",IFERROR(F516/INDEX(DocHours,MATCH(B516,Doctors,0)),""))</f>
        <v/>
      </c>
    </row>
    <row r="517">
      <c r="A517" s="17" t="n"/>
      <c r="B517" s="4" t="n"/>
      <c r="C517" s="6" t="n"/>
      <c r="D517" s="6" t="n"/>
      <c r="E517" s="6" t="n"/>
      <c r="F517" s="18" t="n"/>
      <c r="G517" s="20">
        <f>IF($B517="","",IFERROR(C517/D517,""))</f>
        <v/>
      </c>
      <c r="H517" s="20">
        <f>IF($B517="","",IFERROR(E517/C517,""))</f>
        <v/>
      </c>
      <c r="I517" s="44">
        <f>IF($B517="","",IFERROR(F517/INDEX(DocHours,MATCH(B517,Doctors,0)),""))</f>
        <v/>
      </c>
    </row>
    <row r="518">
      <c r="A518" s="17" t="n"/>
      <c r="B518" s="4" t="n"/>
      <c r="C518" s="6" t="n"/>
      <c r="D518" s="6" t="n"/>
      <c r="E518" s="6" t="n"/>
      <c r="F518" s="18" t="n"/>
      <c r="G518" s="20">
        <f>IF($B518="","",IFERROR(C518/D518,""))</f>
        <v/>
      </c>
      <c r="H518" s="20">
        <f>IF($B518="","",IFERROR(E518/C518,""))</f>
        <v/>
      </c>
      <c r="I518" s="44">
        <f>IF($B518="","",IFERROR(F518/INDEX(DocHours,MATCH(B518,Doctors,0)),""))</f>
        <v/>
      </c>
    </row>
    <row r="519">
      <c r="A519" s="17" t="n"/>
      <c r="B519" s="4" t="n"/>
      <c r="C519" s="6" t="n"/>
      <c r="D519" s="6" t="n"/>
      <c r="E519" s="6" t="n"/>
      <c r="F519" s="18" t="n"/>
      <c r="G519" s="20">
        <f>IF($B519="","",IFERROR(C519/D519,""))</f>
        <v/>
      </c>
      <c r="H519" s="20">
        <f>IF($B519="","",IFERROR(E519/C519,""))</f>
        <v/>
      </c>
      <c r="I519" s="44">
        <f>IF($B519="","",IFERROR(F519/INDEX(DocHours,MATCH(B519,Doctors,0)),""))</f>
        <v/>
      </c>
    </row>
    <row r="520">
      <c r="A520" s="17" t="n"/>
      <c r="B520" s="4" t="n"/>
      <c r="C520" s="6" t="n"/>
      <c r="D520" s="6" t="n"/>
      <c r="E520" s="6" t="n"/>
      <c r="F520" s="18" t="n"/>
      <c r="G520" s="20">
        <f>IF($B520="","",IFERROR(C520/D520,""))</f>
        <v/>
      </c>
      <c r="H520" s="20">
        <f>IF($B520="","",IFERROR(E520/C520,""))</f>
        <v/>
      </c>
      <c r="I520" s="44">
        <f>IF($B520="","",IFERROR(F520/INDEX(DocHours,MATCH(B520,Doctors,0)),""))</f>
        <v/>
      </c>
    </row>
    <row r="521">
      <c r="A521" s="17" t="n"/>
      <c r="B521" s="4" t="n"/>
      <c r="C521" s="6" t="n"/>
      <c r="D521" s="6" t="n"/>
      <c r="E521" s="6" t="n"/>
      <c r="F521" s="18" t="n"/>
      <c r="G521" s="20">
        <f>IF($B521="","",IFERROR(C521/D521,""))</f>
        <v/>
      </c>
      <c r="H521" s="20">
        <f>IF($B521="","",IFERROR(E521/C521,""))</f>
        <v/>
      </c>
      <c r="I521" s="44">
        <f>IF($B521="","",IFERROR(F521/INDEX(DocHours,MATCH(B521,Doctors,0)),""))</f>
        <v/>
      </c>
    </row>
    <row r="522">
      <c r="A522" s="17" t="n"/>
      <c r="B522" s="4" t="n"/>
      <c r="C522" s="6" t="n"/>
      <c r="D522" s="6" t="n"/>
      <c r="E522" s="6" t="n"/>
      <c r="F522" s="18" t="n"/>
      <c r="G522" s="20">
        <f>IF($B522="","",IFERROR(C522/D522,""))</f>
        <v/>
      </c>
      <c r="H522" s="20">
        <f>IF($B522="","",IFERROR(E522/C522,""))</f>
        <v/>
      </c>
      <c r="I522" s="44">
        <f>IF($B522="","",IFERROR(F522/INDEX(DocHours,MATCH(B522,Doctors,0)),""))</f>
        <v/>
      </c>
    </row>
    <row r="523">
      <c r="A523" s="17" t="n"/>
      <c r="B523" s="4" t="n"/>
      <c r="C523" s="6" t="n"/>
      <c r="D523" s="6" t="n"/>
      <c r="E523" s="6" t="n"/>
      <c r="F523" s="18" t="n"/>
      <c r="G523" s="20">
        <f>IF($B523="","",IFERROR(C523/D523,""))</f>
        <v/>
      </c>
      <c r="H523" s="20">
        <f>IF($B523="","",IFERROR(E523/C523,""))</f>
        <v/>
      </c>
      <c r="I523" s="44">
        <f>IF($B523="","",IFERROR(F523/INDEX(DocHours,MATCH(B523,Doctors,0)),""))</f>
        <v/>
      </c>
    </row>
    <row r="524">
      <c r="A524" s="17" t="n"/>
      <c r="B524" s="4" t="n"/>
      <c r="C524" s="6" t="n"/>
      <c r="D524" s="6" t="n"/>
      <c r="E524" s="6" t="n"/>
      <c r="F524" s="18" t="n"/>
      <c r="G524" s="20">
        <f>IF($B524="","",IFERROR(C524/D524,""))</f>
        <v/>
      </c>
      <c r="H524" s="20">
        <f>IF($B524="","",IFERROR(E524/C524,""))</f>
        <v/>
      </c>
      <c r="I524" s="44">
        <f>IF($B524="","",IFERROR(F524/INDEX(DocHours,MATCH(B524,Doctors,0)),""))</f>
        <v/>
      </c>
    </row>
    <row r="525">
      <c r="A525" s="17" t="n"/>
      <c r="B525" s="4" t="n"/>
      <c r="C525" s="6" t="n"/>
      <c r="D525" s="6" t="n"/>
      <c r="E525" s="6" t="n"/>
      <c r="F525" s="18" t="n"/>
      <c r="G525" s="20">
        <f>IF($B525="","",IFERROR(C525/D525,""))</f>
        <v/>
      </c>
      <c r="H525" s="20">
        <f>IF($B525="","",IFERROR(E525/C525,""))</f>
        <v/>
      </c>
      <c r="I525" s="44">
        <f>IF($B525="","",IFERROR(F525/INDEX(DocHours,MATCH(B525,Doctors,0)),""))</f>
        <v/>
      </c>
    </row>
    <row r="526">
      <c r="A526" s="17" t="n"/>
      <c r="B526" s="4" t="n"/>
      <c r="C526" s="6" t="n"/>
      <c r="D526" s="6" t="n"/>
      <c r="E526" s="6" t="n"/>
      <c r="F526" s="18" t="n"/>
      <c r="G526" s="20">
        <f>IF($B526="","",IFERROR(C526/D526,""))</f>
        <v/>
      </c>
      <c r="H526" s="20">
        <f>IF($B526="","",IFERROR(E526/C526,""))</f>
        <v/>
      </c>
      <c r="I526" s="44">
        <f>IF($B526="","",IFERROR(F526/INDEX(DocHours,MATCH(B526,Doctors,0)),""))</f>
        <v/>
      </c>
    </row>
    <row r="527">
      <c r="A527" s="17" t="n"/>
      <c r="B527" s="4" t="n"/>
      <c r="C527" s="6" t="n"/>
      <c r="D527" s="6" t="n"/>
      <c r="E527" s="6" t="n"/>
      <c r="F527" s="18" t="n"/>
      <c r="G527" s="20">
        <f>IF($B527="","",IFERROR(C527/D527,""))</f>
        <v/>
      </c>
      <c r="H527" s="20">
        <f>IF($B527="","",IFERROR(E527/C527,""))</f>
        <v/>
      </c>
      <c r="I527" s="44">
        <f>IF($B527="","",IFERROR(F527/INDEX(DocHours,MATCH(B527,Doctors,0)),""))</f>
        <v/>
      </c>
    </row>
    <row r="528">
      <c r="A528" s="17" t="n"/>
      <c r="B528" s="4" t="n"/>
      <c r="C528" s="6" t="n"/>
      <c r="D528" s="6" t="n"/>
      <c r="E528" s="6" t="n"/>
      <c r="F528" s="18" t="n"/>
      <c r="G528" s="20">
        <f>IF($B528="","",IFERROR(C528/D528,""))</f>
        <v/>
      </c>
      <c r="H528" s="20">
        <f>IF($B528="","",IFERROR(E528/C528,""))</f>
        <v/>
      </c>
      <c r="I528" s="44">
        <f>IF($B528="","",IFERROR(F528/INDEX(DocHours,MATCH(B528,Doctors,0)),""))</f>
        <v/>
      </c>
    </row>
    <row r="529">
      <c r="A529" s="17" t="n"/>
      <c r="B529" s="4" t="n"/>
      <c r="C529" s="6" t="n"/>
      <c r="D529" s="6" t="n"/>
      <c r="E529" s="6" t="n"/>
      <c r="F529" s="18" t="n"/>
      <c r="G529" s="20">
        <f>IF($B529="","",IFERROR(C529/D529,""))</f>
        <v/>
      </c>
      <c r="H529" s="20">
        <f>IF($B529="","",IFERROR(E529/C529,""))</f>
        <v/>
      </c>
      <c r="I529" s="44">
        <f>IF($B529="","",IFERROR(F529/INDEX(DocHours,MATCH(B529,Doctors,0)),""))</f>
        <v/>
      </c>
    </row>
    <row r="530">
      <c r="A530" s="17" t="n"/>
      <c r="B530" s="4" t="n"/>
      <c r="C530" s="6" t="n"/>
      <c r="D530" s="6" t="n"/>
      <c r="E530" s="6" t="n"/>
      <c r="F530" s="18" t="n"/>
      <c r="G530" s="20">
        <f>IF($B530="","",IFERROR(C530/D530,""))</f>
        <v/>
      </c>
      <c r="H530" s="20">
        <f>IF($B530="","",IFERROR(E530/C530,""))</f>
        <v/>
      </c>
      <c r="I530" s="44">
        <f>IF($B530="","",IFERROR(F530/INDEX(DocHours,MATCH(B530,Doctors,0)),""))</f>
        <v/>
      </c>
    </row>
    <row r="531">
      <c r="A531" s="17" t="n"/>
      <c r="B531" s="4" t="n"/>
      <c r="C531" s="6" t="n"/>
      <c r="D531" s="6" t="n"/>
      <c r="E531" s="6" t="n"/>
      <c r="F531" s="18" t="n"/>
      <c r="G531" s="20">
        <f>IF($B531="","",IFERROR(C531/D531,""))</f>
        <v/>
      </c>
      <c r="H531" s="20">
        <f>IF($B531="","",IFERROR(E531/C531,""))</f>
        <v/>
      </c>
      <c r="I531" s="44">
        <f>IF($B531="","",IFERROR(F531/INDEX(DocHours,MATCH(B531,Doctors,0)),""))</f>
        <v/>
      </c>
    </row>
    <row r="532">
      <c r="A532" s="17" t="n"/>
      <c r="B532" s="4" t="n"/>
      <c r="C532" s="6" t="n"/>
      <c r="D532" s="6" t="n"/>
      <c r="E532" s="6" t="n"/>
      <c r="F532" s="18" t="n"/>
      <c r="G532" s="20">
        <f>IF($B532="","",IFERROR(C532/D532,""))</f>
        <v/>
      </c>
      <c r="H532" s="20">
        <f>IF($B532="","",IFERROR(E532/C532,""))</f>
        <v/>
      </c>
      <c r="I532" s="44">
        <f>IF($B532="","",IFERROR(F532/INDEX(DocHours,MATCH(B532,Doctors,0)),""))</f>
        <v/>
      </c>
    </row>
    <row r="533">
      <c r="A533" s="17" t="n"/>
      <c r="B533" s="4" t="n"/>
      <c r="C533" s="6" t="n"/>
      <c r="D533" s="6" t="n"/>
      <c r="E533" s="6" t="n"/>
      <c r="F533" s="18" t="n"/>
      <c r="G533" s="20">
        <f>IF($B533="","",IFERROR(C533/D533,""))</f>
        <v/>
      </c>
      <c r="H533" s="20">
        <f>IF($B533="","",IFERROR(E533/C533,""))</f>
        <v/>
      </c>
      <c r="I533" s="44">
        <f>IF($B533="","",IFERROR(F533/INDEX(DocHours,MATCH(B533,Doctors,0)),""))</f>
        <v/>
      </c>
    </row>
    <row r="534">
      <c r="A534" s="17" t="n"/>
      <c r="B534" s="4" t="n"/>
      <c r="C534" s="6" t="n"/>
      <c r="D534" s="6" t="n"/>
      <c r="E534" s="6" t="n"/>
      <c r="F534" s="18" t="n"/>
      <c r="G534" s="20">
        <f>IF($B534="","",IFERROR(C534/D534,""))</f>
        <v/>
      </c>
      <c r="H534" s="20">
        <f>IF($B534="","",IFERROR(E534/C534,""))</f>
        <v/>
      </c>
      <c r="I534" s="44">
        <f>IF($B534="","",IFERROR(F534/INDEX(DocHours,MATCH(B534,Doctors,0)),""))</f>
        <v/>
      </c>
    </row>
    <row r="535">
      <c r="A535" s="17" t="n"/>
      <c r="B535" s="4" t="n"/>
      <c r="C535" s="6" t="n"/>
      <c r="D535" s="6" t="n"/>
      <c r="E535" s="6" t="n"/>
      <c r="F535" s="18" t="n"/>
      <c r="G535" s="20">
        <f>IF($B535="","",IFERROR(C535/D535,""))</f>
        <v/>
      </c>
      <c r="H535" s="20">
        <f>IF($B535="","",IFERROR(E535/C535,""))</f>
        <v/>
      </c>
      <c r="I535" s="44">
        <f>IF($B535="","",IFERROR(F535/INDEX(DocHours,MATCH(B535,Doctors,0)),""))</f>
        <v/>
      </c>
    </row>
    <row r="536">
      <c r="A536" s="17" t="n"/>
      <c r="B536" s="4" t="n"/>
      <c r="C536" s="6" t="n"/>
      <c r="D536" s="6" t="n"/>
      <c r="E536" s="6" t="n"/>
      <c r="F536" s="18" t="n"/>
      <c r="G536" s="20">
        <f>IF($B536="","",IFERROR(C536/D536,""))</f>
        <v/>
      </c>
      <c r="H536" s="20">
        <f>IF($B536="","",IFERROR(E536/C536,""))</f>
        <v/>
      </c>
      <c r="I536" s="44">
        <f>IF($B536="","",IFERROR(F536/INDEX(DocHours,MATCH(B536,Doctors,0)),""))</f>
        <v/>
      </c>
    </row>
    <row r="537">
      <c r="A537" s="17" t="n"/>
      <c r="B537" s="4" t="n"/>
      <c r="C537" s="6" t="n"/>
      <c r="D537" s="6" t="n"/>
      <c r="E537" s="6" t="n"/>
      <c r="F537" s="18" t="n"/>
      <c r="G537" s="20">
        <f>IF($B537="","",IFERROR(C537/D537,""))</f>
        <v/>
      </c>
      <c r="H537" s="20">
        <f>IF($B537="","",IFERROR(E537/C537,""))</f>
        <v/>
      </c>
      <c r="I537" s="44">
        <f>IF($B537="","",IFERROR(F537/INDEX(DocHours,MATCH(B537,Doctors,0)),""))</f>
        <v/>
      </c>
    </row>
    <row r="538">
      <c r="A538" s="17" t="n"/>
      <c r="B538" s="4" t="n"/>
      <c r="C538" s="6" t="n"/>
      <c r="D538" s="6" t="n"/>
      <c r="E538" s="6" t="n"/>
      <c r="F538" s="18" t="n"/>
      <c r="G538" s="20">
        <f>IF($B538="","",IFERROR(C538/D538,""))</f>
        <v/>
      </c>
      <c r="H538" s="20">
        <f>IF($B538="","",IFERROR(E538/C538,""))</f>
        <v/>
      </c>
      <c r="I538" s="44">
        <f>IF($B538="","",IFERROR(F538/INDEX(DocHours,MATCH(B538,Doctors,0)),""))</f>
        <v/>
      </c>
    </row>
    <row r="539">
      <c r="A539" s="17" t="n"/>
      <c r="B539" s="4" t="n"/>
      <c r="C539" s="6" t="n"/>
      <c r="D539" s="6" t="n"/>
      <c r="E539" s="6" t="n"/>
      <c r="F539" s="18" t="n"/>
      <c r="G539" s="20">
        <f>IF($B539="","",IFERROR(C539/D539,""))</f>
        <v/>
      </c>
      <c r="H539" s="20">
        <f>IF($B539="","",IFERROR(E539/C539,""))</f>
        <v/>
      </c>
      <c r="I539" s="44">
        <f>IF($B539="","",IFERROR(F539/INDEX(DocHours,MATCH(B539,Doctors,0)),""))</f>
        <v/>
      </c>
    </row>
    <row r="540">
      <c r="A540" s="17" t="n"/>
      <c r="B540" s="4" t="n"/>
      <c r="C540" s="6" t="n"/>
      <c r="D540" s="6" t="n"/>
      <c r="E540" s="6" t="n"/>
      <c r="F540" s="18" t="n"/>
      <c r="G540" s="20">
        <f>IF($B540="","",IFERROR(C540/D540,""))</f>
        <v/>
      </c>
      <c r="H540" s="20">
        <f>IF($B540="","",IFERROR(E540/C540,""))</f>
        <v/>
      </c>
      <c r="I540" s="44">
        <f>IF($B540="","",IFERROR(F540/INDEX(DocHours,MATCH(B540,Doctors,0)),""))</f>
        <v/>
      </c>
    </row>
    <row r="541">
      <c r="A541" s="17" t="n"/>
      <c r="B541" s="4" t="n"/>
      <c r="C541" s="6" t="n"/>
      <c r="D541" s="6" t="n"/>
      <c r="E541" s="6" t="n"/>
      <c r="F541" s="18" t="n"/>
      <c r="G541" s="20">
        <f>IF($B541="","",IFERROR(C541/D541,""))</f>
        <v/>
      </c>
      <c r="H541" s="20">
        <f>IF($B541="","",IFERROR(E541/C541,""))</f>
        <v/>
      </c>
      <c r="I541" s="44">
        <f>IF($B541="","",IFERROR(F541/INDEX(DocHours,MATCH(B541,Doctors,0)),""))</f>
        <v/>
      </c>
    </row>
    <row r="542">
      <c r="A542" s="17" t="n"/>
      <c r="B542" s="4" t="n"/>
      <c r="C542" s="6" t="n"/>
      <c r="D542" s="6" t="n"/>
      <c r="E542" s="6" t="n"/>
      <c r="F542" s="18" t="n"/>
      <c r="G542" s="20">
        <f>IF($B542="","",IFERROR(C542/D542,""))</f>
        <v/>
      </c>
      <c r="H542" s="20">
        <f>IF($B542="","",IFERROR(E542/C542,""))</f>
        <v/>
      </c>
      <c r="I542" s="44">
        <f>IF($B542="","",IFERROR(F542/INDEX(DocHours,MATCH(B542,Doctors,0)),""))</f>
        <v/>
      </c>
    </row>
    <row r="543">
      <c r="A543" s="17" t="n"/>
      <c r="B543" s="4" t="n"/>
      <c r="C543" s="6" t="n"/>
      <c r="D543" s="6" t="n"/>
      <c r="E543" s="6" t="n"/>
      <c r="F543" s="18" t="n"/>
      <c r="G543" s="20">
        <f>IF($B543="","",IFERROR(C543/D543,""))</f>
        <v/>
      </c>
      <c r="H543" s="20">
        <f>IF($B543="","",IFERROR(E543/C543,""))</f>
        <v/>
      </c>
      <c r="I543" s="44">
        <f>IF($B543="","",IFERROR(F543/INDEX(DocHours,MATCH(B543,Doctors,0)),""))</f>
        <v/>
      </c>
    </row>
    <row r="544">
      <c r="A544" s="17" t="n"/>
      <c r="B544" s="4" t="n"/>
      <c r="C544" s="6" t="n"/>
      <c r="D544" s="6" t="n"/>
      <c r="E544" s="6" t="n"/>
      <c r="F544" s="18" t="n"/>
      <c r="G544" s="20">
        <f>IF($B544="","",IFERROR(C544/D544,""))</f>
        <v/>
      </c>
      <c r="H544" s="20">
        <f>IF($B544="","",IFERROR(E544/C544,""))</f>
        <v/>
      </c>
      <c r="I544" s="44">
        <f>IF($B544="","",IFERROR(F544/INDEX(DocHours,MATCH(B544,Doctors,0)),""))</f>
        <v/>
      </c>
    </row>
    <row r="545">
      <c r="A545" s="17" t="n"/>
      <c r="B545" s="4" t="n"/>
      <c r="C545" s="6" t="n"/>
      <c r="D545" s="6" t="n"/>
      <c r="E545" s="6" t="n"/>
      <c r="F545" s="18" t="n"/>
      <c r="G545" s="20">
        <f>IF($B545="","",IFERROR(C545/D545,""))</f>
        <v/>
      </c>
      <c r="H545" s="20">
        <f>IF($B545="","",IFERROR(E545/C545,""))</f>
        <v/>
      </c>
      <c r="I545" s="44">
        <f>IF($B545="","",IFERROR(F545/INDEX(DocHours,MATCH(B545,Doctors,0)),""))</f>
        <v/>
      </c>
    </row>
    <row r="546">
      <c r="A546" s="17" t="n"/>
      <c r="B546" s="4" t="n"/>
      <c r="C546" s="6" t="n"/>
      <c r="D546" s="6" t="n"/>
      <c r="E546" s="6" t="n"/>
      <c r="F546" s="18" t="n"/>
      <c r="G546" s="20">
        <f>IF($B546="","",IFERROR(C546/D546,""))</f>
        <v/>
      </c>
      <c r="H546" s="20">
        <f>IF($B546="","",IFERROR(E546/C546,""))</f>
        <v/>
      </c>
      <c r="I546" s="44">
        <f>IF($B546="","",IFERROR(F546/INDEX(DocHours,MATCH(B546,Doctors,0)),""))</f>
        <v/>
      </c>
    </row>
    <row r="547">
      <c r="A547" s="17" t="n"/>
      <c r="B547" s="4" t="n"/>
      <c r="C547" s="6" t="n"/>
      <c r="D547" s="6" t="n"/>
      <c r="E547" s="6" t="n"/>
      <c r="F547" s="18" t="n"/>
      <c r="G547" s="20">
        <f>IF($B547="","",IFERROR(C547/D547,""))</f>
        <v/>
      </c>
      <c r="H547" s="20">
        <f>IF($B547="","",IFERROR(E547/C547,""))</f>
        <v/>
      </c>
      <c r="I547" s="44">
        <f>IF($B547="","",IFERROR(F547/INDEX(DocHours,MATCH(B547,Doctors,0)),""))</f>
        <v/>
      </c>
    </row>
    <row r="548">
      <c r="A548" s="17" t="n"/>
      <c r="B548" s="4" t="n"/>
      <c r="C548" s="6" t="n"/>
      <c r="D548" s="6" t="n"/>
      <c r="E548" s="6" t="n"/>
      <c r="F548" s="18" t="n"/>
      <c r="G548" s="20">
        <f>IF($B548="","",IFERROR(C548/D548,""))</f>
        <v/>
      </c>
      <c r="H548" s="20">
        <f>IF($B548="","",IFERROR(E548/C548,""))</f>
        <v/>
      </c>
      <c r="I548" s="44">
        <f>IF($B548="","",IFERROR(F548/INDEX(DocHours,MATCH(B548,Doctors,0)),""))</f>
        <v/>
      </c>
    </row>
    <row r="549">
      <c r="A549" s="17" t="n"/>
      <c r="B549" s="4" t="n"/>
      <c r="C549" s="6" t="n"/>
      <c r="D549" s="6" t="n"/>
      <c r="E549" s="6" t="n"/>
      <c r="F549" s="18" t="n"/>
      <c r="G549" s="20">
        <f>IF($B549="","",IFERROR(C549/D549,""))</f>
        <v/>
      </c>
      <c r="H549" s="20">
        <f>IF($B549="","",IFERROR(E549/C549,""))</f>
        <v/>
      </c>
      <c r="I549" s="44">
        <f>IF($B549="","",IFERROR(F549/INDEX(DocHours,MATCH(B549,Doctors,0)),""))</f>
        <v/>
      </c>
    </row>
    <row r="550">
      <c r="A550" s="17" t="n"/>
      <c r="B550" s="4" t="n"/>
      <c r="C550" s="6" t="n"/>
      <c r="D550" s="6" t="n"/>
      <c r="E550" s="6" t="n"/>
      <c r="F550" s="18" t="n"/>
      <c r="G550" s="20">
        <f>IF($B550="","",IFERROR(C550/D550,""))</f>
        <v/>
      </c>
      <c r="H550" s="20">
        <f>IF($B550="","",IFERROR(E550/C550,""))</f>
        <v/>
      </c>
      <c r="I550" s="44">
        <f>IF($B550="","",IFERROR(F550/INDEX(DocHours,MATCH(B550,Doctors,0)),""))</f>
        <v/>
      </c>
    </row>
    <row r="551">
      <c r="A551" s="17" t="n"/>
      <c r="B551" s="4" t="n"/>
      <c r="C551" s="6" t="n"/>
      <c r="D551" s="6" t="n"/>
      <c r="E551" s="6" t="n"/>
      <c r="F551" s="18" t="n"/>
      <c r="G551" s="20">
        <f>IF($B551="","",IFERROR(C551/D551,""))</f>
        <v/>
      </c>
      <c r="H551" s="20">
        <f>IF($B551="","",IFERROR(E551/C551,""))</f>
        <v/>
      </c>
      <c r="I551" s="44">
        <f>IF($B551="","",IFERROR(F551/INDEX(DocHours,MATCH(B551,Doctors,0)),""))</f>
        <v/>
      </c>
    </row>
    <row r="552">
      <c r="A552" s="17" t="n"/>
      <c r="B552" s="4" t="n"/>
      <c r="C552" s="6" t="n"/>
      <c r="D552" s="6" t="n"/>
      <c r="E552" s="6" t="n"/>
      <c r="F552" s="18" t="n"/>
      <c r="G552" s="20">
        <f>IF($B552="","",IFERROR(C552/D552,""))</f>
        <v/>
      </c>
      <c r="H552" s="20">
        <f>IF($B552="","",IFERROR(E552/C552,""))</f>
        <v/>
      </c>
      <c r="I552" s="44">
        <f>IF($B552="","",IFERROR(F552/INDEX(DocHours,MATCH(B552,Doctors,0)),""))</f>
        <v/>
      </c>
    </row>
    <row r="553">
      <c r="A553" s="17" t="n"/>
      <c r="B553" s="4" t="n"/>
      <c r="C553" s="6" t="n"/>
      <c r="D553" s="6" t="n"/>
      <c r="E553" s="6" t="n"/>
      <c r="F553" s="18" t="n"/>
      <c r="G553" s="20">
        <f>IF($B553="","",IFERROR(C553/D553,""))</f>
        <v/>
      </c>
      <c r="H553" s="20">
        <f>IF($B553="","",IFERROR(E553/C553,""))</f>
        <v/>
      </c>
      <c r="I553" s="44">
        <f>IF($B553="","",IFERROR(F553/INDEX(DocHours,MATCH(B553,Doctors,0)),""))</f>
        <v/>
      </c>
    </row>
    <row r="554">
      <c r="A554" s="17" t="n"/>
      <c r="B554" s="4" t="n"/>
      <c r="C554" s="6" t="n"/>
      <c r="D554" s="6" t="n"/>
      <c r="E554" s="6" t="n"/>
      <c r="F554" s="18" t="n"/>
      <c r="G554" s="20">
        <f>IF($B554="","",IFERROR(C554/D554,""))</f>
        <v/>
      </c>
      <c r="H554" s="20">
        <f>IF($B554="","",IFERROR(E554/C554,""))</f>
        <v/>
      </c>
      <c r="I554" s="44">
        <f>IF($B554="","",IFERROR(F554/INDEX(DocHours,MATCH(B554,Doctors,0)),""))</f>
        <v/>
      </c>
    </row>
    <row r="555">
      <c r="A555" s="17" t="n"/>
      <c r="B555" s="4" t="n"/>
      <c r="C555" s="6" t="n"/>
      <c r="D555" s="6" t="n"/>
      <c r="E555" s="6" t="n"/>
      <c r="F555" s="18" t="n"/>
      <c r="G555" s="20">
        <f>IF($B555="","",IFERROR(C555/D555,""))</f>
        <v/>
      </c>
      <c r="H555" s="20">
        <f>IF($B555="","",IFERROR(E555/C555,""))</f>
        <v/>
      </c>
      <c r="I555" s="44">
        <f>IF($B555="","",IFERROR(F555/INDEX(DocHours,MATCH(B555,Doctors,0)),""))</f>
        <v/>
      </c>
    </row>
    <row r="556">
      <c r="A556" s="17" t="n"/>
      <c r="B556" s="4" t="n"/>
      <c r="C556" s="6" t="n"/>
      <c r="D556" s="6" t="n"/>
      <c r="E556" s="6" t="n"/>
      <c r="F556" s="18" t="n"/>
      <c r="G556" s="20">
        <f>IF($B556="","",IFERROR(C556/D556,""))</f>
        <v/>
      </c>
      <c r="H556" s="20">
        <f>IF($B556="","",IFERROR(E556/C556,""))</f>
        <v/>
      </c>
      <c r="I556" s="44">
        <f>IF($B556="","",IFERROR(F556/INDEX(DocHours,MATCH(B556,Doctors,0)),""))</f>
        <v/>
      </c>
    </row>
    <row r="557">
      <c r="A557" s="17" t="n"/>
      <c r="B557" s="4" t="n"/>
      <c r="C557" s="6" t="n"/>
      <c r="D557" s="6" t="n"/>
      <c r="E557" s="6" t="n"/>
      <c r="F557" s="18" t="n"/>
      <c r="G557" s="20">
        <f>IF($B557="","",IFERROR(C557/D557,""))</f>
        <v/>
      </c>
      <c r="H557" s="20">
        <f>IF($B557="","",IFERROR(E557/C557,""))</f>
        <v/>
      </c>
      <c r="I557" s="44">
        <f>IF($B557="","",IFERROR(F557/INDEX(DocHours,MATCH(B557,Doctors,0)),""))</f>
        <v/>
      </c>
    </row>
    <row r="558">
      <c r="A558" s="17" t="n"/>
      <c r="B558" s="4" t="n"/>
      <c r="C558" s="6" t="n"/>
      <c r="D558" s="6" t="n"/>
      <c r="E558" s="6" t="n"/>
      <c r="F558" s="18" t="n"/>
      <c r="G558" s="20">
        <f>IF($B558="","",IFERROR(C558/D558,""))</f>
        <v/>
      </c>
      <c r="H558" s="20">
        <f>IF($B558="","",IFERROR(E558/C558,""))</f>
        <v/>
      </c>
      <c r="I558" s="44">
        <f>IF($B558="","",IFERROR(F558/INDEX(DocHours,MATCH(B558,Doctors,0)),""))</f>
        <v/>
      </c>
    </row>
    <row r="559">
      <c r="A559" s="17" t="n"/>
      <c r="B559" s="4" t="n"/>
      <c r="C559" s="6" t="n"/>
      <c r="D559" s="6" t="n"/>
      <c r="E559" s="6" t="n"/>
      <c r="F559" s="18" t="n"/>
      <c r="G559" s="20">
        <f>IF($B559="","",IFERROR(C559/D559,""))</f>
        <v/>
      </c>
      <c r="H559" s="20">
        <f>IF($B559="","",IFERROR(E559/C559,""))</f>
        <v/>
      </c>
      <c r="I559" s="44">
        <f>IF($B559="","",IFERROR(F559/INDEX(DocHours,MATCH(B559,Doctors,0)),""))</f>
        <v/>
      </c>
    </row>
    <row r="560">
      <c r="A560" s="17" t="n"/>
      <c r="B560" s="4" t="n"/>
      <c r="C560" s="6" t="n"/>
      <c r="D560" s="6" t="n"/>
      <c r="E560" s="6" t="n"/>
      <c r="F560" s="18" t="n"/>
      <c r="G560" s="20">
        <f>IF($B560="","",IFERROR(C560/D560,""))</f>
        <v/>
      </c>
      <c r="H560" s="20">
        <f>IF($B560="","",IFERROR(E560/C560,""))</f>
        <v/>
      </c>
      <c r="I560" s="44">
        <f>IF($B560="","",IFERROR(F560/INDEX(DocHours,MATCH(B560,Doctors,0)),""))</f>
        <v/>
      </c>
    </row>
    <row r="561">
      <c r="A561" s="17" t="n"/>
      <c r="B561" s="4" t="n"/>
      <c r="C561" s="6" t="n"/>
      <c r="D561" s="6" t="n"/>
      <c r="E561" s="6" t="n"/>
      <c r="F561" s="18" t="n"/>
      <c r="G561" s="20">
        <f>IF($B561="","",IFERROR(C561/D561,""))</f>
        <v/>
      </c>
      <c r="H561" s="20">
        <f>IF($B561="","",IFERROR(E561/C561,""))</f>
        <v/>
      </c>
      <c r="I561" s="44">
        <f>IF($B561="","",IFERROR(F561/INDEX(DocHours,MATCH(B561,Doctors,0)),""))</f>
        <v/>
      </c>
    </row>
    <row r="562">
      <c r="A562" s="17" t="n"/>
      <c r="B562" s="4" t="n"/>
      <c r="C562" s="6" t="n"/>
      <c r="D562" s="6" t="n"/>
      <c r="E562" s="6" t="n"/>
      <c r="F562" s="18" t="n"/>
      <c r="G562" s="20">
        <f>IF($B562="","",IFERROR(C562/D562,""))</f>
        <v/>
      </c>
      <c r="H562" s="20">
        <f>IF($B562="","",IFERROR(E562/C562,""))</f>
        <v/>
      </c>
      <c r="I562" s="44">
        <f>IF($B562="","",IFERROR(F562/INDEX(DocHours,MATCH(B562,Doctors,0)),""))</f>
        <v/>
      </c>
    </row>
    <row r="563">
      <c r="A563" s="17" t="n"/>
      <c r="B563" s="4" t="n"/>
      <c r="C563" s="6" t="n"/>
      <c r="D563" s="6" t="n"/>
      <c r="E563" s="6" t="n"/>
      <c r="F563" s="18" t="n"/>
      <c r="G563" s="20">
        <f>IF($B563="","",IFERROR(C563/D563,""))</f>
        <v/>
      </c>
      <c r="H563" s="20">
        <f>IF($B563="","",IFERROR(E563/C563,""))</f>
        <v/>
      </c>
      <c r="I563" s="44">
        <f>IF($B563="","",IFERROR(F563/INDEX(DocHours,MATCH(B563,Doctors,0)),""))</f>
        <v/>
      </c>
    </row>
    <row r="564">
      <c r="A564" s="17" t="n"/>
      <c r="B564" s="4" t="n"/>
      <c r="C564" s="6" t="n"/>
      <c r="D564" s="6" t="n"/>
      <c r="E564" s="6" t="n"/>
      <c r="F564" s="18" t="n"/>
      <c r="G564" s="20">
        <f>IF($B564="","",IFERROR(C564/D564,""))</f>
        <v/>
      </c>
      <c r="H564" s="20">
        <f>IF($B564="","",IFERROR(E564/C564,""))</f>
        <v/>
      </c>
      <c r="I564" s="44">
        <f>IF($B564="","",IFERROR(F564/INDEX(DocHours,MATCH(B564,Doctors,0)),""))</f>
        <v/>
      </c>
    </row>
    <row r="565">
      <c r="A565" s="17" t="n"/>
      <c r="B565" s="4" t="n"/>
      <c r="C565" s="6" t="n"/>
      <c r="D565" s="6" t="n"/>
      <c r="E565" s="6" t="n"/>
      <c r="F565" s="18" t="n"/>
      <c r="G565" s="20">
        <f>IF($B565="","",IFERROR(C565/D565,""))</f>
        <v/>
      </c>
      <c r="H565" s="20">
        <f>IF($B565="","",IFERROR(E565/C565,""))</f>
        <v/>
      </c>
      <c r="I565" s="44">
        <f>IF($B565="","",IFERROR(F565/INDEX(DocHours,MATCH(B565,Doctors,0)),""))</f>
        <v/>
      </c>
    </row>
    <row r="566">
      <c r="A566" s="17" t="n"/>
      <c r="B566" s="4" t="n"/>
      <c r="C566" s="6" t="n"/>
      <c r="D566" s="6" t="n"/>
      <c r="E566" s="6" t="n"/>
      <c r="F566" s="18" t="n"/>
      <c r="G566" s="20">
        <f>IF($B566="","",IFERROR(C566/D566,""))</f>
        <v/>
      </c>
      <c r="H566" s="20">
        <f>IF($B566="","",IFERROR(E566/C566,""))</f>
        <v/>
      </c>
      <c r="I566" s="44">
        <f>IF($B566="","",IFERROR(F566/INDEX(DocHours,MATCH(B566,Doctors,0)),""))</f>
        <v/>
      </c>
    </row>
    <row r="567">
      <c r="A567" s="17" t="n"/>
      <c r="B567" s="4" t="n"/>
      <c r="C567" s="6" t="n"/>
      <c r="D567" s="6" t="n"/>
      <c r="E567" s="6" t="n"/>
      <c r="F567" s="18" t="n"/>
      <c r="G567" s="20">
        <f>IF($B567="","",IFERROR(C567/D567,""))</f>
        <v/>
      </c>
      <c r="H567" s="20">
        <f>IF($B567="","",IFERROR(E567/C567,""))</f>
        <v/>
      </c>
      <c r="I567" s="44">
        <f>IF($B567="","",IFERROR(F567/INDEX(DocHours,MATCH(B567,Doctors,0)),""))</f>
        <v/>
      </c>
    </row>
    <row r="568">
      <c r="A568" s="17" t="n"/>
      <c r="B568" s="4" t="n"/>
      <c r="C568" s="6" t="n"/>
      <c r="D568" s="6" t="n"/>
      <c r="E568" s="6" t="n"/>
      <c r="F568" s="18" t="n"/>
      <c r="G568" s="20">
        <f>IF($B568="","",IFERROR(C568/D568,""))</f>
        <v/>
      </c>
      <c r="H568" s="20">
        <f>IF($B568="","",IFERROR(E568/C568,""))</f>
        <v/>
      </c>
      <c r="I568" s="44">
        <f>IF($B568="","",IFERROR(F568/INDEX(DocHours,MATCH(B568,Doctors,0)),""))</f>
        <v/>
      </c>
    </row>
    <row r="569">
      <c r="A569" s="17" t="n"/>
      <c r="B569" s="4" t="n"/>
      <c r="C569" s="6" t="n"/>
      <c r="D569" s="6" t="n"/>
      <c r="E569" s="6" t="n"/>
      <c r="F569" s="18" t="n"/>
      <c r="G569" s="20">
        <f>IF($B569="","",IFERROR(C569/D569,""))</f>
        <v/>
      </c>
      <c r="H569" s="20">
        <f>IF($B569="","",IFERROR(E569/C569,""))</f>
        <v/>
      </c>
      <c r="I569" s="44">
        <f>IF($B569="","",IFERROR(F569/INDEX(DocHours,MATCH(B569,Doctors,0)),""))</f>
        <v/>
      </c>
    </row>
    <row r="570">
      <c r="A570" s="17" t="n"/>
      <c r="B570" s="4" t="n"/>
      <c r="C570" s="6" t="n"/>
      <c r="D570" s="6" t="n"/>
      <c r="E570" s="6" t="n"/>
      <c r="F570" s="18" t="n"/>
      <c r="G570" s="20">
        <f>IF($B570="","",IFERROR(C570/D570,""))</f>
        <v/>
      </c>
      <c r="H570" s="20">
        <f>IF($B570="","",IFERROR(E570/C570,""))</f>
        <v/>
      </c>
      <c r="I570" s="44">
        <f>IF($B570="","",IFERROR(F570/INDEX(DocHours,MATCH(B570,Doctors,0)),""))</f>
        <v/>
      </c>
    </row>
    <row r="571">
      <c r="A571" s="17" t="n"/>
      <c r="B571" s="4" t="n"/>
      <c r="C571" s="6" t="n"/>
      <c r="D571" s="6" t="n"/>
      <c r="E571" s="6" t="n"/>
      <c r="F571" s="18" t="n"/>
      <c r="G571" s="20">
        <f>IF($B571="","",IFERROR(C571/D571,""))</f>
        <v/>
      </c>
      <c r="H571" s="20">
        <f>IF($B571="","",IFERROR(E571/C571,""))</f>
        <v/>
      </c>
      <c r="I571" s="44">
        <f>IF($B571="","",IFERROR(F571/INDEX(DocHours,MATCH(B571,Doctors,0)),""))</f>
        <v/>
      </c>
    </row>
    <row r="572">
      <c r="A572" s="17" t="n"/>
      <c r="B572" s="4" t="n"/>
      <c r="C572" s="6" t="n"/>
      <c r="D572" s="6" t="n"/>
      <c r="E572" s="6" t="n"/>
      <c r="F572" s="18" t="n"/>
      <c r="G572" s="20">
        <f>IF($B572="","",IFERROR(C572/D572,""))</f>
        <v/>
      </c>
      <c r="H572" s="20">
        <f>IF($B572="","",IFERROR(E572/C572,""))</f>
        <v/>
      </c>
      <c r="I572" s="44">
        <f>IF($B572="","",IFERROR(F572/INDEX(DocHours,MATCH(B572,Doctors,0)),""))</f>
        <v/>
      </c>
    </row>
    <row r="573">
      <c r="A573" s="17" t="n"/>
      <c r="B573" s="4" t="n"/>
      <c r="C573" s="6" t="n"/>
      <c r="D573" s="6" t="n"/>
      <c r="E573" s="6" t="n"/>
      <c r="F573" s="18" t="n"/>
      <c r="G573" s="20">
        <f>IF($B573="","",IFERROR(C573/D573,""))</f>
        <v/>
      </c>
      <c r="H573" s="20">
        <f>IF($B573="","",IFERROR(E573/C573,""))</f>
        <v/>
      </c>
      <c r="I573" s="44">
        <f>IF($B573="","",IFERROR(F573/INDEX(DocHours,MATCH(B573,Doctors,0)),""))</f>
        <v/>
      </c>
    </row>
    <row r="574">
      <c r="A574" s="17" t="n"/>
      <c r="B574" s="4" t="n"/>
      <c r="C574" s="6" t="n"/>
      <c r="D574" s="6" t="n"/>
      <c r="E574" s="6" t="n"/>
      <c r="F574" s="18" t="n"/>
      <c r="G574" s="20">
        <f>IF($B574="","",IFERROR(C574/D574,""))</f>
        <v/>
      </c>
      <c r="H574" s="20">
        <f>IF($B574="","",IFERROR(E574/C574,""))</f>
        <v/>
      </c>
      <c r="I574" s="44">
        <f>IF($B574="","",IFERROR(F574/INDEX(DocHours,MATCH(B574,Doctors,0)),""))</f>
        <v/>
      </c>
    </row>
    <row r="575">
      <c r="A575" s="17" t="n"/>
      <c r="B575" s="4" t="n"/>
      <c r="C575" s="6" t="n"/>
      <c r="D575" s="6" t="n"/>
      <c r="E575" s="6" t="n"/>
      <c r="F575" s="18" t="n"/>
      <c r="G575" s="20">
        <f>IF($B575="","",IFERROR(C575/D575,""))</f>
        <v/>
      </c>
      <c r="H575" s="20">
        <f>IF($B575="","",IFERROR(E575/C575,""))</f>
        <v/>
      </c>
      <c r="I575" s="44">
        <f>IF($B575="","",IFERROR(F575/INDEX(DocHours,MATCH(B575,Doctors,0)),""))</f>
        <v/>
      </c>
    </row>
    <row r="576">
      <c r="A576" s="17" t="n"/>
      <c r="B576" s="4" t="n"/>
      <c r="C576" s="6" t="n"/>
      <c r="D576" s="6" t="n"/>
      <c r="E576" s="6" t="n"/>
      <c r="F576" s="18" t="n"/>
      <c r="G576" s="20">
        <f>IF($B576="","",IFERROR(C576/D576,""))</f>
        <v/>
      </c>
      <c r="H576" s="20">
        <f>IF($B576="","",IFERROR(E576/C576,""))</f>
        <v/>
      </c>
      <c r="I576" s="44">
        <f>IF($B576="","",IFERROR(F576/INDEX(DocHours,MATCH(B576,Doctors,0)),""))</f>
        <v/>
      </c>
    </row>
    <row r="577">
      <c r="A577" s="17" t="n"/>
      <c r="B577" s="4" t="n"/>
      <c r="C577" s="6" t="n"/>
      <c r="D577" s="6" t="n"/>
      <c r="E577" s="6" t="n"/>
      <c r="F577" s="18" t="n"/>
      <c r="G577" s="20">
        <f>IF($B577="","",IFERROR(C577/D577,""))</f>
        <v/>
      </c>
      <c r="H577" s="20">
        <f>IF($B577="","",IFERROR(E577/C577,""))</f>
        <v/>
      </c>
      <c r="I577" s="44">
        <f>IF($B577="","",IFERROR(F577/INDEX(DocHours,MATCH(B577,Doctors,0)),""))</f>
        <v/>
      </c>
    </row>
    <row r="578">
      <c r="A578" s="17" t="n"/>
      <c r="B578" s="4" t="n"/>
      <c r="C578" s="6" t="n"/>
      <c r="D578" s="6" t="n"/>
      <c r="E578" s="6" t="n"/>
      <c r="F578" s="18" t="n"/>
      <c r="G578" s="20">
        <f>IF($B578="","",IFERROR(C578/D578,""))</f>
        <v/>
      </c>
      <c r="H578" s="20">
        <f>IF($B578="","",IFERROR(E578/C578,""))</f>
        <v/>
      </c>
      <c r="I578" s="44">
        <f>IF($B578="","",IFERROR(F578/INDEX(DocHours,MATCH(B578,Doctors,0)),""))</f>
        <v/>
      </c>
    </row>
    <row r="579">
      <c r="A579" s="17" t="n"/>
      <c r="B579" s="4" t="n"/>
      <c r="C579" s="6" t="n"/>
      <c r="D579" s="6" t="n"/>
      <c r="E579" s="6" t="n"/>
      <c r="F579" s="18" t="n"/>
      <c r="G579" s="20">
        <f>IF($B579="","",IFERROR(C579/D579,""))</f>
        <v/>
      </c>
      <c r="H579" s="20">
        <f>IF($B579="","",IFERROR(E579/C579,""))</f>
        <v/>
      </c>
      <c r="I579" s="44">
        <f>IF($B579="","",IFERROR(F579/INDEX(DocHours,MATCH(B579,Doctors,0)),""))</f>
        <v/>
      </c>
    </row>
    <row r="580">
      <c r="A580" s="17" t="n"/>
      <c r="B580" s="4" t="n"/>
      <c r="C580" s="6" t="n"/>
      <c r="D580" s="6" t="n"/>
      <c r="E580" s="6" t="n"/>
      <c r="F580" s="18" t="n"/>
      <c r="G580" s="20">
        <f>IF($B580="","",IFERROR(C580/D580,""))</f>
        <v/>
      </c>
      <c r="H580" s="20">
        <f>IF($B580="","",IFERROR(E580/C580,""))</f>
        <v/>
      </c>
      <c r="I580" s="44">
        <f>IF($B580="","",IFERROR(F580/INDEX(DocHours,MATCH(B580,Doctors,0)),""))</f>
        <v/>
      </c>
    </row>
    <row r="581">
      <c r="A581" s="17" t="n"/>
      <c r="B581" s="4" t="n"/>
      <c r="C581" s="6" t="n"/>
      <c r="D581" s="6" t="n"/>
      <c r="E581" s="6" t="n"/>
      <c r="F581" s="18" t="n"/>
      <c r="G581" s="20">
        <f>IF($B581="","",IFERROR(C581/D581,""))</f>
        <v/>
      </c>
      <c r="H581" s="20">
        <f>IF($B581="","",IFERROR(E581/C581,""))</f>
        <v/>
      </c>
      <c r="I581" s="44">
        <f>IF($B581="","",IFERROR(F581/INDEX(DocHours,MATCH(B581,Doctors,0)),""))</f>
        <v/>
      </c>
    </row>
    <row r="582">
      <c r="A582" s="17" t="n"/>
      <c r="B582" s="4" t="n"/>
      <c r="C582" s="6" t="n"/>
      <c r="D582" s="6" t="n"/>
      <c r="E582" s="6" t="n"/>
      <c r="F582" s="18" t="n"/>
      <c r="G582" s="20">
        <f>IF($B582="","",IFERROR(C582/D582,""))</f>
        <v/>
      </c>
      <c r="H582" s="20">
        <f>IF($B582="","",IFERROR(E582/C582,""))</f>
        <v/>
      </c>
      <c r="I582" s="44">
        <f>IF($B582="","",IFERROR(F582/INDEX(DocHours,MATCH(B582,Doctors,0)),""))</f>
        <v/>
      </c>
    </row>
    <row r="583">
      <c r="A583" s="17" t="n"/>
      <c r="B583" s="4" t="n"/>
      <c r="C583" s="6" t="n"/>
      <c r="D583" s="6" t="n"/>
      <c r="E583" s="6" t="n"/>
      <c r="F583" s="18" t="n"/>
      <c r="G583" s="20">
        <f>IF($B583="","",IFERROR(C583/D583,""))</f>
        <v/>
      </c>
      <c r="H583" s="20">
        <f>IF($B583="","",IFERROR(E583/C583,""))</f>
        <v/>
      </c>
      <c r="I583" s="44">
        <f>IF($B583="","",IFERROR(F583/INDEX(DocHours,MATCH(B583,Doctors,0)),""))</f>
        <v/>
      </c>
    </row>
    <row r="584">
      <c r="A584" s="17" t="n"/>
      <c r="B584" s="4" t="n"/>
      <c r="C584" s="6" t="n"/>
      <c r="D584" s="6" t="n"/>
      <c r="E584" s="6" t="n"/>
      <c r="F584" s="18" t="n"/>
      <c r="G584" s="20">
        <f>IF($B584="","",IFERROR(C584/D584,""))</f>
        <v/>
      </c>
      <c r="H584" s="20">
        <f>IF($B584="","",IFERROR(E584/C584,""))</f>
        <v/>
      </c>
      <c r="I584" s="44">
        <f>IF($B584="","",IFERROR(F584/INDEX(DocHours,MATCH(B584,Doctors,0)),""))</f>
        <v/>
      </c>
    </row>
    <row r="585">
      <c r="A585" s="17" t="n"/>
      <c r="B585" s="4" t="n"/>
      <c r="C585" s="6" t="n"/>
      <c r="D585" s="6" t="n"/>
      <c r="E585" s="6" t="n"/>
      <c r="F585" s="18" t="n"/>
      <c r="G585" s="20">
        <f>IF($B585="","",IFERROR(C585/D585,""))</f>
        <v/>
      </c>
      <c r="H585" s="20">
        <f>IF($B585="","",IFERROR(E585/C585,""))</f>
        <v/>
      </c>
      <c r="I585" s="44">
        <f>IF($B585="","",IFERROR(F585/INDEX(DocHours,MATCH(B585,Doctors,0)),""))</f>
        <v/>
      </c>
    </row>
    <row r="586">
      <c r="A586" s="17" t="n"/>
      <c r="B586" s="4" t="n"/>
      <c r="C586" s="6" t="n"/>
      <c r="D586" s="6" t="n"/>
      <c r="E586" s="6" t="n"/>
      <c r="F586" s="18" t="n"/>
      <c r="G586" s="20">
        <f>IF($B586="","",IFERROR(C586/D586,""))</f>
        <v/>
      </c>
      <c r="H586" s="20">
        <f>IF($B586="","",IFERROR(E586/C586,""))</f>
        <v/>
      </c>
      <c r="I586" s="44">
        <f>IF($B586="","",IFERROR(F586/INDEX(DocHours,MATCH(B586,Doctors,0)),""))</f>
        <v/>
      </c>
    </row>
    <row r="587">
      <c r="A587" s="17" t="n"/>
      <c r="B587" s="4" t="n"/>
      <c r="C587" s="6" t="n"/>
      <c r="D587" s="6" t="n"/>
      <c r="E587" s="6" t="n"/>
      <c r="F587" s="18" t="n"/>
      <c r="G587" s="20">
        <f>IF($B587="","",IFERROR(C587/D587,""))</f>
        <v/>
      </c>
      <c r="H587" s="20">
        <f>IF($B587="","",IFERROR(E587/C587,""))</f>
        <v/>
      </c>
      <c r="I587" s="44">
        <f>IF($B587="","",IFERROR(F587/INDEX(DocHours,MATCH(B587,Doctors,0)),""))</f>
        <v/>
      </c>
    </row>
    <row r="588">
      <c r="A588" s="17" t="n"/>
      <c r="B588" s="4" t="n"/>
      <c r="C588" s="6" t="n"/>
      <c r="D588" s="6" t="n"/>
      <c r="E588" s="6" t="n"/>
      <c r="F588" s="18" t="n"/>
      <c r="G588" s="20">
        <f>IF($B588="","",IFERROR(C588/D588,""))</f>
        <v/>
      </c>
      <c r="H588" s="20">
        <f>IF($B588="","",IFERROR(E588/C588,""))</f>
        <v/>
      </c>
      <c r="I588" s="44">
        <f>IF($B588="","",IFERROR(F588/INDEX(DocHours,MATCH(B588,Doctors,0)),""))</f>
        <v/>
      </c>
    </row>
    <row r="589">
      <c r="A589" s="17" t="n"/>
      <c r="B589" s="4" t="n"/>
      <c r="C589" s="6" t="n"/>
      <c r="D589" s="6" t="n"/>
      <c r="E589" s="6" t="n"/>
      <c r="F589" s="18" t="n"/>
      <c r="G589" s="20">
        <f>IF($B589="","",IFERROR(C589/D589,""))</f>
        <v/>
      </c>
      <c r="H589" s="20">
        <f>IF($B589="","",IFERROR(E589/C589,""))</f>
        <v/>
      </c>
      <c r="I589" s="44">
        <f>IF($B589="","",IFERROR(F589/INDEX(DocHours,MATCH(B589,Doctors,0)),""))</f>
        <v/>
      </c>
    </row>
    <row r="590">
      <c r="A590" s="17" t="n"/>
      <c r="B590" s="4" t="n"/>
      <c r="C590" s="6" t="n"/>
      <c r="D590" s="6" t="n"/>
      <c r="E590" s="6" t="n"/>
      <c r="F590" s="18" t="n"/>
      <c r="G590" s="20">
        <f>IF($B590="","",IFERROR(C590/D590,""))</f>
        <v/>
      </c>
      <c r="H590" s="20">
        <f>IF($B590="","",IFERROR(E590/C590,""))</f>
        <v/>
      </c>
      <c r="I590" s="44">
        <f>IF($B590="","",IFERROR(F590/INDEX(DocHours,MATCH(B590,Doctors,0)),""))</f>
        <v/>
      </c>
    </row>
    <row r="591">
      <c r="A591" s="17" t="n"/>
      <c r="B591" s="4" t="n"/>
      <c r="C591" s="6" t="n"/>
      <c r="D591" s="6" t="n"/>
      <c r="E591" s="6" t="n"/>
      <c r="F591" s="18" t="n"/>
      <c r="G591" s="20">
        <f>IF($B591="","",IFERROR(C591/D591,""))</f>
        <v/>
      </c>
      <c r="H591" s="20">
        <f>IF($B591="","",IFERROR(E591/C591,""))</f>
        <v/>
      </c>
      <c r="I591" s="44">
        <f>IF($B591="","",IFERROR(F591/INDEX(DocHours,MATCH(B591,Doctors,0)),""))</f>
        <v/>
      </c>
    </row>
    <row r="592">
      <c r="A592" s="17" t="n"/>
      <c r="B592" s="4" t="n"/>
      <c r="C592" s="6" t="n"/>
      <c r="D592" s="6" t="n"/>
      <c r="E592" s="6" t="n"/>
      <c r="F592" s="18" t="n"/>
      <c r="G592" s="20">
        <f>IF($B592="","",IFERROR(C592/D592,""))</f>
        <v/>
      </c>
      <c r="H592" s="20">
        <f>IF($B592="","",IFERROR(E592/C592,""))</f>
        <v/>
      </c>
      <c r="I592" s="44">
        <f>IF($B592="","",IFERROR(F592/INDEX(DocHours,MATCH(B592,Doctors,0)),""))</f>
        <v/>
      </c>
    </row>
    <row r="593">
      <c r="A593" s="17" t="n"/>
      <c r="B593" s="4" t="n"/>
      <c r="C593" s="6" t="n"/>
      <c r="D593" s="6" t="n"/>
      <c r="E593" s="6" t="n"/>
      <c r="F593" s="18" t="n"/>
      <c r="G593" s="20">
        <f>IF($B593="","",IFERROR(C593/D593,""))</f>
        <v/>
      </c>
      <c r="H593" s="20">
        <f>IF($B593="","",IFERROR(E593/C593,""))</f>
        <v/>
      </c>
      <c r="I593" s="44">
        <f>IF($B593="","",IFERROR(F593/INDEX(DocHours,MATCH(B593,Doctors,0)),""))</f>
        <v/>
      </c>
    </row>
    <row r="594">
      <c r="A594" s="17" t="n"/>
      <c r="B594" s="4" t="n"/>
      <c r="C594" s="6" t="n"/>
      <c r="D594" s="6" t="n"/>
      <c r="E594" s="6" t="n"/>
      <c r="F594" s="18" t="n"/>
      <c r="G594" s="20">
        <f>IF($B594="","",IFERROR(C594/D594,""))</f>
        <v/>
      </c>
      <c r="H594" s="20">
        <f>IF($B594="","",IFERROR(E594/C594,""))</f>
        <v/>
      </c>
      <c r="I594" s="44">
        <f>IF($B594="","",IFERROR(F594/INDEX(DocHours,MATCH(B594,Doctors,0)),""))</f>
        <v/>
      </c>
    </row>
    <row r="595">
      <c r="A595" s="17" t="n"/>
      <c r="B595" s="4" t="n"/>
      <c r="C595" s="6" t="n"/>
      <c r="D595" s="6" t="n"/>
      <c r="E595" s="6" t="n"/>
      <c r="F595" s="18" t="n"/>
      <c r="G595" s="20">
        <f>IF($B595="","",IFERROR(C595/D595,""))</f>
        <v/>
      </c>
      <c r="H595" s="20">
        <f>IF($B595="","",IFERROR(E595/C595,""))</f>
        <v/>
      </c>
      <c r="I595" s="44">
        <f>IF($B595="","",IFERROR(F595/INDEX(DocHours,MATCH(B595,Doctors,0)),""))</f>
        <v/>
      </c>
    </row>
    <row r="596">
      <c r="A596" s="17" t="n"/>
      <c r="B596" s="4" t="n"/>
      <c r="C596" s="6" t="n"/>
      <c r="D596" s="6" t="n"/>
      <c r="E596" s="6" t="n"/>
      <c r="F596" s="18" t="n"/>
      <c r="G596" s="20">
        <f>IF($B596="","",IFERROR(C596/D596,""))</f>
        <v/>
      </c>
      <c r="H596" s="20">
        <f>IF($B596="","",IFERROR(E596/C596,""))</f>
        <v/>
      </c>
      <c r="I596" s="44">
        <f>IF($B596="","",IFERROR(F596/INDEX(DocHours,MATCH(B596,Doctors,0)),""))</f>
        <v/>
      </c>
    </row>
    <row r="597">
      <c r="A597" s="17" t="n"/>
      <c r="B597" s="4" t="n"/>
      <c r="C597" s="6" t="n"/>
      <c r="D597" s="6" t="n"/>
      <c r="E597" s="6" t="n"/>
      <c r="F597" s="18" t="n"/>
      <c r="G597" s="20">
        <f>IF($B597="","",IFERROR(C597/D597,""))</f>
        <v/>
      </c>
      <c r="H597" s="20">
        <f>IF($B597="","",IFERROR(E597/C597,""))</f>
        <v/>
      </c>
      <c r="I597" s="44">
        <f>IF($B597="","",IFERROR(F597/INDEX(DocHours,MATCH(B597,Doctors,0)),""))</f>
        <v/>
      </c>
    </row>
    <row r="598">
      <c r="A598" s="17" t="n"/>
      <c r="B598" s="4" t="n"/>
      <c r="C598" s="6" t="n"/>
      <c r="D598" s="6" t="n"/>
      <c r="E598" s="6" t="n"/>
      <c r="F598" s="18" t="n"/>
      <c r="G598" s="20">
        <f>IF($B598="","",IFERROR(C598/D598,""))</f>
        <v/>
      </c>
      <c r="H598" s="20">
        <f>IF($B598="","",IFERROR(E598/C598,""))</f>
        <v/>
      </c>
      <c r="I598" s="44">
        <f>IF($B598="","",IFERROR(F598/INDEX(DocHours,MATCH(B598,Doctors,0)),""))</f>
        <v/>
      </c>
    </row>
    <row r="599">
      <c r="A599" s="17" t="n"/>
      <c r="B599" s="4" t="n"/>
      <c r="C599" s="6" t="n"/>
      <c r="D599" s="6" t="n"/>
      <c r="E599" s="6" t="n"/>
      <c r="F599" s="18" t="n"/>
      <c r="G599" s="20">
        <f>IF($B599="","",IFERROR(C599/D599,""))</f>
        <v/>
      </c>
      <c r="H599" s="20">
        <f>IF($B599="","",IFERROR(E599/C599,""))</f>
        <v/>
      </c>
      <c r="I599" s="44">
        <f>IF($B599="","",IFERROR(F599/INDEX(DocHours,MATCH(B599,Doctors,0)),""))</f>
        <v/>
      </c>
    </row>
    <row r="600">
      <c r="A600" s="17" t="n"/>
      <c r="B600" s="4" t="n"/>
      <c r="C600" s="6" t="n"/>
      <c r="D600" s="6" t="n"/>
      <c r="E600" s="6" t="n"/>
      <c r="F600" s="18" t="n"/>
      <c r="G600" s="20">
        <f>IF($B600="","",IFERROR(C600/D600,""))</f>
        <v/>
      </c>
      <c r="H600" s="20">
        <f>IF($B600="","",IFERROR(E600/C600,""))</f>
        <v/>
      </c>
      <c r="I600" s="44">
        <f>IF($B600="","",IFERROR(F600/INDEX(DocHours,MATCH(B600,Doctors,0)),""))</f>
        <v/>
      </c>
    </row>
    <row r="601">
      <c r="A601" s="17" t="n"/>
      <c r="B601" s="4" t="n"/>
      <c r="C601" s="6" t="n"/>
      <c r="D601" s="6" t="n"/>
      <c r="E601" s="6" t="n"/>
      <c r="F601" s="18" t="n"/>
      <c r="G601" s="20">
        <f>IF($B601="","",IFERROR(C601/D601,""))</f>
        <v/>
      </c>
      <c r="H601" s="20">
        <f>IF($B601="","",IFERROR(E601/C601,""))</f>
        <v/>
      </c>
      <c r="I601" s="44">
        <f>IF($B601="","",IFERROR(F601/INDEX(DocHours,MATCH(B601,Doctors,0)),""))</f>
        <v/>
      </c>
    </row>
    <row r="602">
      <c r="A602" s="17" t="n"/>
      <c r="B602" s="4" t="n"/>
      <c r="C602" s="6" t="n"/>
      <c r="D602" s="6" t="n"/>
      <c r="E602" s="6" t="n"/>
      <c r="F602" s="18" t="n"/>
      <c r="G602" s="20">
        <f>IF($B602="","",IFERROR(C602/D602,""))</f>
        <v/>
      </c>
      <c r="H602" s="20">
        <f>IF($B602="","",IFERROR(E602/C602,""))</f>
        <v/>
      </c>
      <c r="I602" s="44">
        <f>IF($B602="","",IFERROR(F602/INDEX(DocHours,MATCH(B602,Doctors,0)),""))</f>
        <v/>
      </c>
    </row>
    <row r="603">
      <c r="A603" s="17" t="n"/>
      <c r="B603" s="4" t="n"/>
      <c r="C603" s="6" t="n"/>
      <c r="D603" s="6" t="n"/>
      <c r="E603" s="6" t="n"/>
      <c r="F603" s="18" t="n"/>
      <c r="G603" s="20">
        <f>IF($B603="","",IFERROR(C603/D603,""))</f>
        <v/>
      </c>
      <c r="H603" s="20">
        <f>IF($B603="","",IFERROR(E603/C603,""))</f>
        <v/>
      </c>
      <c r="I603" s="44">
        <f>IF($B603="","",IFERROR(F603/INDEX(DocHours,MATCH(B603,Doctors,0)),""))</f>
        <v/>
      </c>
    </row>
    <row r="604">
      <c r="A604" s="17" t="n"/>
      <c r="B604" s="4" t="n"/>
      <c r="C604" s="6" t="n"/>
      <c r="D604" s="6" t="n"/>
      <c r="E604" s="6" t="n"/>
      <c r="F604" s="18" t="n"/>
      <c r="G604" s="20">
        <f>IF($B604="","",IFERROR(C604/D604,""))</f>
        <v/>
      </c>
      <c r="H604" s="20">
        <f>IF($B604="","",IFERROR(E604/C604,""))</f>
        <v/>
      </c>
      <c r="I604" s="44">
        <f>IF($B604="","",IFERROR(F604/INDEX(DocHours,MATCH(B604,Doctors,0)),""))</f>
        <v/>
      </c>
    </row>
    <row r="605">
      <c r="A605" s="17" t="n"/>
      <c r="B605" s="4" t="n"/>
      <c r="C605" s="6" t="n"/>
      <c r="D605" s="6" t="n"/>
      <c r="E605" s="6" t="n"/>
      <c r="F605" s="18" t="n"/>
      <c r="G605" s="20">
        <f>IF($B605="","",IFERROR(C605/D605,""))</f>
        <v/>
      </c>
      <c r="H605" s="20">
        <f>IF($B605="","",IFERROR(E605/C605,""))</f>
        <v/>
      </c>
      <c r="I605" s="44">
        <f>IF($B605="","",IFERROR(F605/INDEX(DocHours,MATCH(B605,Doctors,0)),""))</f>
        <v/>
      </c>
    </row>
    <row r="606">
      <c r="A606" s="17" t="n"/>
      <c r="B606" s="4" t="n"/>
      <c r="C606" s="6" t="n"/>
      <c r="D606" s="6" t="n"/>
      <c r="E606" s="6" t="n"/>
      <c r="F606" s="18" t="n"/>
      <c r="G606" s="20">
        <f>IF($B606="","",IFERROR(C606/D606,""))</f>
        <v/>
      </c>
      <c r="H606" s="20">
        <f>IF($B606="","",IFERROR(E606/C606,""))</f>
        <v/>
      </c>
      <c r="I606" s="44">
        <f>IF($B606="","",IFERROR(F606/INDEX(DocHours,MATCH(B606,Doctors,0)),""))</f>
        <v/>
      </c>
    </row>
    <row r="607">
      <c r="A607" s="17" t="n"/>
      <c r="B607" s="4" t="n"/>
      <c r="C607" s="6" t="n"/>
      <c r="D607" s="6" t="n"/>
      <c r="E607" s="6" t="n"/>
      <c r="F607" s="18" t="n"/>
      <c r="G607" s="20">
        <f>IF($B607="","",IFERROR(C607/D607,""))</f>
        <v/>
      </c>
      <c r="H607" s="20">
        <f>IF($B607="","",IFERROR(E607/C607,""))</f>
        <v/>
      </c>
      <c r="I607" s="44">
        <f>IF($B607="","",IFERROR(F607/INDEX(DocHours,MATCH(B607,Doctors,0)),""))</f>
        <v/>
      </c>
    </row>
    <row r="608">
      <c r="A608" s="17" t="n"/>
      <c r="B608" s="4" t="n"/>
      <c r="C608" s="6" t="n"/>
      <c r="D608" s="6" t="n"/>
      <c r="E608" s="6" t="n"/>
      <c r="F608" s="18" t="n"/>
      <c r="G608" s="20">
        <f>IF($B608="","",IFERROR(C608/D608,""))</f>
        <v/>
      </c>
      <c r="H608" s="20">
        <f>IF($B608="","",IFERROR(E608/C608,""))</f>
        <v/>
      </c>
      <c r="I608" s="44">
        <f>IF($B608="","",IFERROR(F608/INDEX(DocHours,MATCH(B608,Doctors,0)),""))</f>
        <v/>
      </c>
    </row>
    <row r="609">
      <c r="A609" s="17" t="n"/>
      <c r="B609" s="4" t="n"/>
      <c r="C609" s="6" t="n"/>
      <c r="D609" s="6" t="n"/>
      <c r="E609" s="6" t="n"/>
      <c r="F609" s="18" t="n"/>
      <c r="G609" s="20">
        <f>IF($B609="","",IFERROR(C609/D609,""))</f>
        <v/>
      </c>
      <c r="H609" s="20">
        <f>IF($B609="","",IFERROR(E609/C609,""))</f>
        <v/>
      </c>
      <c r="I609" s="44">
        <f>IF($B609="","",IFERROR(F609/INDEX(DocHours,MATCH(B609,Doctors,0)),""))</f>
        <v/>
      </c>
    </row>
    <row r="610">
      <c r="A610" s="17" t="n"/>
      <c r="B610" s="4" t="n"/>
      <c r="C610" s="6" t="n"/>
      <c r="D610" s="6" t="n"/>
      <c r="E610" s="6" t="n"/>
      <c r="F610" s="18" t="n"/>
      <c r="G610" s="20">
        <f>IF($B610="","",IFERROR(C610/D610,""))</f>
        <v/>
      </c>
      <c r="H610" s="20">
        <f>IF($B610="","",IFERROR(E610/C610,""))</f>
        <v/>
      </c>
      <c r="I610" s="44">
        <f>IF($B610="","",IFERROR(F610/INDEX(DocHours,MATCH(B610,Doctors,0)),""))</f>
        <v/>
      </c>
    </row>
    <row r="611">
      <c r="A611" s="17" t="n"/>
      <c r="B611" s="4" t="n"/>
      <c r="C611" s="6" t="n"/>
      <c r="D611" s="6" t="n"/>
      <c r="E611" s="6" t="n"/>
      <c r="F611" s="18" t="n"/>
      <c r="G611" s="20">
        <f>IF($B611="","",IFERROR(C611/D611,""))</f>
        <v/>
      </c>
      <c r="H611" s="20">
        <f>IF($B611="","",IFERROR(E611/C611,""))</f>
        <v/>
      </c>
      <c r="I611" s="44">
        <f>IF($B611="","",IFERROR(F611/INDEX(DocHours,MATCH(B611,Doctors,0)),""))</f>
        <v/>
      </c>
    </row>
    <row r="612">
      <c r="A612" s="17" t="n"/>
      <c r="B612" s="4" t="n"/>
      <c r="C612" s="6" t="n"/>
      <c r="D612" s="6" t="n"/>
      <c r="E612" s="6" t="n"/>
      <c r="F612" s="18" t="n"/>
      <c r="G612" s="20">
        <f>IF($B612="","",IFERROR(C612/D612,""))</f>
        <v/>
      </c>
      <c r="H612" s="20">
        <f>IF($B612="","",IFERROR(E612/C612,""))</f>
        <v/>
      </c>
      <c r="I612" s="44">
        <f>IF($B612="","",IFERROR(F612/INDEX(DocHours,MATCH(B612,Doctors,0)),""))</f>
        <v/>
      </c>
    </row>
    <row r="613">
      <c r="A613" s="17" t="n"/>
      <c r="B613" s="4" t="n"/>
      <c r="C613" s="6" t="n"/>
      <c r="D613" s="6" t="n"/>
      <c r="E613" s="6" t="n"/>
      <c r="F613" s="18" t="n"/>
      <c r="G613" s="20">
        <f>IF($B613="","",IFERROR(C613/D613,""))</f>
        <v/>
      </c>
      <c r="H613" s="20">
        <f>IF($B613="","",IFERROR(E613/C613,""))</f>
        <v/>
      </c>
      <c r="I613" s="44">
        <f>IF($B613="","",IFERROR(F613/INDEX(DocHours,MATCH(B613,Doctors,0)),""))</f>
        <v/>
      </c>
    </row>
    <row r="614">
      <c r="A614" s="17" t="n"/>
      <c r="B614" s="4" t="n"/>
      <c r="C614" s="6" t="n"/>
      <c r="D614" s="6" t="n"/>
      <c r="E614" s="6" t="n"/>
      <c r="F614" s="18" t="n"/>
      <c r="G614" s="20">
        <f>IF($B614="","",IFERROR(C614/D614,""))</f>
        <v/>
      </c>
      <c r="H614" s="20">
        <f>IF($B614="","",IFERROR(E614/C614,""))</f>
        <v/>
      </c>
      <c r="I614" s="44">
        <f>IF($B614="","",IFERROR(F614/INDEX(DocHours,MATCH(B614,Doctors,0)),""))</f>
        <v/>
      </c>
    </row>
    <row r="615">
      <c r="A615" s="17" t="n"/>
      <c r="B615" s="4" t="n"/>
      <c r="C615" s="6" t="n"/>
      <c r="D615" s="6" t="n"/>
      <c r="E615" s="6" t="n"/>
      <c r="F615" s="18" t="n"/>
      <c r="G615" s="20">
        <f>IF($B615="","",IFERROR(C615/D615,""))</f>
        <v/>
      </c>
      <c r="H615" s="20">
        <f>IF($B615="","",IFERROR(E615/C615,""))</f>
        <v/>
      </c>
      <c r="I615" s="44">
        <f>IF($B615="","",IFERROR(F615/INDEX(DocHours,MATCH(B615,Doctors,0)),""))</f>
        <v/>
      </c>
    </row>
    <row r="616">
      <c r="A616" s="17" t="n"/>
      <c r="B616" s="4" t="n"/>
      <c r="C616" s="6" t="n"/>
      <c r="D616" s="6" t="n"/>
      <c r="E616" s="6" t="n"/>
      <c r="F616" s="18" t="n"/>
      <c r="G616" s="20">
        <f>IF($B616="","",IFERROR(C616/D616,""))</f>
        <v/>
      </c>
      <c r="H616" s="20">
        <f>IF($B616="","",IFERROR(E616/C616,""))</f>
        <v/>
      </c>
      <c r="I616" s="44">
        <f>IF($B616="","",IFERROR(F616/INDEX(DocHours,MATCH(B616,Doctors,0)),""))</f>
        <v/>
      </c>
    </row>
    <row r="617">
      <c r="A617" s="17" t="n"/>
      <c r="B617" s="4" t="n"/>
      <c r="C617" s="6" t="n"/>
      <c r="D617" s="6" t="n"/>
      <c r="E617" s="6" t="n"/>
      <c r="F617" s="18" t="n"/>
      <c r="G617" s="20">
        <f>IF($B617="","",IFERROR(C617/D617,""))</f>
        <v/>
      </c>
      <c r="H617" s="20">
        <f>IF($B617="","",IFERROR(E617/C617,""))</f>
        <v/>
      </c>
      <c r="I617" s="44">
        <f>IF($B617="","",IFERROR(F617/INDEX(DocHours,MATCH(B617,Doctors,0)),""))</f>
        <v/>
      </c>
    </row>
    <row r="618">
      <c r="A618" s="17" t="n"/>
      <c r="B618" s="4" t="n"/>
      <c r="C618" s="6" t="n"/>
      <c r="D618" s="6" t="n"/>
      <c r="E618" s="6" t="n"/>
      <c r="F618" s="18" t="n"/>
      <c r="G618" s="20">
        <f>IF($B618="","",IFERROR(C618/D618,""))</f>
        <v/>
      </c>
      <c r="H618" s="20">
        <f>IF($B618="","",IFERROR(E618/C618,""))</f>
        <v/>
      </c>
      <c r="I618" s="44">
        <f>IF($B618="","",IFERROR(F618/INDEX(DocHours,MATCH(B618,Doctors,0)),""))</f>
        <v/>
      </c>
    </row>
    <row r="619">
      <c r="A619" s="17" t="n"/>
      <c r="B619" s="4" t="n"/>
      <c r="C619" s="6" t="n"/>
      <c r="D619" s="6" t="n"/>
      <c r="E619" s="6" t="n"/>
      <c r="F619" s="18" t="n"/>
      <c r="G619" s="20">
        <f>IF($B619="","",IFERROR(C619/D619,""))</f>
        <v/>
      </c>
      <c r="H619" s="20">
        <f>IF($B619="","",IFERROR(E619/C619,""))</f>
        <v/>
      </c>
      <c r="I619" s="44">
        <f>IF($B619="","",IFERROR(F619/INDEX(DocHours,MATCH(B619,Doctors,0)),""))</f>
        <v/>
      </c>
    </row>
    <row r="620">
      <c r="A620" s="17" t="n"/>
      <c r="B620" s="4" t="n"/>
      <c r="C620" s="6" t="n"/>
      <c r="D620" s="6" t="n"/>
      <c r="E620" s="6" t="n"/>
      <c r="F620" s="18" t="n"/>
      <c r="G620" s="20">
        <f>IF($B620="","",IFERROR(C620/D620,""))</f>
        <v/>
      </c>
      <c r="H620" s="20">
        <f>IF($B620="","",IFERROR(E620/C620,""))</f>
        <v/>
      </c>
      <c r="I620" s="44">
        <f>IF($B620="","",IFERROR(F620/INDEX(DocHours,MATCH(B620,Doctors,0)),""))</f>
        <v/>
      </c>
    </row>
    <row r="621">
      <c r="A621" s="17" t="n"/>
      <c r="B621" s="4" t="n"/>
      <c r="C621" s="6" t="n"/>
      <c r="D621" s="6" t="n"/>
      <c r="E621" s="6" t="n"/>
      <c r="F621" s="18" t="n"/>
      <c r="G621" s="20">
        <f>IF($B621="","",IFERROR(C621/D621,""))</f>
        <v/>
      </c>
      <c r="H621" s="20">
        <f>IF($B621="","",IFERROR(E621/C621,""))</f>
        <v/>
      </c>
      <c r="I621" s="44">
        <f>IF($B621="","",IFERROR(F621/INDEX(DocHours,MATCH(B621,Doctors,0)),""))</f>
        <v/>
      </c>
    </row>
    <row r="622">
      <c r="A622" s="17" t="n"/>
      <c r="B622" s="4" t="n"/>
      <c r="C622" s="6" t="n"/>
      <c r="D622" s="6" t="n"/>
      <c r="E622" s="6" t="n"/>
      <c r="F622" s="18" t="n"/>
      <c r="G622" s="20">
        <f>IF($B622="","",IFERROR(C622/D622,""))</f>
        <v/>
      </c>
      <c r="H622" s="20">
        <f>IF($B622="","",IFERROR(E622/C622,""))</f>
        <v/>
      </c>
      <c r="I622" s="44">
        <f>IF($B622="","",IFERROR(F622/INDEX(DocHours,MATCH(B622,Doctors,0)),""))</f>
        <v/>
      </c>
    </row>
    <row r="623">
      <c r="A623" s="17" t="n"/>
      <c r="B623" s="4" t="n"/>
      <c r="C623" s="6" t="n"/>
      <c r="D623" s="6" t="n"/>
      <c r="E623" s="6" t="n"/>
      <c r="F623" s="18" t="n"/>
      <c r="G623" s="20">
        <f>IF($B623="","",IFERROR(C623/D623,""))</f>
        <v/>
      </c>
      <c r="H623" s="20">
        <f>IF($B623="","",IFERROR(E623/C623,""))</f>
        <v/>
      </c>
      <c r="I623" s="44">
        <f>IF($B623="","",IFERROR(F623/INDEX(DocHours,MATCH(B623,Doctors,0)),""))</f>
        <v/>
      </c>
    </row>
    <row r="624">
      <c r="A624" s="17" t="n"/>
      <c r="B624" s="4" t="n"/>
      <c r="C624" s="6" t="n"/>
      <c r="D624" s="6" t="n"/>
      <c r="E624" s="6" t="n"/>
      <c r="F624" s="18" t="n"/>
      <c r="G624" s="20">
        <f>IF($B624="","",IFERROR(C624/D624,""))</f>
        <v/>
      </c>
      <c r="H624" s="20">
        <f>IF($B624="","",IFERROR(E624/C624,""))</f>
        <v/>
      </c>
      <c r="I624" s="44">
        <f>IF($B624="","",IFERROR(F624/INDEX(DocHours,MATCH(B624,Doctors,0)),""))</f>
        <v/>
      </c>
    </row>
    <row r="625">
      <c r="A625" s="17" t="n"/>
      <c r="B625" s="4" t="n"/>
      <c r="C625" s="6" t="n"/>
      <c r="D625" s="6" t="n"/>
      <c r="E625" s="6" t="n"/>
      <c r="F625" s="18" t="n"/>
      <c r="G625" s="20">
        <f>IF($B625="","",IFERROR(C625/D625,""))</f>
        <v/>
      </c>
      <c r="H625" s="20">
        <f>IF($B625="","",IFERROR(E625/C625,""))</f>
        <v/>
      </c>
      <c r="I625" s="44">
        <f>IF($B625="","",IFERROR(F625/INDEX(DocHours,MATCH(B625,Doctors,0)),""))</f>
        <v/>
      </c>
    </row>
    <row r="626">
      <c r="A626" s="17" t="n"/>
      <c r="B626" s="4" t="n"/>
      <c r="C626" s="6" t="n"/>
      <c r="D626" s="6" t="n"/>
      <c r="E626" s="6" t="n"/>
      <c r="F626" s="18" t="n"/>
      <c r="G626" s="20">
        <f>IF($B626="","",IFERROR(C626/D626,""))</f>
        <v/>
      </c>
      <c r="H626" s="20">
        <f>IF($B626="","",IFERROR(E626/C626,""))</f>
        <v/>
      </c>
      <c r="I626" s="44">
        <f>IF($B626="","",IFERROR(F626/INDEX(DocHours,MATCH(B626,Doctors,0)),""))</f>
        <v/>
      </c>
    </row>
    <row r="627">
      <c r="A627" s="17" t="n"/>
      <c r="B627" s="4" t="n"/>
      <c r="C627" s="6" t="n"/>
      <c r="D627" s="6" t="n"/>
      <c r="E627" s="6" t="n"/>
      <c r="F627" s="18" t="n"/>
      <c r="G627" s="20">
        <f>IF($B627="","",IFERROR(C627/D627,""))</f>
        <v/>
      </c>
      <c r="H627" s="20">
        <f>IF($B627="","",IFERROR(E627/C627,""))</f>
        <v/>
      </c>
      <c r="I627" s="44">
        <f>IF($B627="","",IFERROR(F627/INDEX(DocHours,MATCH(B627,Doctors,0)),""))</f>
        <v/>
      </c>
    </row>
    <row r="628">
      <c r="A628" s="17" t="n"/>
      <c r="B628" s="4" t="n"/>
      <c r="C628" s="6" t="n"/>
      <c r="D628" s="6" t="n"/>
      <c r="E628" s="6" t="n"/>
      <c r="F628" s="18" t="n"/>
      <c r="G628" s="20">
        <f>IF($B628="","",IFERROR(C628/D628,""))</f>
        <v/>
      </c>
      <c r="H628" s="20">
        <f>IF($B628="","",IFERROR(E628/C628,""))</f>
        <v/>
      </c>
      <c r="I628" s="44">
        <f>IF($B628="","",IFERROR(F628/INDEX(DocHours,MATCH(B628,Doctors,0)),""))</f>
        <v/>
      </c>
    </row>
    <row r="629">
      <c r="A629" s="17" t="n"/>
      <c r="B629" s="4" t="n"/>
      <c r="C629" s="6" t="n"/>
      <c r="D629" s="6" t="n"/>
      <c r="E629" s="6" t="n"/>
      <c r="F629" s="18" t="n"/>
      <c r="G629" s="20">
        <f>IF($B629="","",IFERROR(C629/D629,""))</f>
        <v/>
      </c>
      <c r="H629" s="20">
        <f>IF($B629="","",IFERROR(E629/C629,""))</f>
        <v/>
      </c>
      <c r="I629" s="44">
        <f>IF($B629="","",IFERROR(F629/INDEX(DocHours,MATCH(B629,Doctors,0)),""))</f>
        <v/>
      </c>
    </row>
    <row r="630">
      <c r="A630" s="17" t="n"/>
      <c r="B630" s="4" t="n"/>
      <c r="C630" s="6" t="n"/>
      <c r="D630" s="6" t="n"/>
      <c r="E630" s="6" t="n"/>
      <c r="F630" s="18" t="n"/>
      <c r="G630" s="20">
        <f>IF($B630="","",IFERROR(C630/D630,""))</f>
        <v/>
      </c>
      <c r="H630" s="20">
        <f>IF($B630="","",IFERROR(E630/C630,""))</f>
        <v/>
      </c>
      <c r="I630" s="44">
        <f>IF($B630="","",IFERROR(F630/INDEX(DocHours,MATCH(B630,Doctors,0)),""))</f>
        <v/>
      </c>
    </row>
    <row r="631">
      <c r="A631" s="17" t="n"/>
      <c r="B631" s="4" t="n"/>
      <c r="C631" s="6" t="n"/>
      <c r="D631" s="6" t="n"/>
      <c r="E631" s="6" t="n"/>
      <c r="F631" s="18" t="n"/>
      <c r="G631" s="20">
        <f>IF($B631="","",IFERROR(C631/D631,""))</f>
        <v/>
      </c>
      <c r="H631" s="20">
        <f>IF($B631="","",IFERROR(E631/C631,""))</f>
        <v/>
      </c>
      <c r="I631" s="44">
        <f>IF($B631="","",IFERROR(F631/INDEX(DocHours,MATCH(B631,Doctors,0)),""))</f>
        <v/>
      </c>
    </row>
    <row r="632">
      <c r="A632" s="17" t="n"/>
      <c r="B632" s="4" t="n"/>
      <c r="C632" s="6" t="n"/>
      <c r="D632" s="6" t="n"/>
      <c r="E632" s="6" t="n"/>
      <c r="F632" s="18" t="n"/>
      <c r="G632" s="20">
        <f>IF($B632="","",IFERROR(C632/D632,""))</f>
        <v/>
      </c>
      <c r="H632" s="20">
        <f>IF($B632="","",IFERROR(E632/C632,""))</f>
        <v/>
      </c>
      <c r="I632" s="44">
        <f>IF($B632="","",IFERROR(F632/INDEX(DocHours,MATCH(B632,Doctors,0)),""))</f>
        <v/>
      </c>
    </row>
    <row r="633">
      <c r="A633" s="17" t="n"/>
      <c r="B633" s="4" t="n"/>
      <c r="C633" s="6" t="n"/>
      <c r="D633" s="6" t="n"/>
      <c r="E633" s="6" t="n"/>
      <c r="F633" s="18" t="n"/>
      <c r="G633" s="20">
        <f>IF($B633="","",IFERROR(C633/D633,""))</f>
        <v/>
      </c>
      <c r="H633" s="20">
        <f>IF($B633="","",IFERROR(E633/C633,""))</f>
        <v/>
      </c>
      <c r="I633" s="44">
        <f>IF($B633="","",IFERROR(F633/INDEX(DocHours,MATCH(B633,Doctors,0)),""))</f>
        <v/>
      </c>
    </row>
    <row r="634">
      <c r="A634" s="17" t="n"/>
      <c r="B634" s="4" t="n"/>
      <c r="C634" s="6" t="n"/>
      <c r="D634" s="6" t="n"/>
      <c r="E634" s="6" t="n"/>
      <c r="F634" s="18" t="n"/>
      <c r="G634" s="20">
        <f>IF($B634="","",IFERROR(C634/D634,""))</f>
        <v/>
      </c>
      <c r="H634" s="20">
        <f>IF($B634="","",IFERROR(E634/C634,""))</f>
        <v/>
      </c>
      <c r="I634" s="44">
        <f>IF($B634="","",IFERROR(F634/INDEX(DocHours,MATCH(B634,Doctors,0)),""))</f>
        <v/>
      </c>
    </row>
    <row r="635">
      <c r="A635" s="17" t="n"/>
      <c r="B635" s="4" t="n"/>
      <c r="C635" s="6" t="n"/>
      <c r="D635" s="6" t="n"/>
      <c r="E635" s="6" t="n"/>
      <c r="F635" s="18" t="n"/>
      <c r="G635" s="20">
        <f>IF($B635="","",IFERROR(C635/D635,""))</f>
        <v/>
      </c>
      <c r="H635" s="20">
        <f>IF($B635="","",IFERROR(E635/C635,""))</f>
        <v/>
      </c>
      <c r="I635" s="44">
        <f>IF($B635="","",IFERROR(F635/INDEX(DocHours,MATCH(B635,Doctors,0)),""))</f>
        <v/>
      </c>
    </row>
    <row r="636">
      <c r="A636" s="17" t="n"/>
      <c r="B636" s="4" t="n"/>
      <c r="C636" s="6" t="n"/>
      <c r="D636" s="6" t="n"/>
      <c r="E636" s="6" t="n"/>
      <c r="F636" s="18" t="n"/>
      <c r="G636" s="20">
        <f>IF($B636="","",IFERROR(C636/D636,""))</f>
        <v/>
      </c>
      <c r="H636" s="20">
        <f>IF($B636="","",IFERROR(E636/C636,""))</f>
        <v/>
      </c>
      <c r="I636" s="44">
        <f>IF($B636="","",IFERROR(F636/INDEX(DocHours,MATCH(B636,Doctors,0)),""))</f>
        <v/>
      </c>
    </row>
    <row r="637">
      <c r="A637" s="17" t="n"/>
      <c r="B637" s="4" t="n"/>
      <c r="C637" s="6" t="n"/>
      <c r="D637" s="6" t="n"/>
      <c r="E637" s="6" t="n"/>
      <c r="F637" s="18" t="n"/>
      <c r="G637" s="20">
        <f>IF($B637="","",IFERROR(C637/D637,""))</f>
        <v/>
      </c>
      <c r="H637" s="20">
        <f>IF($B637="","",IFERROR(E637/C637,""))</f>
        <v/>
      </c>
      <c r="I637" s="44">
        <f>IF($B637="","",IFERROR(F637/INDEX(DocHours,MATCH(B637,Doctors,0)),""))</f>
        <v/>
      </c>
    </row>
    <row r="638">
      <c r="A638" s="17" t="n"/>
      <c r="B638" s="4" t="n"/>
      <c r="C638" s="6" t="n"/>
      <c r="D638" s="6" t="n"/>
      <c r="E638" s="6" t="n"/>
      <c r="F638" s="18" t="n"/>
      <c r="G638" s="20">
        <f>IF($B638="","",IFERROR(C638/D638,""))</f>
        <v/>
      </c>
      <c r="H638" s="20">
        <f>IF($B638="","",IFERROR(E638/C638,""))</f>
        <v/>
      </c>
      <c r="I638" s="44">
        <f>IF($B638="","",IFERROR(F638/INDEX(DocHours,MATCH(B638,Doctors,0)),""))</f>
        <v/>
      </c>
    </row>
    <row r="639">
      <c r="A639" s="17" t="n"/>
      <c r="B639" s="4" t="n"/>
      <c r="C639" s="6" t="n"/>
      <c r="D639" s="6" t="n"/>
      <c r="E639" s="6" t="n"/>
      <c r="F639" s="18" t="n"/>
      <c r="G639" s="20">
        <f>IF($B639="","",IFERROR(C639/D639,""))</f>
        <v/>
      </c>
      <c r="H639" s="20">
        <f>IF($B639="","",IFERROR(E639/C639,""))</f>
        <v/>
      </c>
      <c r="I639" s="44">
        <f>IF($B639="","",IFERROR(F639/INDEX(DocHours,MATCH(B639,Doctors,0)),""))</f>
        <v/>
      </c>
    </row>
    <row r="640">
      <c r="A640" s="17" t="n"/>
      <c r="B640" s="4" t="n"/>
      <c r="C640" s="6" t="n"/>
      <c r="D640" s="6" t="n"/>
      <c r="E640" s="6" t="n"/>
      <c r="F640" s="18" t="n"/>
      <c r="G640" s="20">
        <f>IF($B640="","",IFERROR(C640/D640,""))</f>
        <v/>
      </c>
      <c r="H640" s="20">
        <f>IF($B640="","",IFERROR(E640/C640,""))</f>
        <v/>
      </c>
      <c r="I640" s="44">
        <f>IF($B640="","",IFERROR(F640/INDEX(DocHours,MATCH(B640,Doctors,0)),""))</f>
        <v/>
      </c>
    </row>
    <row r="641">
      <c r="A641" s="17" t="n"/>
      <c r="B641" s="4" t="n"/>
      <c r="C641" s="6" t="n"/>
      <c r="D641" s="6" t="n"/>
      <c r="E641" s="6" t="n"/>
      <c r="F641" s="18" t="n"/>
      <c r="G641" s="20">
        <f>IF($B641="","",IFERROR(C641/D641,""))</f>
        <v/>
      </c>
      <c r="H641" s="20">
        <f>IF($B641="","",IFERROR(E641/C641,""))</f>
        <v/>
      </c>
      <c r="I641" s="44">
        <f>IF($B641="","",IFERROR(F641/INDEX(DocHours,MATCH(B641,Doctors,0)),""))</f>
        <v/>
      </c>
    </row>
    <row r="642">
      <c r="A642" s="17" t="n"/>
      <c r="B642" s="4" t="n"/>
      <c r="C642" s="6" t="n"/>
      <c r="D642" s="6" t="n"/>
      <c r="E642" s="6" t="n"/>
      <c r="F642" s="18" t="n"/>
      <c r="G642" s="20">
        <f>IF($B642="","",IFERROR(C642/D642,""))</f>
        <v/>
      </c>
      <c r="H642" s="20">
        <f>IF($B642="","",IFERROR(E642/C642,""))</f>
        <v/>
      </c>
      <c r="I642" s="44">
        <f>IF($B642="","",IFERROR(F642/INDEX(DocHours,MATCH(B642,Doctors,0)),""))</f>
        <v/>
      </c>
    </row>
    <row r="643">
      <c r="A643" s="17" t="n"/>
      <c r="B643" s="4" t="n"/>
      <c r="C643" s="6" t="n"/>
      <c r="D643" s="6" t="n"/>
      <c r="E643" s="6" t="n"/>
      <c r="F643" s="18" t="n"/>
      <c r="G643" s="20">
        <f>IF($B643="","",IFERROR(C643/D643,""))</f>
        <v/>
      </c>
      <c r="H643" s="20">
        <f>IF($B643="","",IFERROR(E643/C643,""))</f>
        <v/>
      </c>
      <c r="I643" s="44">
        <f>IF($B643="","",IFERROR(F643/INDEX(DocHours,MATCH(B643,Doctors,0)),""))</f>
        <v/>
      </c>
    </row>
    <row r="644">
      <c r="A644" s="17" t="n"/>
      <c r="B644" s="4" t="n"/>
      <c r="C644" s="6" t="n"/>
      <c r="D644" s="6" t="n"/>
      <c r="E644" s="6" t="n"/>
      <c r="F644" s="18" t="n"/>
      <c r="G644" s="20">
        <f>IF($B644="","",IFERROR(C644/D644,""))</f>
        <v/>
      </c>
      <c r="H644" s="20">
        <f>IF($B644="","",IFERROR(E644/C644,""))</f>
        <v/>
      </c>
      <c r="I644" s="44">
        <f>IF($B644="","",IFERROR(F644/INDEX(DocHours,MATCH(B644,Doctors,0)),""))</f>
        <v/>
      </c>
    </row>
    <row r="645">
      <c r="A645" s="17" t="n"/>
      <c r="B645" s="4" t="n"/>
      <c r="C645" s="6" t="n"/>
      <c r="D645" s="6" t="n"/>
      <c r="E645" s="6" t="n"/>
      <c r="F645" s="18" t="n"/>
      <c r="G645" s="20">
        <f>IF($B645="","",IFERROR(C645/D645,""))</f>
        <v/>
      </c>
      <c r="H645" s="20">
        <f>IF($B645="","",IFERROR(E645/C645,""))</f>
        <v/>
      </c>
      <c r="I645" s="44">
        <f>IF($B645="","",IFERROR(F645/INDEX(DocHours,MATCH(B645,Doctors,0)),""))</f>
        <v/>
      </c>
    </row>
    <row r="646">
      <c r="A646" s="17" t="n"/>
      <c r="B646" s="4" t="n"/>
      <c r="C646" s="6" t="n"/>
      <c r="D646" s="6" t="n"/>
      <c r="E646" s="6" t="n"/>
      <c r="F646" s="18" t="n"/>
      <c r="G646" s="20">
        <f>IF($B646="","",IFERROR(C646/D646,""))</f>
        <v/>
      </c>
      <c r="H646" s="20">
        <f>IF($B646="","",IFERROR(E646/C646,""))</f>
        <v/>
      </c>
      <c r="I646" s="44">
        <f>IF($B646="","",IFERROR(F646/INDEX(DocHours,MATCH(B646,Doctors,0)),""))</f>
        <v/>
      </c>
    </row>
    <row r="647">
      <c r="A647" s="17" t="n"/>
      <c r="B647" s="4" t="n"/>
      <c r="C647" s="6" t="n"/>
      <c r="D647" s="6" t="n"/>
      <c r="E647" s="6" t="n"/>
      <c r="F647" s="18" t="n"/>
      <c r="G647" s="20">
        <f>IF($B647="","",IFERROR(C647/D647,""))</f>
        <v/>
      </c>
      <c r="H647" s="20">
        <f>IF($B647="","",IFERROR(E647/C647,""))</f>
        <v/>
      </c>
      <c r="I647" s="44">
        <f>IF($B647="","",IFERROR(F647/INDEX(DocHours,MATCH(B647,Doctors,0)),""))</f>
        <v/>
      </c>
    </row>
    <row r="648">
      <c r="A648" s="17" t="n"/>
      <c r="B648" s="4" t="n"/>
      <c r="C648" s="6" t="n"/>
      <c r="D648" s="6" t="n"/>
      <c r="E648" s="6" t="n"/>
      <c r="F648" s="18" t="n"/>
      <c r="G648" s="20">
        <f>IF($B648="","",IFERROR(C648/D648,""))</f>
        <v/>
      </c>
      <c r="H648" s="20">
        <f>IF($B648="","",IFERROR(E648/C648,""))</f>
        <v/>
      </c>
      <c r="I648" s="44">
        <f>IF($B648="","",IFERROR(F648/INDEX(DocHours,MATCH(B648,Doctors,0)),""))</f>
        <v/>
      </c>
    </row>
    <row r="649">
      <c r="A649" s="17" t="n"/>
      <c r="B649" s="4" t="n"/>
      <c r="C649" s="6" t="n"/>
      <c r="D649" s="6" t="n"/>
      <c r="E649" s="6" t="n"/>
      <c r="F649" s="18" t="n"/>
      <c r="G649" s="20">
        <f>IF($B649="","",IFERROR(C649/D649,""))</f>
        <v/>
      </c>
      <c r="H649" s="20">
        <f>IF($B649="","",IFERROR(E649/C649,""))</f>
        <v/>
      </c>
      <c r="I649" s="44">
        <f>IF($B649="","",IFERROR(F649/INDEX(DocHours,MATCH(B649,Doctors,0)),""))</f>
        <v/>
      </c>
    </row>
    <row r="650">
      <c r="A650" s="17" t="n"/>
      <c r="B650" s="4" t="n"/>
      <c r="C650" s="6" t="n"/>
      <c r="D650" s="6" t="n"/>
      <c r="E650" s="6" t="n"/>
      <c r="F650" s="18" t="n"/>
      <c r="G650" s="20">
        <f>IF($B650="","",IFERROR(C650/D650,""))</f>
        <v/>
      </c>
      <c r="H650" s="20">
        <f>IF($B650="","",IFERROR(E650/C650,""))</f>
        <v/>
      </c>
      <c r="I650" s="44">
        <f>IF($B650="","",IFERROR(F650/INDEX(DocHours,MATCH(B650,Doctors,0)),""))</f>
        <v/>
      </c>
    </row>
    <row r="651">
      <c r="A651" s="17" t="n"/>
      <c r="B651" s="4" t="n"/>
      <c r="C651" s="6" t="n"/>
      <c r="D651" s="6" t="n"/>
      <c r="E651" s="6" t="n"/>
      <c r="F651" s="18" t="n"/>
      <c r="G651" s="20">
        <f>IF($B651="","",IFERROR(C651/D651,""))</f>
        <v/>
      </c>
      <c r="H651" s="20">
        <f>IF($B651="","",IFERROR(E651/C651,""))</f>
        <v/>
      </c>
      <c r="I651" s="44">
        <f>IF($B651="","",IFERROR(F651/INDEX(DocHours,MATCH(B651,Doctors,0)),""))</f>
        <v/>
      </c>
    </row>
    <row r="652">
      <c r="A652" s="17" t="n"/>
      <c r="B652" s="4" t="n"/>
      <c r="C652" s="6" t="n"/>
      <c r="D652" s="6" t="n"/>
      <c r="E652" s="6" t="n"/>
      <c r="F652" s="18" t="n"/>
      <c r="G652" s="20">
        <f>IF($B652="","",IFERROR(C652/D652,""))</f>
        <v/>
      </c>
      <c r="H652" s="20">
        <f>IF($B652="","",IFERROR(E652/C652,""))</f>
        <v/>
      </c>
      <c r="I652" s="44">
        <f>IF($B652="","",IFERROR(F652/INDEX(DocHours,MATCH(B652,Doctors,0)),""))</f>
        <v/>
      </c>
    </row>
    <row r="653">
      <c r="A653" s="17" t="n"/>
      <c r="B653" s="4" t="n"/>
      <c r="C653" s="6" t="n"/>
      <c r="D653" s="6" t="n"/>
      <c r="E653" s="6" t="n"/>
      <c r="F653" s="18" t="n"/>
      <c r="G653" s="20">
        <f>IF($B653="","",IFERROR(C653/D653,""))</f>
        <v/>
      </c>
      <c r="H653" s="20">
        <f>IF($B653="","",IFERROR(E653/C653,""))</f>
        <v/>
      </c>
      <c r="I653" s="44">
        <f>IF($B653="","",IFERROR(F653/INDEX(DocHours,MATCH(B653,Doctors,0)),""))</f>
        <v/>
      </c>
    </row>
    <row r="654">
      <c r="A654" s="17" t="n"/>
      <c r="B654" s="4" t="n"/>
      <c r="C654" s="6" t="n"/>
      <c r="D654" s="6" t="n"/>
      <c r="E654" s="6" t="n"/>
      <c r="F654" s="18" t="n"/>
      <c r="G654" s="20">
        <f>IF($B654="","",IFERROR(C654/D654,""))</f>
        <v/>
      </c>
      <c r="H654" s="20">
        <f>IF($B654="","",IFERROR(E654/C654,""))</f>
        <v/>
      </c>
      <c r="I654" s="44">
        <f>IF($B654="","",IFERROR(F654/INDEX(DocHours,MATCH(B654,Doctors,0)),""))</f>
        <v/>
      </c>
    </row>
    <row r="655">
      <c r="A655" s="17" t="n"/>
      <c r="B655" s="4" t="n"/>
      <c r="C655" s="6" t="n"/>
      <c r="D655" s="6" t="n"/>
      <c r="E655" s="6" t="n"/>
      <c r="F655" s="18" t="n"/>
      <c r="G655" s="20">
        <f>IF($B655="","",IFERROR(C655/D655,""))</f>
        <v/>
      </c>
      <c r="H655" s="20">
        <f>IF($B655="","",IFERROR(E655/C655,""))</f>
        <v/>
      </c>
      <c r="I655" s="44">
        <f>IF($B655="","",IFERROR(F655/INDEX(DocHours,MATCH(B655,Doctors,0)),""))</f>
        <v/>
      </c>
    </row>
    <row r="656">
      <c r="A656" s="17" t="n"/>
      <c r="B656" s="4" t="n"/>
      <c r="C656" s="6" t="n"/>
      <c r="D656" s="6" t="n"/>
      <c r="E656" s="6" t="n"/>
      <c r="F656" s="18" t="n"/>
      <c r="G656" s="20">
        <f>IF($B656="","",IFERROR(C656/D656,""))</f>
        <v/>
      </c>
      <c r="H656" s="20">
        <f>IF($B656="","",IFERROR(E656/C656,""))</f>
        <v/>
      </c>
      <c r="I656" s="44">
        <f>IF($B656="","",IFERROR(F656/INDEX(DocHours,MATCH(B656,Doctors,0)),""))</f>
        <v/>
      </c>
    </row>
    <row r="657">
      <c r="A657" s="17" t="n"/>
      <c r="B657" s="4" t="n"/>
      <c r="C657" s="6" t="n"/>
      <c r="D657" s="6" t="n"/>
      <c r="E657" s="6" t="n"/>
      <c r="F657" s="18" t="n"/>
      <c r="G657" s="20">
        <f>IF($B657="","",IFERROR(C657/D657,""))</f>
        <v/>
      </c>
      <c r="H657" s="20">
        <f>IF($B657="","",IFERROR(E657/C657,""))</f>
        <v/>
      </c>
      <c r="I657" s="44">
        <f>IF($B657="","",IFERROR(F657/INDEX(DocHours,MATCH(B657,Doctors,0)),""))</f>
        <v/>
      </c>
    </row>
    <row r="658">
      <c r="A658" s="17" t="n"/>
      <c r="B658" s="4" t="n"/>
      <c r="C658" s="6" t="n"/>
      <c r="D658" s="6" t="n"/>
      <c r="E658" s="6" t="n"/>
      <c r="F658" s="18" t="n"/>
      <c r="G658" s="20">
        <f>IF($B658="","",IFERROR(C658/D658,""))</f>
        <v/>
      </c>
      <c r="H658" s="20">
        <f>IF($B658="","",IFERROR(E658/C658,""))</f>
        <v/>
      </c>
      <c r="I658" s="44">
        <f>IF($B658="","",IFERROR(F658/INDEX(DocHours,MATCH(B658,Doctors,0)),""))</f>
        <v/>
      </c>
    </row>
    <row r="659">
      <c r="A659" s="17" t="n"/>
      <c r="B659" s="4" t="n"/>
      <c r="C659" s="6" t="n"/>
      <c r="D659" s="6" t="n"/>
      <c r="E659" s="6" t="n"/>
      <c r="F659" s="18" t="n"/>
      <c r="G659" s="20">
        <f>IF($B659="","",IFERROR(C659/D659,""))</f>
        <v/>
      </c>
      <c r="H659" s="20">
        <f>IF($B659="","",IFERROR(E659/C659,""))</f>
        <v/>
      </c>
      <c r="I659" s="44">
        <f>IF($B659="","",IFERROR(F659/INDEX(DocHours,MATCH(B659,Doctors,0)),""))</f>
        <v/>
      </c>
    </row>
    <row r="660">
      <c r="A660" s="17" t="n"/>
      <c r="B660" s="4" t="n"/>
      <c r="C660" s="6" t="n"/>
      <c r="D660" s="6" t="n"/>
      <c r="E660" s="6" t="n"/>
      <c r="F660" s="18" t="n"/>
      <c r="G660" s="20">
        <f>IF($B660="","",IFERROR(C660/D660,""))</f>
        <v/>
      </c>
      <c r="H660" s="20">
        <f>IF($B660="","",IFERROR(E660/C660,""))</f>
        <v/>
      </c>
      <c r="I660" s="44">
        <f>IF($B660="","",IFERROR(F660/INDEX(DocHours,MATCH(B660,Doctors,0)),""))</f>
        <v/>
      </c>
    </row>
    <row r="661">
      <c r="A661" s="17" t="n"/>
      <c r="B661" s="4" t="n"/>
      <c r="C661" s="6" t="n"/>
      <c r="D661" s="6" t="n"/>
      <c r="E661" s="6" t="n"/>
      <c r="F661" s="18" t="n"/>
      <c r="G661" s="20">
        <f>IF($B661="","",IFERROR(C661/D661,""))</f>
        <v/>
      </c>
      <c r="H661" s="20">
        <f>IF($B661="","",IFERROR(E661/C661,""))</f>
        <v/>
      </c>
      <c r="I661" s="44">
        <f>IF($B661="","",IFERROR(F661/INDEX(DocHours,MATCH(B661,Doctors,0)),""))</f>
        <v/>
      </c>
    </row>
    <row r="662">
      <c r="A662" s="17" t="n"/>
      <c r="B662" s="4" t="n"/>
      <c r="C662" s="6" t="n"/>
      <c r="D662" s="6" t="n"/>
      <c r="E662" s="6" t="n"/>
      <c r="F662" s="18" t="n"/>
      <c r="G662" s="20">
        <f>IF($B662="","",IFERROR(C662/D662,""))</f>
        <v/>
      </c>
      <c r="H662" s="20">
        <f>IF($B662="","",IFERROR(E662/C662,""))</f>
        <v/>
      </c>
      <c r="I662" s="44">
        <f>IF($B662="","",IFERROR(F662/INDEX(DocHours,MATCH(B662,Doctors,0)),""))</f>
        <v/>
      </c>
    </row>
    <row r="663">
      <c r="A663" s="17" t="n"/>
      <c r="B663" s="4" t="n"/>
      <c r="C663" s="6" t="n"/>
      <c r="D663" s="6" t="n"/>
      <c r="E663" s="6" t="n"/>
      <c r="F663" s="18" t="n"/>
      <c r="G663" s="20">
        <f>IF($B663="","",IFERROR(C663/D663,""))</f>
        <v/>
      </c>
      <c r="H663" s="20">
        <f>IF($B663="","",IFERROR(E663/C663,""))</f>
        <v/>
      </c>
      <c r="I663" s="44">
        <f>IF($B663="","",IFERROR(F663/INDEX(DocHours,MATCH(B663,Doctors,0)),""))</f>
        <v/>
      </c>
    </row>
    <row r="664">
      <c r="A664" s="17" t="n"/>
      <c r="B664" s="4" t="n"/>
      <c r="C664" s="6" t="n"/>
      <c r="D664" s="6" t="n"/>
      <c r="E664" s="6" t="n"/>
      <c r="F664" s="18" t="n"/>
      <c r="G664" s="20">
        <f>IF($B664="","",IFERROR(C664/D664,""))</f>
        <v/>
      </c>
      <c r="H664" s="20">
        <f>IF($B664="","",IFERROR(E664/C664,""))</f>
        <v/>
      </c>
      <c r="I664" s="44">
        <f>IF($B664="","",IFERROR(F664/INDEX(DocHours,MATCH(B664,Doctors,0)),""))</f>
        <v/>
      </c>
    </row>
    <row r="665">
      <c r="A665" s="17" t="n"/>
      <c r="B665" s="4" t="n"/>
      <c r="C665" s="6" t="n"/>
      <c r="D665" s="6" t="n"/>
      <c r="E665" s="6" t="n"/>
      <c r="F665" s="18" t="n"/>
      <c r="G665" s="20">
        <f>IF($B665="","",IFERROR(C665/D665,""))</f>
        <v/>
      </c>
      <c r="H665" s="20">
        <f>IF($B665="","",IFERROR(E665/C665,""))</f>
        <v/>
      </c>
      <c r="I665" s="44">
        <f>IF($B665="","",IFERROR(F665/INDEX(DocHours,MATCH(B665,Doctors,0)),""))</f>
        <v/>
      </c>
    </row>
    <row r="666">
      <c r="A666" s="17" t="n"/>
      <c r="B666" s="4" t="n"/>
      <c r="C666" s="6" t="n"/>
      <c r="D666" s="6" t="n"/>
      <c r="E666" s="6" t="n"/>
      <c r="F666" s="18" t="n"/>
      <c r="G666" s="20">
        <f>IF($B666="","",IFERROR(C666/D666,""))</f>
        <v/>
      </c>
      <c r="H666" s="20">
        <f>IF($B666="","",IFERROR(E666/C666,""))</f>
        <v/>
      </c>
      <c r="I666" s="44">
        <f>IF($B666="","",IFERROR(F666/INDEX(DocHours,MATCH(B666,Doctors,0)),""))</f>
        <v/>
      </c>
    </row>
    <row r="667">
      <c r="A667" s="17" t="n"/>
      <c r="B667" s="4" t="n"/>
      <c r="C667" s="6" t="n"/>
      <c r="D667" s="6" t="n"/>
      <c r="E667" s="6" t="n"/>
      <c r="F667" s="18" t="n"/>
      <c r="G667" s="20">
        <f>IF($B667="","",IFERROR(C667/D667,""))</f>
        <v/>
      </c>
      <c r="H667" s="20">
        <f>IF($B667="","",IFERROR(E667/C667,""))</f>
        <v/>
      </c>
      <c r="I667" s="44">
        <f>IF($B667="","",IFERROR(F667/INDEX(DocHours,MATCH(B667,Doctors,0)),""))</f>
        <v/>
      </c>
    </row>
    <row r="668">
      <c r="A668" s="17" t="n"/>
      <c r="B668" s="4" t="n"/>
      <c r="C668" s="6" t="n"/>
      <c r="D668" s="6" t="n"/>
      <c r="E668" s="6" t="n"/>
      <c r="F668" s="18" t="n"/>
      <c r="G668" s="20">
        <f>IF($B668="","",IFERROR(C668/D668,""))</f>
        <v/>
      </c>
      <c r="H668" s="20">
        <f>IF($B668="","",IFERROR(E668/C668,""))</f>
        <v/>
      </c>
      <c r="I668" s="44">
        <f>IF($B668="","",IFERROR(F668/INDEX(DocHours,MATCH(B668,Doctors,0)),""))</f>
        <v/>
      </c>
    </row>
    <row r="669">
      <c r="A669" s="17" t="n"/>
      <c r="B669" s="4" t="n"/>
      <c r="C669" s="6" t="n"/>
      <c r="D669" s="6" t="n"/>
      <c r="E669" s="6" t="n"/>
      <c r="F669" s="18" t="n"/>
      <c r="G669" s="20">
        <f>IF($B669="","",IFERROR(C669/D669,""))</f>
        <v/>
      </c>
      <c r="H669" s="20">
        <f>IF($B669="","",IFERROR(E669/C669,""))</f>
        <v/>
      </c>
      <c r="I669" s="44">
        <f>IF($B669="","",IFERROR(F669/INDEX(DocHours,MATCH(B669,Doctors,0)),""))</f>
        <v/>
      </c>
    </row>
    <row r="670">
      <c r="A670" s="17" t="n"/>
      <c r="B670" s="4" t="n"/>
      <c r="C670" s="6" t="n"/>
      <c r="D670" s="6" t="n"/>
      <c r="E670" s="6" t="n"/>
      <c r="F670" s="18" t="n"/>
      <c r="G670" s="20">
        <f>IF($B670="","",IFERROR(C670/D670,""))</f>
        <v/>
      </c>
      <c r="H670" s="20">
        <f>IF($B670="","",IFERROR(E670/C670,""))</f>
        <v/>
      </c>
      <c r="I670" s="44">
        <f>IF($B670="","",IFERROR(F670/INDEX(DocHours,MATCH(B670,Doctors,0)),""))</f>
        <v/>
      </c>
    </row>
    <row r="671">
      <c r="A671" s="17" t="n"/>
      <c r="B671" s="4" t="n"/>
      <c r="C671" s="6" t="n"/>
      <c r="D671" s="6" t="n"/>
      <c r="E671" s="6" t="n"/>
      <c r="F671" s="18" t="n"/>
      <c r="G671" s="20">
        <f>IF($B671="","",IFERROR(C671/D671,""))</f>
        <v/>
      </c>
      <c r="H671" s="20">
        <f>IF($B671="","",IFERROR(E671/C671,""))</f>
        <v/>
      </c>
      <c r="I671" s="44">
        <f>IF($B671="","",IFERROR(F671/INDEX(DocHours,MATCH(B671,Doctors,0)),""))</f>
        <v/>
      </c>
    </row>
    <row r="672">
      <c r="A672" s="17" t="n"/>
      <c r="B672" s="4" t="n"/>
      <c r="C672" s="6" t="n"/>
      <c r="D672" s="6" t="n"/>
      <c r="E672" s="6" t="n"/>
      <c r="F672" s="18" t="n"/>
      <c r="G672" s="20">
        <f>IF($B672="","",IFERROR(C672/D672,""))</f>
        <v/>
      </c>
      <c r="H672" s="20">
        <f>IF($B672="","",IFERROR(E672/C672,""))</f>
        <v/>
      </c>
      <c r="I672" s="44">
        <f>IF($B672="","",IFERROR(F672/INDEX(DocHours,MATCH(B672,Doctors,0)),""))</f>
        <v/>
      </c>
    </row>
    <row r="673">
      <c r="A673" s="17" t="n"/>
      <c r="B673" s="4" t="n"/>
      <c r="C673" s="6" t="n"/>
      <c r="D673" s="6" t="n"/>
      <c r="E673" s="6" t="n"/>
      <c r="F673" s="18" t="n"/>
      <c r="G673" s="20">
        <f>IF($B673="","",IFERROR(C673/D673,""))</f>
        <v/>
      </c>
      <c r="H673" s="20">
        <f>IF($B673="","",IFERROR(E673/C673,""))</f>
        <v/>
      </c>
      <c r="I673" s="44">
        <f>IF($B673="","",IFERROR(F673/INDEX(DocHours,MATCH(B673,Doctors,0)),""))</f>
        <v/>
      </c>
    </row>
    <row r="674">
      <c r="A674" s="17" t="n"/>
      <c r="B674" s="4" t="n"/>
      <c r="C674" s="6" t="n"/>
      <c r="D674" s="6" t="n"/>
      <c r="E674" s="6" t="n"/>
      <c r="F674" s="18" t="n"/>
      <c r="G674" s="20">
        <f>IF($B674="","",IFERROR(C674/D674,""))</f>
        <v/>
      </c>
      <c r="H674" s="20">
        <f>IF($B674="","",IFERROR(E674/C674,""))</f>
        <v/>
      </c>
      <c r="I674" s="44">
        <f>IF($B674="","",IFERROR(F674/INDEX(DocHours,MATCH(B674,Doctors,0)),""))</f>
        <v/>
      </c>
    </row>
    <row r="675">
      <c r="A675" s="17" t="n"/>
      <c r="B675" s="4" t="n"/>
      <c r="C675" s="6" t="n"/>
      <c r="D675" s="6" t="n"/>
      <c r="E675" s="6" t="n"/>
      <c r="F675" s="18" t="n"/>
      <c r="G675" s="20">
        <f>IF($B675="","",IFERROR(C675/D675,""))</f>
        <v/>
      </c>
      <c r="H675" s="20">
        <f>IF($B675="","",IFERROR(E675/C675,""))</f>
        <v/>
      </c>
      <c r="I675" s="44">
        <f>IF($B675="","",IFERROR(F675/INDEX(DocHours,MATCH(B675,Doctors,0)),""))</f>
        <v/>
      </c>
    </row>
    <row r="676">
      <c r="A676" s="17" t="n"/>
      <c r="B676" s="4" t="n"/>
      <c r="C676" s="6" t="n"/>
      <c r="D676" s="6" t="n"/>
      <c r="E676" s="6" t="n"/>
      <c r="F676" s="18" t="n"/>
      <c r="G676" s="20">
        <f>IF($B676="","",IFERROR(C676/D676,""))</f>
        <v/>
      </c>
      <c r="H676" s="20">
        <f>IF($B676="","",IFERROR(E676/C676,""))</f>
        <v/>
      </c>
      <c r="I676" s="44">
        <f>IF($B676="","",IFERROR(F676/INDEX(DocHours,MATCH(B676,Doctors,0)),""))</f>
        <v/>
      </c>
    </row>
    <row r="677">
      <c r="A677" s="17" t="n"/>
      <c r="B677" s="4" t="n"/>
      <c r="C677" s="6" t="n"/>
      <c r="D677" s="6" t="n"/>
      <c r="E677" s="6" t="n"/>
      <c r="F677" s="18" t="n"/>
      <c r="G677" s="20">
        <f>IF($B677="","",IFERROR(C677/D677,""))</f>
        <v/>
      </c>
      <c r="H677" s="20">
        <f>IF($B677="","",IFERROR(E677/C677,""))</f>
        <v/>
      </c>
      <c r="I677" s="44">
        <f>IF($B677="","",IFERROR(F677/INDEX(DocHours,MATCH(B677,Doctors,0)),""))</f>
        <v/>
      </c>
    </row>
    <row r="678">
      <c r="A678" s="17" t="n"/>
      <c r="B678" s="4" t="n"/>
      <c r="C678" s="6" t="n"/>
      <c r="D678" s="6" t="n"/>
      <c r="E678" s="6" t="n"/>
      <c r="F678" s="18" t="n"/>
      <c r="G678" s="20">
        <f>IF($B678="","",IFERROR(C678/D678,""))</f>
        <v/>
      </c>
      <c r="H678" s="20">
        <f>IF($B678="","",IFERROR(E678/C678,""))</f>
        <v/>
      </c>
      <c r="I678" s="44">
        <f>IF($B678="","",IFERROR(F678/INDEX(DocHours,MATCH(B678,Doctors,0)),""))</f>
        <v/>
      </c>
    </row>
    <row r="679">
      <c r="A679" s="17" t="n"/>
      <c r="B679" s="4" t="n"/>
      <c r="C679" s="6" t="n"/>
      <c r="D679" s="6" t="n"/>
      <c r="E679" s="6" t="n"/>
      <c r="F679" s="18" t="n"/>
      <c r="G679" s="20">
        <f>IF($B679="","",IFERROR(C679/D679,""))</f>
        <v/>
      </c>
      <c r="H679" s="20">
        <f>IF($B679="","",IFERROR(E679/C679,""))</f>
        <v/>
      </c>
      <c r="I679" s="44">
        <f>IF($B679="","",IFERROR(F679/INDEX(DocHours,MATCH(B679,Doctors,0)),""))</f>
        <v/>
      </c>
    </row>
    <row r="680">
      <c r="A680" s="17" t="n"/>
      <c r="B680" s="4" t="n"/>
      <c r="C680" s="6" t="n"/>
      <c r="D680" s="6" t="n"/>
      <c r="E680" s="6" t="n"/>
      <c r="F680" s="18" t="n"/>
      <c r="G680" s="20">
        <f>IF($B680="","",IFERROR(C680/D680,""))</f>
        <v/>
      </c>
      <c r="H680" s="20">
        <f>IF($B680="","",IFERROR(E680/C680,""))</f>
        <v/>
      </c>
      <c r="I680" s="44">
        <f>IF($B680="","",IFERROR(F680/INDEX(DocHours,MATCH(B680,Doctors,0)),""))</f>
        <v/>
      </c>
    </row>
    <row r="681">
      <c r="A681" s="17" t="n"/>
      <c r="B681" s="4" t="n"/>
      <c r="C681" s="6" t="n"/>
      <c r="D681" s="6" t="n"/>
      <c r="E681" s="6" t="n"/>
      <c r="F681" s="18" t="n"/>
      <c r="G681" s="20">
        <f>IF($B681="","",IFERROR(C681/D681,""))</f>
        <v/>
      </c>
      <c r="H681" s="20">
        <f>IF($B681="","",IFERROR(E681/C681,""))</f>
        <v/>
      </c>
      <c r="I681" s="44">
        <f>IF($B681="","",IFERROR(F681/INDEX(DocHours,MATCH(B681,Doctors,0)),""))</f>
        <v/>
      </c>
    </row>
    <row r="682">
      <c r="A682" s="17" t="n"/>
      <c r="B682" s="4" t="n"/>
      <c r="C682" s="6" t="n"/>
      <c r="D682" s="6" t="n"/>
      <c r="E682" s="6" t="n"/>
      <c r="F682" s="18" t="n"/>
      <c r="G682" s="20">
        <f>IF($B682="","",IFERROR(C682/D682,""))</f>
        <v/>
      </c>
      <c r="H682" s="20">
        <f>IF($B682="","",IFERROR(E682/C682,""))</f>
        <v/>
      </c>
      <c r="I682" s="44">
        <f>IF($B682="","",IFERROR(F682/INDEX(DocHours,MATCH(B682,Doctors,0)),""))</f>
        <v/>
      </c>
    </row>
    <row r="683">
      <c r="A683" s="17" t="n"/>
      <c r="B683" s="4" t="n"/>
      <c r="C683" s="6" t="n"/>
      <c r="D683" s="6" t="n"/>
      <c r="E683" s="6" t="n"/>
      <c r="F683" s="18" t="n"/>
      <c r="G683" s="20">
        <f>IF($B683="","",IFERROR(C683/D683,""))</f>
        <v/>
      </c>
      <c r="H683" s="20">
        <f>IF($B683="","",IFERROR(E683/C683,""))</f>
        <v/>
      </c>
      <c r="I683" s="44">
        <f>IF($B683="","",IFERROR(F683/INDEX(DocHours,MATCH(B683,Doctors,0)),""))</f>
        <v/>
      </c>
    </row>
    <row r="684">
      <c r="A684" s="17" t="n"/>
      <c r="B684" s="4" t="n"/>
      <c r="C684" s="6" t="n"/>
      <c r="D684" s="6" t="n"/>
      <c r="E684" s="6" t="n"/>
      <c r="F684" s="18" t="n"/>
      <c r="G684" s="20">
        <f>IF($B684="","",IFERROR(C684/D684,""))</f>
        <v/>
      </c>
      <c r="H684" s="20">
        <f>IF($B684="","",IFERROR(E684/C684,""))</f>
        <v/>
      </c>
      <c r="I684" s="44">
        <f>IF($B684="","",IFERROR(F684/INDEX(DocHours,MATCH(B684,Doctors,0)),""))</f>
        <v/>
      </c>
    </row>
    <row r="685">
      <c r="A685" s="17" t="n"/>
      <c r="B685" s="4" t="n"/>
      <c r="C685" s="6" t="n"/>
      <c r="D685" s="6" t="n"/>
      <c r="E685" s="6" t="n"/>
      <c r="F685" s="18" t="n"/>
      <c r="G685" s="20">
        <f>IF($B685="","",IFERROR(C685/D685,""))</f>
        <v/>
      </c>
      <c r="H685" s="20">
        <f>IF($B685="","",IFERROR(E685/C685,""))</f>
        <v/>
      </c>
      <c r="I685" s="44">
        <f>IF($B685="","",IFERROR(F685/INDEX(DocHours,MATCH(B685,Doctors,0)),""))</f>
        <v/>
      </c>
    </row>
    <row r="686">
      <c r="A686" s="17" t="n"/>
      <c r="B686" s="4" t="n"/>
      <c r="C686" s="6" t="n"/>
      <c r="D686" s="6" t="n"/>
      <c r="E686" s="6" t="n"/>
      <c r="F686" s="18" t="n"/>
      <c r="G686" s="20">
        <f>IF($B686="","",IFERROR(C686/D686,""))</f>
        <v/>
      </c>
      <c r="H686" s="20">
        <f>IF($B686="","",IFERROR(E686/C686,""))</f>
        <v/>
      </c>
      <c r="I686" s="44">
        <f>IF($B686="","",IFERROR(F686/INDEX(DocHours,MATCH(B686,Doctors,0)),""))</f>
        <v/>
      </c>
    </row>
    <row r="687">
      <c r="A687" s="17" t="n"/>
      <c r="B687" s="4" t="n"/>
      <c r="C687" s="6" t="n"/>
      <c r="D687" s="6" t="n"/>
      <c r="E687" s="6" t="n"/>
      <c r="F687" s="18" t="n"/>
      <c r="G687" s="20">
        <f>IF($B687="","",IFERROR(C687/D687,""))</f>
        <v/>
      </c>
      <c r="H687" s="20">
        <f>IF($B687="","",IFERROR(E687/C687,""))</f>
        <v/>
      </c>
      <c r="I687" s="44">
        <f>IF($B687="","",IFERROR(F687/INDEX(DocHours,MATCH(B687,Doctors,0)),""))</f>
        <v/>
      </c>
    </row>
    <row r="688">
      <c r="A688" s="17" t="n"/>
      <c r="B688" s="4" t="n"/>
      <c r="C688" s="6" t="n"/>
      <c r="D688" s="6" t="n"/>
      <c r="E688" s="6" t="n"/>
      <c r="F688" s="18" t="n"/>
      <c r="G688" s="20">
        <f>IF($B688="","",IFERROR(C688/D688,""))</f>
        <v/>
      </c>
      <c r="H688" s="20">
        <f>IF($B688="","",IFERROR(E688/C688,""))</f>
        <v/>
      </c>
      <c r="I688" s="44">
        <f>IF($B688="","",IFERROR(F688/INDEX(DocHours,MATCH(B688,Doctors,0)),""))</f>
        <v/>
      </c>
    </row>
    <row r="689">
      <c r="A689" s="17" t="n"/>
      <c r="B689" s="4" t="n"/>
      <c r="C689" s="6" t="n"/>
      <c r="D689" s="6" t="n"/>
      <c r="E689" s="6" t="n"/>
      <c r="F689" s="18" t="n"/>
      <c r="G689" s="20">
        <f>IF($B689="","",IFERROR(C689/D689,""))</f>
        <v/>
      </c>
      <c r="H689" s="20">
        <f>IF($B689="","",IFERROR(E689/C689,""))</f>
        <v/>
      </c>
      <c r="I689" s="44">
        <f>IF($B689="","",IFERROR(F689/INDEX(DocHours,MATCH(B689,Doctors,0)),""))</f>
        <v/>
      </c>
    </row>
    <row r="690">
      <c r="A690" s="17" t="n"/>
      <c r="B690" s="4" t="n"/>
      <c r="C690" s="6" t="n"/>
      <c r="D690" s="6" t="n"/>
      <c r="E690" s="6" t="n"/>
      <c r="F690" s="18" t="n"/>
      <c r="G690" s="20">
        <f>IF($B690="","",IFERROR(C690/D690,""))</f>
        <v/>
      </c>
      <c r="H690" s="20">
        <f>IF($B690="","",IFERROR(E690/C690,""))</f>
        <v/>
      </c>
      <c r="I690" s="44">
        <f>IF($B690="","",IFERROR(F690/INDEX(DocHours,MATCH(B690,Doctors,0)),""))</f>
        <v/>
      </c>
    </row>
    <row r="691">
      <c r="A691" s="17" t="n"/>
      <c r="B691" s="4" t="n"/>
      <c r="C691" s="6" t="n"/>
      <c r="D691" s="6" t="n"/>
      <c r="E691" s="6" t="n"/>
      <c r="F691" s="18" t="n"/>
      <c r="G691" s="20">
        <f>IF($B691="","",IFERROR(C691/D691,""))</f>
        <v/>
      </c>
      <c r="H691" s="20">
        <f>IF($B691="","",IFERROR(E691/C691,""))</f>
        <v/>
      </c>
      <c r="I691" s="44">
        <f>IF($B691="","",IFERROR(F691/INDEX(DocHours,MATCH(B691,Doctors,0)),""))</f>
        <v/>
      </c>
    </row>
    <row r="692">
      <c r="A692" s="17" t="n"/>
      <c r="B692" s="4" t="n"/>
      <c r="C692" s="6" t="n"/>
      <c r="D692" s="6" t="n"/>
      <c r="E692" s="6" t="n"/>
      <c r="F692" s="18" t="n"/>
      <c r="G692" s="20">
        <f>IF($B692="","",IFERROR(C692/D692,""))</f>
        <v/>
      </c>
      <c r="H692" s="20">
        <f>IF($B692="","",IFERROR(E692/C692,""))</f>
        <v/>
      </c>
      <c r="I692" s="44">
        <f>IF($B692="","",IFERROR(F692/INDEX(DocHours,MATCH(B692,Doctors,0)),""))</f>
        <v/>
      </c>
    </row>
    <row r="693">
      <c r="A693" s="17" t="n"/>
      <c r="B693" s="4" t="n"/>
      <c r="C693" s="6" t="n"/>
      <c r="D693" s="6" t="n"/>
      <c r="E693" s="6" t="n"/>
      <c r="F693" s="18" t="n"/>
      <c r="G693" s="20">
        <f>IF($B693="","",IFERROR(C693/D693,""))</f>
        <v/>
      </c>
      <c r="H693" s="20">
        <f>IF($B693="","",IFERROR(E693/C693,""))</f>
        <v/>
      </c>
      <c r="I693" s="44">
        <f>IF($B693="","",IFERROR(F693/INDEX(DocHours,MATCH(B693,Doctors,0)),""))</f>
        <v/>
      </c>
    </row>
    <row r="694">
      <c r="A694" s="17" t="n"/>
      <c r="B694" s="4" t="n"/>
      <c r="C694" s="6" t="n"/>
      <c r="D694" s="6" t="n"/>
      <c r="E694" s="6" t="n"/>
      <c r="F694" s="18" t="n"/>
      <c r="G694" s="20">
        <f>IF($B694="","",IFERROR(C694/D694,""))</f>
        <v/>
      </c>
      <c r="H694" s="20">
        <f>IF($B694="","",IFERROR(E694/C694,""))</f>
        <v/>
      </c>
      <c r="I694" s="44">
        <f>IF($B694="","",IFERROR(F694/INDEX(DocHours,MATCH(B694,Doctors,0)),""))</f>
        <v/>
      </c>
    </row>
    <row r="695">
      <c r="A695" s="17" t="n"/>
      <c r="B695" s="4" t="n"/>
      <c r="C695" s="6" t="n"/>
      <c r="D695" s="6" t="n"/>
      <c r="E695" s="6" t="n"/>
      <c r="F695" s="18" t="n"/>
      <c r="G695" s="20">
        <f>IF($B695="","",IFERROR(C695/D695,""))</f>
        <v/>
      </c>
      <c r="H695" s="20">
        <f>IF($B695="","",IFERROR(E695/C695,""))</f>
        <v/>
      </c>
      <c r="I695" s="44">
        <f>IF($B695="","",IFERROR(F695/INDEX(DocHours,MATCH(B695,Doctors,0)),""))</f>
        <v/>
      </c>
    </row>
    <row r="696">
      <c r="A696" s="17" t="n"/>
      <c r="B696" s="4" t="n"/>
      <c r="C696" s="6" t="n"/>
      <c r="D696" s="6" t="n"/>
      <c r="E696" s="6" t="n"/>
      <c r="F696" s="18" t="n"/>
      <c r="G696" s="20">
        <f>IF($B696="","",IFERROR(C696/D696,""))</f>
        <v/>
      </c>
      <c r="H696" s="20">
        <f>IF($B696="","",IFERROR(E696/C696,""))</f>
        <v/>
      </c>
      <c r="I696" s="44">
        <f>IF($B696="","",IFERROR(F696/INDEX(DocHours,MATCH(B696,Doctors,0)),""))</f>
        <v/>
      </c>
    </row>
    <row r="697">
      <c r="A697" s="17" t="n"/>
      <c r="B697" s="4" t="n"/>
      <c r="C697" s="6" t="n"/>
      <c r="D697" s="6" t="n"/>
      <c r="E697" s="6" t="n"/>
      <c r="F697" s="18" t="n"/>
      <c r="G697" s="20">
        <f>IF($B697="","",IFERROR(C697/D697,""))</f>
        <v/>
      </c>
      <c r="H697" s="20">
        <f>IF($B697="","",IFERROR(E697/C697,""))</f>
        <v/>
      </c>
      <c r="I697" s="44">
        <f>IF($B697="","",IFERROR(F697/INDEX(DocHours,MATCH(B697,Doctors,0)),""))</f>
        <v/>
      </c>
    </row>
    <row r="698">
      <c r="A698" s="17" t="n"/>
      <c r="B698" s="4" t="n"/>
      <c r="C698" s="6" t="n"/>
      <c r="D698" s="6" t="n"/>
      <c r="E698" s="6" t="n"/>
      <c r="F698" s="18" t="n"/>
      <c r="G698" s="20">
        <f>IF($B698="","",IFERROR(C698/D698,""))</f>
        <v/>
      </c>
      <c r="H698" s="20">
        <f>IF($B698="","",IFERROR(E698/C698,""))</f>
        <v/>
      </c>
      <c r="I698" s="44">
        <f>IF($B698="","",IFERROR(F698/INDEX(DocHours,MATCH(B698,Doctors,0)),""))</f>
        <v/>
      </c>
    </row>
    <row r="699">
      <c r="A699" s="17" t="n"/>
      <c r="B699" s="4" t="n"/>
      <c r="C699" s="6" t="n"/>
      <c r="D699" s="6" t="n"/>
      <c r="E699" s="6" t="n"/>
      <c r="F699" s="18" t="n"/>
      <c r="G699" s="20">
        <f>IF($B699="","",IFERROR(C699/D699,""))</f>
        <v/>
      </c>
      <c r="H699" s="20">
        <f>IF($B699="","",IFERROR(E699/C699,""))</f>
        <v/>
      </c>
      <c r="I699" s="44">
        <f>IF($B699="","",IFERROR(F699/INDEX(DocHours,MATCH(B699,Doctors,0)),""))</f>
        <v/>
      </c>
    </row>
    <row r="700">
      <c r="A700" s="17" t="n"/>
      <c r="B700" s="4" t="n"/>
      <c r="C700" s="6" t="n"/>
      <c r="D700" s="6" t="n"/>
      <c r="E700" s="6" t="n"/>
      <c r="F700" s="18" t="n"/>
      <c r="G700" s="20">
        <f>IF($B700="","",IFERROR(C700/D700,""))</f>
        <v/>
      </c>
      <c r="H700" s="20">
        <f>IF($B700="","",IFERROR(E700/C700,""))</f>
        <v/>
      </c>
      <c r="I700" s="44">
        <f>IF($B700="","",IFERROR(F700/INDEX(DocHours,MATCH(B700,Doctors,0)),""))</f>
        <v/>
      </c>
    </row>
    <row r="701">
      <c r="A701" s="17" t="n"/>
      <c r="B701" s="4" t="n"/>
      <c r="C701" s="6" t="n"/>
      <c r="D701" s="6" t="n"/>
      <c r="E701" s="6" t="n"/>
      <c r="F701" s="18" t="n"/>
      <c r="G701" s="20">
        <f>IF($B701="","",IFERROR(C701/D701,""))</f>
        <v/>
      </c>
      <c r="H701" s="20">
        <f>IF($B701="","",IFERROR(E701/C701,""))</f>
        <v/>
      </c>
      <c r="I701" s="44">
        <f>IF($B701="","",IFERROR(F701/INDEX(DocHours,MATCH(B701,Doctors,0)),""))</f>
        <v/>
      </c>
    </row>
    <row r="702">
      <c r="A702" s="17" t="n"/>
      <c r="B702" s="4" t="n"/>
      <c r="C702" s="6" t="n"/>
      <c r="D702" s="6" t="n"/>
      <c r="E702" s="6" t="n"/>
      <c r="F702" s="18" t="n"/>
      <c r="G702" s="20">
        <f>IF($B702="","",IFERROR(C702/D702,""))</f>
        <v/>
      </c>
      <c r="H702" s="20">
        <f>IF($B702="","",IFERROR(E702/C702,""))</f>
        <v/>
      </c>
      <c r="I702" s="44">
        <f>IF($B702="","",IFERROR(F702/INDEX(DocHours,MATCH(B702,Doctors,0)),""))</f>
        <v/>
      </c>
    </row>
    <row r="703">
      <c r="A703" s="17" t="n"/>
      <c r="B703" s="4" t="n"/>
      <c r="C703" s="6" t="n"/>
      <c r="D703" s="6" t="n"/>
      <c r="E703" s="6" t="n"/>
      <c r="F703" s="18" t="n"/>
      <c r="G703" s="20">
        <f>IF($B703="","",IFERROR(C703/D703,""))</f>
        <v/>
      </c>
      <c r="H703" s="20">
        <f>IF($B703="","",IFERROR(E703/C703,""))</f>
        <v/>
      </c>
      <c r="I703" s="44">
        <f>IF($B703="","",IFERROR(F703/INDEX(DocHours,MATCH(B703,Doctors,0)),""))</f>
        <v/>
      </c>
    </row>
    <row r="704">
      <c r="A704" s="17" t="n"/>
      <c r="B704" s="4" t="n"/>
      <c r="C704" s="6" t="n"/>
      <c r="D704" s="6" t="n"/>
      <c r="E704" s="6" t="n"/>
      <c r="F704" s="18" t="n"/>
      <c r="G704" s="20">
        <f>IF($B704="","",IFERROR(C704/D704,""))</f>
        <v/>
      </c>
      <c r="H704" s="20">
        <f>IF($B704="","",IFERROR(E704/C704,""))</f>
        <v/>
      </c>
      <c r="I704" s="44">
        <f>IF($B704="","",IFERROR(F704/INDEX(DocHours,MATCH(B704,Doctors,0)),""))</f>
        <v/>
      </c>
    </row>
    <row r="705">
      <c r="A705" s="17" t="n"/>
      <c r="B705" s="4" t="n"/>
      <c r="C705" s="6" t="n"/>
      <c r="D705" s="6" t="n"/>
      <c r="E705" s="6" t="n"/>
      <c r="F705" s="18" t="n"/>
      <c r="G705" s="20">
        <f>IF($B705="","",IFERROR(C705/D705,""))</f>
        <v/>
      </c>
      <c r="H705" s="20">
        <f>IF($B705="","",IFERROR(E705/C705,""))</f>
        <v/>
      </c>
      <c r="I705" s="44">
        <f>IF($B705="","",IFERROR(F705/INDEX(DocHours,MATCH(B705,Doctors,0)),""))</f>
        <v/>
      </c>
    </row>
    <row r="706">
      <c r="A706" s="17" t="n"/>
      <c r="B706" s="4" t="n"/>
      <c r="C706" s="6" t="n"/>
      <c r="D706" s="6" t="n"/>
      <c r="E706" s="6" t="n"/>
      <c r="F706" s="18" t="n"/>
      <c r="G706" s="20">
        <f>IF($B706="","",IFERROR(C706/D706,""))</f>
        <v/>
      </c>
      <c r="H706" s="20">
        <f>IF($B706="","",IFERROR(E706/C706,""))</f>
        <v/>
      </c>
      <c r="I706" s="44">
        <f>IF($B706="","",IFERROR(F706/INDEX(DocHours,MATCH(B706,Doctors,0)),""))</f>
        <v/>
      </c>
    </row>
    <row r="707">
      <c r="A707" s="17" t="n"/>
      <c r="B707" s="4" t="n"/>
      <c r="C707" s="6" t="n"/>
      <c r="D707" s="6" t="n"/>
      <c r="E707" s="6" t="n"/>
      <c r="F707" s="18" t="n"/>
      <c r="G707" s="20">
        <f>IF($B707="","",IFERROR(C707/D707,""))</f>
        <v/>
      </c>
      <c r="H707" s="20">
        <f>IF($B707="","",IFERROR(E707/C707,""))</f>
        <v/>
      </c>
      <c r="I707" s="44">
        <f>IF($B707="","",IFERROR(F707/INDEX(DocHours,MATCH(B707,Doctors,0)),""))</f>
        <v/>
      </c>
    </row>
    <row r="708">
      <c r="A708" s="17" t="n"/>
      <c r="B708" s="4" t="n"/>
      <c r="C708" s="6" t="n"/>
      <c r="D708" s="6" t="n"/>
      <c r="E708" s="6" t="n"/>
      <c r="F708" s="18" t="n"/>
      <c r="G708" s="20">
        <f>IF($B708="","",IFERROR(C708/D708,""))</f>
        <v/>
      </c>
      <c r="H708" s="20">
        <f>IF($B708="","",IFERROR(E708/C708,""))</f>
        <v/>
      </c>
      <c r="I708" s="44">
        <f>IF($B708="","",IFERROR(F708/INDEX(DocHours,MATCH(B708,Doctors,0)),""))</f>
        <v/>
      </c>
    </row>
    <row r="709">
      <c r="A709" s="17" t="n"/>
      <c r="B709" s="4" t="n"/>
      <c r="C709" s="6" t="n"/>
      <c r="D709" s="6" t="n"/>
      <c r="E709" s="6" t="n"/>
      <c r="F709" s="18" t="n"/>
      <c r="G709" s="20">
        <f>IF($B709="","",IFERROR(C709/D709,""))</f>
        <v/>
      </c>
      <c r="H709" s="20">
        <f>IF($B709="","",IFERROR(E709/C709,""))</f>
        <v/>
      </c>
      <c r="I709" s="44">
        <f>IF($B709="","",IFERROR(F709/INDEX(DocHours,MATCH(B709,Doctors,0)),""))</f>
        <v/>
      </c>
    </row>
    <row r="710">
      <c r="A710" s="17" t="n"/>
      <c r="B710" s="4" t="n"/>
      <c r="C710" s="6" t="n"/>
      <c r="D710" s="6" t="n"/>
      <c r="E710" s="6" t="n"/>
      <c r="F710" s="18" t="n"/>
      <c r="G710" s="20">
        <f>IF($B710="","",IFERROR(C710/D710,""))</f>
        <v/>
      </c>
      <c r="H710" s="20">
        <f>IF($B710="","",IFERROR(E710/C710,""))</f>
        <v/>
      </c>
      <c r="I710" s="44">
        <f>IF($B710="","",IFERROR(F710/INDEX(DocHours,MATCH(B710,Doctors,0)),""))</f>
        <v/>
      </c>
    </row>
    <row r="711">
      <c r="A711" s="17" t="n"/>
      <c r="B711" s="4" t="n"/>
      <c r="C711" s="6" t="n"/>
      <c r="D711" s="6" t="n"/>
      <c r="E711" s="6" t="n"/>
      <c r="F711" s="18" t="n"/>
      <c r="G711" s="20">
        <f>IF($B711="","",IFERROR(C711/D711,""))</f>
        <v/>
      </c>
      <c r="H711" s="20">
        <f>IF($B711="","",IFERROR(E711/C711,""))</f>
        <v/>
      </c>
      <c r="I711" s="44">
        <f>IF($B711="","",IFERROR(F711/INDEX(DocHours,MATCH(B711,Doctors,0)),""))</f>
        <v/>
      </c>
    </row>
    <row r="712">
      <c r="A712" s="17" t="n"/>
      <c r="B712" s="4" t="n"/>
      <c r="C712" s="6" t="n"/>
      <c r="D712" s="6" t="n"/>
      <c r="E712" s="6" t="n"/>
      <c r="F712" s="18" t="n"/>
      <c r="G712" s="20">
        <f>IF($B712="","",IFERROR(C712/D712,""))</f>
        <v/>
      </c>
      <c r="H712" s="20">
        <f>IF($B712="","",IFERROR(E712/C712,""))</f>
        <v/>
      </c>
      <c r="I712" s="44">
        <f>IF($B712="","",IFERROR(F712/INDEX(DocHours,MATCH(B712,Doctors,0)),""))</f>
        <v/>
      </c>
    </row>
    <row r="713">
      <c r="A713" s="17" t="n"/>
      <c r="B713" s="4" t="n"/>
      <c r="C713" s="6" t="n"/>
      <c r="D713" s="6" t="n"/>
      <c r="E713" s="6" t="n"/>
      <c r="F713" s="18" t="n"/>
      <c r="G713" s="20">
        <f>IF($B713="","",IFERROR(C713/D713,""))</f>
        <v/>
      </c>
      <c r="H713" s="20">
        <f>IF($B713="","",IFERROR(E713/C713,""))</f>
        <v/>
      </c>
      <c r="I713" s="44">
        <f>IF($B713="","",IFERROR(F713/INDEX(DocHours,MATCH(B713,Doctors,0)),""))</f>
        <v/>
      </c>
    </row>
    <row r="714">
      <c r="A714" s="17" t="n"/>
      <c r="B714" s="4" t="n"/>
      <c r="C714" s="6" t="n"/>
      <c r="D714" s="6" t="n"/>
      <c r="E714" s="6" t="n"/>
      <c r="F714" s="18" t="n"/>
      <c r="G714" s="20">
        <f>IF($B714="","",IFERROR(C714/D714,""))</f>
        <v/>
      </c>
      <c r="H714" s="20">
        <f>IF($B714="","",IFERROR(E714/C714,""))</f>
        <v/>
      </c>
      <c r="I714" s="44">
        <f>IF($B714="","",IFERROR(F714/INDEX(DocHours,MATCH(B714,Doctors,0)),""))</f>
        <v/>
      </c>
    </row>
    <row r="715">
      <c r="A715" s="17" t="n"/>
      <c r="B715" s="4" t="n"/>
      <c r="C715" s="6" t="n"/>
      <c r="D715" s="6" t="n"/>
      <c r="E715" s="6" t="n"/>
      <c r="F715" s="18" t="n"/>
      <c r="G715" s="20">
        <f>IF($B715="","",IFERROR(C715/D715,""))</f>
        <v/>
      </c>
      <c r="H715" s="20">
        <f>IF($B715="","",IFERROR(E715/C715,""))</f>
        <v/>
      </c>
      <c r="I715" s="44">
        <f>IF($B715="","",IFERROR(F715/INDEX(DocHours,MATCH(B715,Doctors,0)),""))</f>
        <v/>
      </c>
    </row>
    <row r="716">
      <c r="A716" s="17" t="n"/>
      <c r="B716" s="4" t="n"/>
      <c r="C716" s="6" t="n"/>
      <c r="D716" s="6" t="n"/>
      <c r="E716" s="6" t="n"/>
      <c r="F716" s="18" t="n"/>
      <c r="G716" s="20">
        <f>IF($B716="","",IFERROR(C716/D716,""))</f>
        <v/>
      </c>
      <c r="H716" s="20">
        <f>IF($B716="","",IFERROR(E716/C716,""))</f>
        <v/>
      </c>
      <c r="I716" s="44">
        <f>IF($B716="","",IFERROR(F716/INDEX(DocHours,MATCH(B716,Doctors,0)),""))</f>
        <v/>
      </c>
    </row>
    <row r="717">
      <c r="A717" s="17" t="n"/>
      <c r="B717" s="4" t="n"/>
      <c r="C717" s="6" t="n"/>
      <c r="D717" s="6" t="n"/>
      <c r="E717" s="6" t="n"/>
      <c r="F717" s="18" t="n"/>
      <c r="G717" s="20">
        <f>IF($B717="","",IFERROR(C717/D717,""))</f>
        <v/>
      </c>
      <c r="H717" s="20">
        <f>IF($B717="","",IFERROR(E717/C717,""))</f>
        <v/>
      </c>
      <c r="I717" s="44">
        <f>IF($B717="","",IFERROR(F717/INDEX(DocHours,MATCH(B717,Doctors,0)),""))</f>
        <v/>
      </c>
    </row>
    <row r="718">
      <c r="A718" s="17" t="n"/>
      <c r="B718" s="4" t="n"/>
      <c r="C718" s="6" t="n"/>
      <c r="D718" s="6" t="n"/>
      <c r="E718" s="6" t="n"/>
      <c r="F718" s="18" t="n"/>
      <c r="G718" s="20">
        <f>IF($B718="","",IFERROR(C718/D718,""))</f>
        <v/>
      </c>
      <c r="H718" s="20">
        <f>IF($B718="","",IFERROR(E718/C718,""))</f>
        <v/>
      </c>
      <c r="I718" s="44">
        <f>IF($B718="","",IFERROR(F718/INDEX(DocHours,MATCH(B718,Doctors,0)),""))</f>
        <v/>
      </c>
    </row>
    <row r="719">
      <c r="A719" s="17" t="n"/>
      <c r="B719" s="4" t="n"/>
      <c r="C719" s="6" t="n"/>
      <c r="D719" s="6" t="n"/>
      <c r="E719" s="6" t="n"/>
      <c r="F719" s="18" t="n"/>
      <c r="G719" s="20">
        <f>IF($B719="","",IFERROR(C719/D719,""))</f>
        <v/>
      </c>
      <c r="H719" s="20">
        <f>IF($B719="","",IFERROR(E719/C719,""))</f>
        <v/>
      </c>
      <c r="I719" s="44">
        <f>IF($B719="","",IFERROR(F719/INDEX(DocHours,MATCH(B719,Doctors,0)),""))</f>
        <v/>
      </c>
    </row>
    <row r="720">
      <c r="A720" s="17" t="n"/>
      <c r="B720" s="4" t="n"/>
      <c r="C720" s="6" t="n"/>
      <c r="D720" s="6" t="n"/>
      <c r="E720" s="6" t="n"/>
      <c r="F720" s="18" t="n"/>
      <c r="G720" s="20">
        <f>IF($B720="","",IFERROR(C720/D720,""))</f>
        <v/>
      </c>
      <c r="H720" s="20">
        <f>IF($B720="","",IFERROR(E720/C720,""))</f>
        <v/>
      </c>
      <c r="I720" s="44">
        <f>IF($B720="","",IFERROR(F720/INDEX(DocHours,MATCH(B720,Doctors,0)),""))</f>
        <v/>
      </c>
    </row>
    <row r="721">
      <c r="A721" s="17" t="n"/>
      <c r="B721" s="4" t="n"/>
      <c r="C721" s="6" t="n"/>
      <c r="D721" s="6" t="n"/>
      <c r="E721" s="6" t="n"/>
      <c r="F721" s="18" t="n"/>
      <c r="G721" s="20">
        <f>IF($B721="","",IFERROR(C721/D721,""))</f>
        <v/>
      </c>
      <c r="H721" s="20">
        <f>IF($B721="","",IFERROR(E721/C721,""))</f>
        <v/>
      </c>
      <c r="I721" s="44">
        <f>IF($B721="","",IFERROR(F721/INDEX(DocHours,MATCH(B721,Doctors,0)),""))</f>
        <v/>
      </c>
    </row>
    <row r="722">
      <c r="A722" s="17" t="n"/>
      <c r="B722" s="4" t="n"/>
      <c r="C722" s="6" t="n"/>
      <c r="D722" s="6" t="n"/>
      <c r="E722" s="6" t="n"/>
      <c r="F722" s="18" t="n"/>
      <c r="G722" s="20">
        <f>IF($B722="","",IFERROR(C722/D722,""))</f>
        <v/>
      </c>
      <c r="H722" s="20">
        <f>IF($B722="","",IFERROR(E722/C722,""))</f>
        <v/>
      </c>
      <c r="I722" s="44">
        <f>IF($B722="","",IFERROR(F722/INDEX(DocHours,MATCH(B722,Doctors,0)),""))</f>
        <v/>
      </c>
    </row>
    <row r="723">
      <c r="A723" s="17" t="n"/>
      <c r="B723" s="4" t="n"/>
      <c r="C723" s="6" t="n"/>
      <c r="D723" s="6" t="n"/>
      <c r="E723" s="6" t="n"/>
      <c r="F723" s="18" t="n"/>
      <c r="G723" s="20">
        <f>IF($B723="","",IFERROR(C723/D723,""))</f>
        <v/>
      </c>
      <c r="H723" s="20">
        <f>IF($B723="","",IFERROR(E723/C723,""))</f>
        <v/>
      </c>
      <c r="I723" s="44">
        <f>IF($B723="","",IFERROR(F723/INDEX(DocHours,MATCH(B723,Doctors,0)),""))</f>
        <v/>
      </c>
    </row>
    <row r="724">
      <c r="A724" s="17" t="n"/>
      <c r="B724" s="4" t="n"/>
      <c r="C724" s="6" t="n"/>
      <c r="D724" s="6" t="n"/>
      <c r="E724" s="6" t="n"/>
      <c r="F724" s="18" t="n"/>
      <c r="G724" s="20">
        <f>IF($B724="","",IFERROR(C724/D724,""))</f>
        <v/>
      </c>
      <c r="H724" s="20">
        <f>IF($B724="","",IFERROR(E724/C724,""))</f>
        <v/>
      </c>
      <c r="I724" s="44">
        <f>IF($B724="","",IFERROR(F724/INDEX(DocHours,MATCH(B724,Doctors,0)),""))</f>
        <v/>
      </c>
    </row>
    <row r="725">
      <c r="A725" s="17" t="n"/>
      <c r="B725" s="4" t="n"/>
      <c r="C725" s="6" t="n"/>
      <c r="D725" s="6" t="n"/>
      <c r="E725" s="6" t="n"/>
      <c r="F725" s="18" t="n"/>
      <c r="G725" s="20">
        <f>IF($B725="","",IFERROR(C725/D725,""))</f>
        <v/>
      </c>
      <c r="H725" s="20">
        <f>IF($B725="","",IFERROR(E725/C725,""))</f>
        <v/>
      </c>
      <c r="I725" s="44">
        <f>IF($B725="","",IFERROR(F725/INDEX(DocHours,MATCH(B725,Doctors,0)),""))</f>
        <v/>
      </c>
    </row>
    <row r="726">
      <c r="A726" s="17" t="n"/>
      <c r="B726" s="4" t="n"/>
      <c r="C726" s="6" t="n"/>
      <c r="D726" s="6" t="n"/>
      <c r="E726" s="6" t="n"/>
      <c r="F726" s="18" t="n"/>
      <c r="G726" s="20">
        <f>IF($B726="","",IFERROR(C726/D726,""))</f>
        <v/>
      </c>
      <c r="H726" s="20">
        <f>IF($B726="","",IFERROR(E726/C726,""))</f>
        <v/>
      </c>
      <c r="I726" s="44">
        <f>IF($B726="","",IFERROR(F726/INDEX(DocHours,MATCH(B726,Doctors,0)),""))</f>
        <v/>
      </c>
    </row>
    <row r="727">
      <c r="A727" s="17" t="n"/>
      <c r="B727" s="4" t="n"/>
      <c r="C727" s="6" t="n"/>
      <c r="D727" s="6" t="n"/>
      <c r="E727" s="6" t="n"/>
      <c r="F727" s="18" t="n"/>
      <c r="G727" s="20">
        <f>IF($B727="","",IFERROR(C727/D727,""))</f>
        <v/>
      </c>
      <c r="H727" s="20">
        <f>IF($B727="","",IFERROR(E727/C727,""))</f>
        <v/>
      </c>
      <c r="I727" s="44">
        <f>IF($B727="","",IFERROR(F727/INDEX(DocHours,MATCH(B727,Doctors,0)),""))</f>
        <v/>
      </c>
    </row>
    <row r="728">
      <c r="A728" s="17" t="n"/>
      <c r="B728" s="4" t="n"/>
      <c r="C728" s="6" t="n"/>
      <c r="D728" s="6" t="n"/>
      <c r="E728" s="6" t="n"/>
      <c r="F728" s="18" t="n"/>
      <c r="G728" s="20">
        <f>IF($B728="","",IFERROR(C728/D728,""))</f>
        <v/>
      </c>
      <c r="H728" s="20">
        <f>IF($B728="","",IFERROR(E728/C728,""))</f>
        <v/>
      </c>
      <c r="I728" s="44">
        <f>IF($B728="","",IFERROR(F728/INDEX(DocHours,MATCH(B728,Doctors,0)),""))</f>
        <v/>
      </c>
    </row>
    <row r="729">
      <c r="A729" s="17" t="n"/>
      <c r="B729" s="4" t="n"/>
      <c r="C729" s="6" t="n"/>
      <c r="D729" s="6" t="n"/>
      <c r="E729" s="6" t="n"/>
      <c r="F729" s="18" t="n"/>
      <c r="G729" s="20">
        <f>IF($B729="","",IFERROR(C729/D729,""))</f>
        <v/>
      </c>
      <c r="H729" s="20">
        <f>IF($B729="","",IFERROR(E729/C729,""))</f>
        <v/>
      </c>
      <c r="I729" s="44">
        <f>IF($B729="","",IFERROR(F729/INDEX(DocHours,MATCH(B729,Doctors,0)),""))</f>
        <v/>
      </c>
    </row>
    <row r="730">
      <c r="A730" s="17" t="n"/>
      <c r="B730" s="4" t="n"/>
      <c r="C730" s="6" t="n"/>
      <c r="D730" s="6" t="n"/>
      <c r="E730" s="6" t="n"/>
      <c r="F730" s="18" t="n"/>
      <c r="G730" s="20">
        <f>IF($B730="","",IFERROR(C730/D730,""))</f>
        <v/>
      </c>
      <c r="H730" s="20">
        <f>IF($B730="","",IFERROR(E730/C730,""))</f>
        <v/>
      </c>
      <c r="I730" s="44">
        <f>IF($B730="","",IFERROR(F730/INDEX(DocHours,MATCH(B730,Doctors,0)),""))</f>
        <v/>
      </c>
    </row>
    <row r="731">
      <c r="A731" s="17" t="n"/>
      <c r="B731" s="4" t="n"/>
      <c r="C731" s="6" t="n"/>
      <c r="D731" s="6" t="n"/>
      <c r="E731" s="6" t="n"/>
      <c r="F731" s="18" t="n"/>
      <c r="G731" s="20">
        <f>IF($B731="","",IFERROR(C731/D731,""))</f>
        <v/>
      </c>
      <c r="H731" s="20">
        <f>IF($B731="","",IFERROR(E731/C731,""))</f>
        <v/>
      </c>
      <c r="I731" s="44">
        <f>IF($B731="","",IFERROR(F731/INDEX(DocHours,MATCH(B731,Doctors,0)),""))</f>
        <v/>
      </c>
    </row>
    <row r="732">
      <c r="A732" s="17" t="n"/>
      <c r="B732" s="4" t="n"/>
      <c r="C732" s="6" t="n"/>
      <c r="D732" s="6" t="n"/>
      <c r="E732" s="6" t="n"/>
      <c r="F732" s="18" t="n"/>
      <c r="G732" s="20">
        <f>IF($B732="","",IFERROR(C732/D732,""))</f>
        <v/>
      </c>
      <c r="H732" s="20">
        <f>IF($B732="","",IFERROR(E732/C732,""))</f>
        <v/>
      </c>
      <c r="I732" s="44">
        <f>IF($B732="","",IFERROR(F732/INDEX(DocHours,MATCH(B732,Doctors,0)),""))</f>
        <v/>
      </c>
    </row>
    <row r="733">
      <c r="A733" s="17" t="n"/>
      <c r="B733" s="4" t="n"/>
      <c r="C733" s="6" t="n"/>
      <c r="D733" s="6" t="n"/>
      <c r="E733" s="6" t="n"/>
      <c r="F733" s="18" t="n"/>
      <c r="G733" s="20">
        <f>IF($B733="","",IFERROR(C733/D733,""))</f>
        <v/>
      </c>
      <c r="H733" s="20">
        <f>IF($B733="","",IFERROR(E733/C733,""))</f>
        <v/>
      </c>
      <c r="I733" s="44">
        <f>IF($B733="","",IFERROR(F733/INDEX(DocHours,MATCH(B733,Doctors,0)),""))</f>
        <v/>
      </c>
    </row>
    <row r="734">
      <c r="A734" s="17" t="n"/>
      <c r="B734" s="4" t="n"/>
      <c r="C734" s="6" t="n"/>
      <c r="D734" s="6" t="n"/>
      <c r="E734" s="6" t="n"/>
      <c r="F734" s="18" t="n"/>
      <c r="G734" s="20">
        <f>IF($B734="","",IFERROR(C734/D734,""))</f>
        <v/>
      </c>
      <c r="H734" s="20">
        <f>IF($B734="","",IFERROR(E734/C734,""))</f>
        <v/>
      </c>
      <c r="I734" s="44">
        <f>IF($B734="","",IFERROR(F734/INDEX(DocHours,MATCH(B734,Doctors,0)),""))</f>
        <v/>
      </c>
    </row>
    <row r="735">
      <c r="A735" s="17" t="n"/>
      <c r="B735" s="4" t="n"/>
      <c r="C735" s="6" t="n"/>
      <c r="D735" s="6" t="n"/>
      <c r="E735" s="6" t="n"/>
      <c r="F735" s="18" t="n"/>
      <c r="G735" s="20">
        <f>IF($B735="","",IFERROR(C735/D735,""))</f>
        <v/>
      </c>
      <c r="H735" s="20">
        <f>IF($B735="","",IFERROR(E735/C735,""))</f>
        <v/>
      </c>
      <c r="I735" s="44">
        <f>IF($B735="","",IFERROR(F735/INDEX(DocHours,MATCH(B735,Doctors,0)),""))</f>
        <v/>
      </c>
    </row>
    <row r="736">
      <c r="A736" s="17" t="n"/>
      <c r="B736" s="4" t="n"/>
      <c r="C736" s="6" t="n"/>
      <c r="D736" s="6" t="n"/>
      <c r="E736" s="6" t="n"/>
      <c r="F736" s="18" t="n"/>
      <c r="G736" s="20">
        <f>IF($B736="","",IFERROR(C736/D736,""))</f>
        <v/>
      </c>
      <c r="H736" s="20">
        <f>IF($B736="","",IFERROR(E736/C736,""))</f>
        <v/>
      </c>
      <c r="I736" s="44">
        <f>IF($B736="","",IFERROR(F736/INDEX(DocHours,MATCH(B736,Doctors,0)),""))</f>
        <v/>
      </c>
    </row>
    <row r="737">
      <c r="A737" s="17" t="n"/>
      <c r="B737" s="4" t="n"/>
      <c r="C737" s="6" t="n"/>
      <c r="D737" s="6" t="n"/>
      <c r="E737" s="6" t="n"/>
      <c r="F737" s="18" t="n"/>
      <c r="G737" s="20">
        <f>IF($B737="","",IFERROR(C737/D737,""))</f>
        <v/>
      </c>
      <c r="H737" s="20">
        <f>IF($B737="","",IFERROR(E737/C737,""))</f>
        <v/>
      </c>
      <c r="I737" s="44">
        <f>IF($B737="","",IFERROR(F737/INDEX(DocHours,MATCH(B737,Doctors,0)),""))</f>
        <v/>
      </c>
    </row>
    <row r="738">
      <c r="A738" s="17" t="n"/>
      <c r="B738" s="4" t="n"/>
      <c r="C738" s="6" t="n"/>
      <c r="D738" s="6" t="n"/>
      <c r="E738" s="6" t="n"/>
      <c r="F738" s="18" t="n"/>
      <c r="G738" s="20">
        <f>IF($B738="","",IFERROR(C738/D738,""))</f>
        <v/>
      </c>
      <c r="H738" s="20">
        <f>IF($B738="","",IFERROR(E738/C738,""))</f>
        <v/>
      </c>
      <c r="I738" s="44">
        <f>IF($B738="","",IFERROR(F738/INDEX(DocHours,MATCH(B738,Doctors,0)),""))</f>
        <v/>
      </c>
    </row>
    <row r="739">
      <c r="A739" s="17" t="n"/>
      <c r="B739" s="4" t="n"/>
      <c r="C739" s="6" t="n"/>
      <c r="D739" s="6" t="n"/>
      <c r="E739" s="6" t="n"/>
      <c r="F739" s="18" t="n"/>
      <c r="G739" s="20">
        <f>IF($B739="","",IFERROR(C739/D739,""))</f>
        <v/>
      </c>
      <c r="H739" s="20">
        <f>IF($B739="","",IFERROR(E739/C739,""))</f>
        <v/>
      </c>
      <c r="I739" s="44">
        <f>IF($B739="","",IFERROR(F739/INDEX(DocHours,MATCH(B739,Doctors,0)),""))</f>
        <v/>
      </c>
    </row>
    <row r="740">
      <c r="A740" s="17" t="n"/>
      <c r="B740" s="4" t="n"/>
      <c r="C740" s="6" t="n"/>
      <c r="D740" s="6" t="n"/>
      <c r="E740" s="6" t="n"/>
      <c r="F740" s="18" t="n"/>
      <c r="G740" s="20">
        <f>IF($B740="","",IFERROR(C740/D740,""))</f>
        <v/>
      </c>
      <c r="H740" s="20">
        <f>IF($B740="","",IFERROR(E740/C740,""))</f>
        <v/>
      </c>
      <c r="I740" s="44">
        <f>IF($B740="","",IFERROR(F740/INDEX(DocHours,MATCH(B740,Doctors,0)),""))</f>
        <v/>
      </c>
    </row>
    <row r="741">
      <c r="A741" s="17" t="n"/>
      <c r="B741" s="4" t="n"/>
      <c r="C741" s="6" t="n"/>
      <c r="D741" s="6" t="n"/>
      <c r="E741" s="6" t="n"/>
      <c r="F741" s="18" t="n"/>
      <c r="G741" s="20">
        <f>IF($B741="","",IFERROR(C741/D741,""))</f>
        <v/>
      </c>
      <c r="H741" s="20">
        <f>IF($B741="","",IFERROR(E741/C741,""))</f>
        <v/>
      </c>
      <c r="I741" s="44">
        <f>IF($B741="","",IFERROR(F741/INDEX(DocHours,MATCH(B741,Doctors,0)),""))</f>
        <v/>
      </c>
    </row>
    <row r="742">
      <c r="A742" s="17" t="n"/>
      <c r="B742" s="4" t="n"/>
      <c r="C742" s="6" t="n"/>
      <c r="D742" s="6" t="n"/>
      <c r="E742" s="6" t="n"/>
      <c r="F742" s="18" t="n"/>
      <c r="G742" s="20">
        <f>IF($B742="","",IFERROR(C742/D742,""))</f>
        <v/>
      </c>
      <c r="H742" s="20">
        <f>IF($B742="","",IFERROR(E742/C742,""))</f>
        <v/>
      </c>
      <c r="I742" s="44">
        <f>IF($B742="","",IFERROR(F742/INDEX(DocHours,MATCH(B742,Doctors,0)),""))</f>
        <v/>
      </c>
    </row>
    <row r="743">
      <c r="A743" s="17" t="n"/>
      <c r="B743" s="4" t="n"/>
      <c r="C743" s="6" t="n"/>
      <c r="D743" s="6" t="n"/>
      <c r="E743" s="6" t="n"/>
      <c r="F743" s="18" t="n"/>
      <c r="G743" s="20">
        <f>IF($B743="","",IFERROR(C743/D743,""))</f>
        <v/>
      </c>
      <c r="H743" s="20">
        <f>IF($B743="","",IFERROR(E743/C743,""))</f>
        <v/>
      </c>
      <c r="I743" s="44">
        <f>IF($B743="","",IFERROR(F743/INDEX(DocHours,MATCH(B743,Doctors,0)),""))</f>
        <v/>
      </c>
    </row>
    <row r="744">
      <c r="A744" s="17" t="n"/>
      <c r="B744" s="4" t="n"/>
      <c r="C744" s="6" t="n"/>
      <c r="D744" s="6" t="n"/>
      <c r="E744" s="6" t="n"/>
      <c r="F744" s="18" t="n"/>
      <c r="G744" s="20">
        <f>IF($B744="","",IFERROR(C744/D744,""))</f>
        <v/>
      </c>
      <c r="H744" s="20">
        <f>IF($B744="","",IFERROR(E744/C744,""))</f>
        <v/>
      </c>
      <c r="I744" s="44">
        <f>IF($B744="","",IFERROR(F744/INDEX(DocHours,MATCH(B744,Doctors,0)),""))</f>
        <v/>
      </c>
    </row>
    <row r="745">
      <c r="A745" s="17" t="n"/>
      <c r="B745" s="4" t="n"/>
      <c r="C745" s="6" t="n"/>
      <c r="D745" s="6" t="n"/>
      <c r="E745" s="6" t="n"/>
      <c r="F745" s="18" t="n"/>
      <c r="G745" s="20">
        <f>IF($B745="","",IFERROR(C745/D745,""))</f>
        <v/>
      </c>
      <c r="H745" s="20">
        <f>IF($B745="","",IFERROR(E745/C745,""))</f>
        <v/>
      </c>
      <c r="I745" s="44">
        <f>IF($B745="","",IFERROR(F745/INDEX(DocHours,MATCH(B745,Doctors,0)),""))</f>
        <v/>
      </c>
    </row>
    <row r="746">
      <c r="A746" s="17" t="n"/>
      <c r="B746" s="4" t="n"/>
      <c r="C746" s="6" t="n"/>
      <c r="D746" s="6" t="n"/>
      <c r="E746" s="6" t="n"/>
      <c r="F746" s="18" t="n"/>
      <c r="G746" s="20">
        <f>IF($B746="","",IFERROR(C746/D746,""))</f>
        <v/>
      </c>
      <c r="H746" s="20">
        <f>IF($B746="","",IFERROR(E746/C746,""))</f>
        <v/>
      </c>
      <c r="I746" s="44">
        <f>IF($B746="","",IFERROR(F746/INDEX(DocHours,MATCH(B746,Doctors,0)),""))</f>
        <v/>
      </c>
    </row>
    <row r="747">
      <c r="A747" s="17" t="n"/>
      <c r="B747" s="4" t="n"/>
      <c r="C747" s="6" t="n"/>
      <c r="D747" s="6" t="n"/>
      <c r="E747" s="6" t="n"/>
      <c r="F747" s="18" t="n"/>
      <c r="G747" s="20">
        <f>IF($B747="","",IFERROR(C747/D747,""))</f>
        <v/>
      </c>
      <c r="H747" s="20">
        <f>IF($B747="","",IFERROR(E747/C747,""))</f>
        <v/>
      </c>
      <c r="I747" s="44">
        <f>IF($B747="","",IFERROR(F747/INDEX(DocHours,MATCH(B747,Doctors,0)),""))</f>
        <v/>
      </c>
    </row>
    <row r="748">
      <c r="A748" s="17" t="n"/>
      <c r="B748" s="4" t="n"/>
      <c r="C748" s="6" t="n"/>
      <c r="D748" s="6" t="n"/>
      <c r="E748" s="6" t="n"/>
      <c r="F748" s="18" t="n"/>
      <c r="G748" s="20">
        <f>IF($B748="","",IFERROR(C748/D748,""))</f>
        <v/>
      </c>
      <c r="H748" s="20">
        <f>IF($B748="","",IFERROR(E748/C748,""))</f>
        <v/>
      </c>
      <c r="I748" s="44">
        <f>IF($B748="","",IFERROR(F748/INDEX(DocHours,MATCH(B748,Doctors,0)),""))</f>
        <v/>
      </c>
    </row>
    <row r="749">
      <c r="A749" s="17" t="n"/>
      <c r="B749" s="4" t="n"/>
      <c r="C749" s="6" t="n"/>
      <c r="D749" s="6" t="n"/>
      <c r="E749" s="6" t="n"/>
      <c r="F749" s="18" t="n"/>
      <c r="G749" s="20">
        <f>IF($B749="","",IFERROR(C749/D749,""))</f>
        <v/>
      </c>
      <c r="H749" s="20">
        <f>IF($B749="","",IFERROR(E749/C749,""))</f>
        <v/>
      </c>
      <c r="I749" s="44">
        <f>IF($B749="","",IFERROR(F749/INDEX(DocHours,MATCH(B749,Doctors,0)),""))</f>
        <v/>
      </c>
    </row>
    <row r="750">
      <c r="A750" s="17" t="n"/>
      <c r="B750" s="4" t="n"/>
      <c r="C750" s="6" t="n"/>
      <c r="D750" s="6" t="n"/>
      <c r="E750" s="6" t="n"/>
      <c r="F750" s="18" t="n"/>
      <c r="G750" s="20">
        <f>IF($B750="","",IFERROR(C750/D750,""))</f>
        <v/>
      </c>
      <c r="H750" s="20">
        <f>IF($B750="","",IFERROR(E750/C750,""))</f>
        <v/>
      </c>
      <c r="I750" s="44">
        <f>IF($B750="","",IFERROR(F750/INDEX(DocHours,MATCH(B750,Doctors,0)),""))</f>
        <v/>
      </c>
    </row>
    <row r="751">
      <c r="A751" s="17" t="n"/>
      <c r="B751" s="4" t="n"/>
      <c r="C751" s="6" t="n"/>
      <c r="D751" s="6" t="n"/>
      <c r="E751" s="6" t="n"/>
      <c r="F751" s="18" t="n"/>
      <c r="G751" s="20">
        <f>IF($B751="","",IFERROR(C751/D751,""))</f>
        <v/>
      </c>
      <c r="H751" s="20">
        <f>IF($B751="","",IFERROR(E751/C751,""))</f>
        <v/>
      </c>
      <c r="I751" s="44">
        <f>IF($B751="","",IFERROR(F751/INDEX(DocHours,MATCH(B751,Doctors,0)),""))</f>
        <v/>
      </c>
    </row>
    <row r="752">
      <c r="A752" s="17" t="n"/>
      <c r="B752" s="4" t="n"/>
      <c r="C752" s="6" t="n"/>
      <c r="D752" s="6" t="n"/>
      <c r="E752" s="6" t="n"/>
      <c r="F752" s="18" t="n"/>
      <c r="G752" s="20">
        <f>IF($B752="","",IFERROR(C752/D752,""))</f>
        <v/>
      </c>
      <c r="H752" s="20">
        <f>IF($B752="","",IFERROR(E752/C752,""))</f>
        <v/>
      </c>
      <c r="I752" s="44">
        <f>IF($B752="","",IFERROR(F752/INDEX(DocHours,MATCH(B752,Doctors,0)),""))</f>
        <v/>
      </c>
    </row>
    <row r="753">
      <c r="A753" s="17" t="n"/>
      <c r="B753" s="4" t="n"/>
      <c r="C753" s="6" t="n"/>
      <c r="D753" s="6" t="n"/>
      <c r="E753" s="6" t="n"/>
      <c r="F753" s="18" t="n"/>
      <c r="G753" s="20">
        <f>IF($B753="","",IFERROR(C753/D753,""))</f>
        <v/>
      </c>
      <c r="H753" s="20">
        <f>IF($B753="","",IFERROR(E753/C753,""))</f>
        <v/>
      </c>
      <c r="I753" s="44">
        <f>IF($B753="","",IFERROR(F753/INDEX(DocHours,MATCH(B753,Doctors,0)),""))</f>
        <v/>
      </c>
    </row>
    <row r="754">
      <c r="A754" s="17" t="n"/>
      <c r="B754" s="4" t="n"/>
      <c r="C754" s="6" t="n"/>
      <c r="D754" s="6" t="n"/>
      <c r="E754" s="6" t="n"/>
      <c r="F754" s="18" t="n"/>
      <c r="G754" s="20">
        <f>IF($B754="","",IFERROR(C754/D754,""))</f>
        <v/>
      </c>
      <c r="H754" s="20">
        <f>IF($B754="","",IFERROR(E754/C754,""))</f>
        <v/>
      </c>
      <c r="I754" s="44">
        <f>IF($B754="","",IFERROR(F754/INDEX(DocHours,MATCH(B754,Doctors,0)),""))</f>
        <v/>
      </c>
    </row>
    <row r="755">
      <c r="A755" s="17" t="n"/>
      <c r="B755" s="4" t="n"/>
      <c r="C755" s="6" t="n"/>
      <c r="D755" s="6" t="n"/>
      <c r="E755" s="6" t="n"/>
      <c r="F755" s="18" t="n"/>
      <c r="G755" s="20">
        <f>IF($B755="","",IFERROR(C755/D755,""))</f>
        <v/>
      </c>
      <c r="H755" s="20">
        <f>IF($B755="","",IFERROR(E755/C755,""))</f>
        <v/>
      </c>
      <c r="I755" s="44">
        <f>IF($B755="","",IFERROR(F755/INDEX(DocHours,MATCH(B755,Doctors,0)),""))</f>
        <v/>
      </c>
    </row>
    <row r="756">
      <c r="A756" s="17" t="n"/>
      <c r="B756" s="4" t="n"/>
      <c r="C756" s="6" t="n"/>
      <c r="D756" s="6" t="n"/>
      <c r="E756" s="6" t="n"/>
      <c r="F756" s="18" t="n"/>
      <c r="G756" s="20">
        <f>IF($B756="","",IFERROR(C756/D756,""))</f>
        <v/>
      </c>
      <c r="H756" s="20">
        <f>IF($B756="","",IFERROR(E756/C756,""))</f>
        <v/>
      </c>
      <c r="I756" s="44">
        <f>IF($B756="","",IFERROR(F756/INDEX(DocHours,MATCH(B756,Doctors,0)),""))</f>
        <v/>
      </c>
    </row>
    <row r="757">
      <c r="A757" s="17" t="n"/>
      <c r="B757" s="4" t="n"/>
      <c r="C757" s="6" t="n"/>
      <c r="D757" s="6" t="n"/>
      <c r="E757" s="6" t="n"/>
      <c r="F757" s="18" t="n"/>
      <c r="G757" s="20">
        <f>IF($B757="","",IFERROR(C757/D757,""))</f>
        <v/>
      </c>
      <c r="H757" s="20">
        <f>IF($B757="","",IFERROR(E757/C757,""))</f>
        <v/>
      </c>
      <c r="I757" s="44">
        <f>IF($B757="","",IFERROR(F757/INDEX(DocHours,MATCH(B757,Doctors,0)),""))</f>
        <v/>
      </c>
    </row>
    <row r="758">
      <c r="A758" s="17" t="n"/>
      <c r="B758" s="4" t="n"/>
      <c r="C758" s="6" t="n"/>
      <c r="D758" s="6" t="n"/>
      <c r="E758" s="6" t="n"/>
      <c r="F758" s="18" t="n"/>
      <c r="G758" s="20">
        <f>IF($B758="","",IFERROR(C758/D758,""))</f>
        <v/>
      </c>
      <c r="H758" s="20">
        <f>IF($B758="","",IFERROR(E758/C758,""))</f>
        <v/>
      </c>
      <c r="I758" s="44">
        <f>IF($B758="","",IFERROR(F758/INDEX(DocHours,MATCH(B758,Doctors,0)),""))</f>
        <v/>
      </c>
    </row>
    <row r="759">
      <c r="A759" s="17" t="n"/>
      <c r="B759" s="4" t="n"/>
      <c r="C759" s="6" t="n"/>
      <c r="D759" s="6" t="n"/>
      <c r="E759" s="6" t="n"/>
      <c r="F759" s="18" t="n"/>
      <c r="G759" s="20">
        <f>IF($B759="","",IFERROR(C759/D759,""))</f>
        <v/>
      </c>
      <c r="H759" s="20">
        <f>IF($B759="","",IFERROR(E759/C759,""))</f>
        <v/>
      </c>
      <c r="I759" s="44">
        <f>IF($B759="","",IFERROR(F759/INDEX(DocHours,MATCH(B759,Doctors,0)),""))</f>
        <v/>
      </c>
    </row>
    <row r="760">
      <c r="A760" s="17" t="n"/>
      <c r="B760" s="4" t="n"/>
      <c r="C760" s="6" t="n"/>
      <c r="D760" s="6" t="n"/>
      <c r="E760" s="6" t="n"/>
      <c r="F760" s="18" t="n"/>
      <c r="G760" s="20">
        <f>IF($B760="","",IFERROR(C760/D760,""))</f>
        <v/>
      </c>
      <c r="H760" s="20">
        <f>IF($B760="","",IFERROR(E760/C760,""))</f>
        <v/>
      </c>
      <c r="I760" s="44">
        <f>IF($B760="","",IFERROR(F760/INDEX(DocHours,MATCH(B760,Doctors,0)),""))</f>
        <v/>
      </c>
    </row>
    <row r="761">
      <c r="A761" s="17" t="n"/>
      <c r="B761" s="4" t="n"/>
      <c r="C761" s="6" t="n"/>
      <c r="D761" s="6" t="n"/>
      <c r="E761" s="6" t="n"/>
      <c r="F761" s="18" t="n"/>
      <c r="G761" s="20">
        <f>IF($B761="","",IFERROR(C761/D761,""))</f>
        <v/>
      </c>
      <c r="H761" s="20">
        <f>IF($B761="","",IFERROR(E761/C761,""))</f>
        <v/>
      </c>
      <c r="I761" s="44">
        <f>IF($B761="","",IFERROR(F761/INDEX(DocHours,MATCH(B761,Doctors,0)),""))</f>
        <v/>
      </c>
    </row>
    <row r="762">
      <c r="A762" s="17" t="n"/>
      <c r="B762" s="4" t="n"/>
      <c r="C762" s="6" t="n"/>
      <c r="D762" s="6" t="n"/>
      <c r="E762" s="6" t="n"/>
      <c r="F762" s="18" t="n"/>
      <c r="G762" s="20">
        <f>IF($B762="","",IFERROR(C762/D762,""))</f>
        <v/>
      </c>
      <c r="H762" s="20">
        <f>IF($B762="","",IFERROR(E762/C762,""))</f>
        <v/>
      </c>
      <c r="I762" s="44">
        <f>IF($B762="","",IFERROR(F762/INDEX(DocHours,MATCH(B762,Doctors,0)),""))</f>
        <v/>
      </c>
    </row>
    <row r="763">
      <c r="A763" s="17" t="n"/>
      <c r="B763" s="4" t="n"/>
      <c r="C763" s="6" t="n"/>
      <c r="D763" s="6" t="n"/>
      <c r="E763" s="6" t="n"/>
      <c r="F763" s="18" t="n"/>
      <c r="G763" s="20">
        <f>IF($B763="","",IFERROR(C763/D763,""))</f>
        <v/>
      </c>
      <c r="H763" s="20">
        <f>IF($B763="","",IFERROR(E763/C763,""))</f>
        <v/>
      </c>
      <c r="I763" s="44">
        <f>IF($B763="","",IFERROR(F763/INDEX(DocHours,MATCH(B763,Doctors,0)),""))</f>
        <v/>
      </c>
    </row>
    <row r="764">
      <c r="A764" s="17" t="n"/>
      <c r="B764" s="4" t="n"/>
      <c r="C764" s="6" t="n"/>
      <c r="D764" s="6" t="n"/>
      <c r="E764" s="6" t="n"/>
      <c r="F764" s="18" t="n"/>
      <c r="G764" s="20">
        <f>IF($B764="","",IFERROR(C764/D764,""))</f>
        <v/>
      </c>
      <c r="H764" s="20">
        <f>IF($B764="","",IFERROR(E764/C764,""))</f>
        <v/>
      </c>
      <c r="I764" s="44">
        <f>IF($B764="","",IFERROR(F764/INDEX(DocHours,MATCH(B764,Doctors,0)),""))</f>
        <v/>
      </c>
    </row>
    <row r="765">
      <c r="A765" s="17" t="n"/>
      <c r="B765" s="4" t="n"/>
      <c r="C765" s="6" t="n"/>
      <c r="D765" s="6" t="n"/>
      <c r="E765" s="6" t="n"/>
      <c r="F765" s="18" t="n"/>
      <c r="G765" s="20">
        <f>IF($B765="","",IFERROR(C765/D765,""))</f>
        <v/>
      </c>
      <c r="H765" s="20">
        <f>IF($B765="","",IFERROR(E765/C765,""))</f>
        <v/>
      </c>
      <c r="I765" s="44">
        <f>IF($B765="","",IFERROR(F765/INDEX(DocHours,MATCH(B765,Doctors,0)),""))</f>
        <v/>
      </c>
    </row>
    <row r="766">
      <c r="A766" s="17" t="n"/>
      <c r="B766" s="4" t="n"/>
      <c r="C766" s="6" t="n"/>
      <c r="D766" s="6" t="n"/>
      <c r="E766" s="6" t="n"/>
      <c r="F766" s="18" t="n"/>
      <c r="G766" s="20">
        <f>IF($B766="","",IFERROR(C766/D766,""))</f>
        <v/>
      </c>
      <c r="H766" s="20">
        <f>IF($B766="","",IFERROR(E766/C766,""))</f>
        <v/>
      </c>
      <c r="I766" s="44">
        <f>IF($B766="","",IFERROR(F766/INDEX(DocHours,MATCH(B766,Doctors,0)),""))</f>
        <v/>
      </c>
    </row>
    <row r="767">
      <c r="A767" s="17" t="n"/>
      <c r="B767" s="4" t="n"/>
      <c r="C767" s="6" t="n"/>
      <c r="D767" s="6" t="n"/>
      <c r="E767" s="6" t="n"/>
      <c r="F767" s="18" t="n"/>
      <c r="G767" s="20">
        <f>IF($B767="","",IFERROR(C767/D767,""))</f>
        <v/>
      </c>
      <c r="H767" s="20">
        <f>IF($B767="","",IFERROR(E767/C767,""))</f>
        <v/>
      </c>
      <c r="I767" s="44">
        <f>IF($B767="","",IFERROR(F767/INDEX(DocHours,MATCH(B767,Doctors,0)),""))</f>
        <v/>
      </c>
    </row>
    <row r="768">
      <c r="A768" s="17" t="n"/>
      <c r="B768" s="4" t="n"/>
      <c r="C768" s="6" t="n"/>
      <c r="D768" s="6" t="n"/>
      <c r="E768" s="6" t="n"/>
      <c r="F768" s="18" t="n"/>
      <c r="G768" s="20">
        <f>IF($B768="","",IFERROR(C768/D768,""))</f>
        <v/>
      </c>
      <c r="H768" s="20">
        <f>IF($B768="","",IFERROR(E768/C768,""))</f>
        <v/>
      </c>
      <c r="I768" s="44">
        <f>IF($B768="","",IFERROR(F768/INDEX(DocHours,MATCH(B768,Doctors,0)),""))</f>
        <v/>
      </c>
    </row>
    <row r="769">
      <c r="A769" s="17" t="n"/>
      <c r="B769" s="4" t="n"/>
      <c r="C769" s="6" t="n"/>
      <c r="D769" s="6" t="n"/>
      <c r="E769" s="6" t="n"/>
      <c r="F769" s="18" t="n"/>
      <c r="G769" s="20">
        <f>IF($B769="","",IFERROR(C769/D769,""))</f>
        <v/>
      </c>
      <c r="H769" s="20">
        <f>IF($B769="","",IFERROR(E769/C769,""))</f>
        <v/>
      </c>
      <c r="I769" s="44">
        <f>IF($B769="","",IFERROR(F769/INDEX(DocHours,MATCH(B769,Doctors,0)),""))</f>
        <v/>
      </c>
    </row>
    <row r="770">
      <c r="A770" s="17" t="n"/>
      <c r="B770" s="4" t="n"/>
      <c r="C770" s="6" t="n"/>
      <c r="D770" s="6" t="n"/>
      <c r="E770" s="6" t="n"/>
      <c r="F770" s="18" t="n"/>
      <c r="G770" s="20">
        <f>IF($B770="","",IFERROR(C770/D770,""))</f>
        <v/>
      </c>
      <c r="H770" s="20">
        <f>IF($B770="","",IFERROR(E770/C770,""))</f>
        <v/>
      </c>
      <c r="I770" s="44">
        <f>IF($B770="","",IFERROR(F770/INDEX(DocHours,MATCH(B770,Doctors,0)),""))</f>
        <v/>
      </c>
    </row>
    <row r="771">
      <c r="A771" s="17" t="n"/>
      <c r="B771" s="4" t="n"/>
      <c r="C771" s="6" t="n"/>
      <c r="D771" s="6" t="n"/>
      <c r="E771" s="6" t="n"/>
      <c r="F771" s="18" t="n"/>
      <c r="G771" s="20">
        <f>IF($B771="","",IFERROR(C771/D771,""))</f>
        <v/>
      </c>
      <c r="H771" s="20">
        <f>IF($B771="","",IFERROR(E771/C771,""))</f>
        <v/>
      </c>
      <c r="I771" s="44">
        <f>IF($B771="","",IFERROR(F771/INDEX(DocHours,MATCH(B771,Doctors,0)),""))</f>
        <v/>
      </c>
    </row>
    <row r="772">
      <c r="A772" s="17" t="n"/>
      <c r="B772" s="4" t="n"/>
      <c r="C772" s="6" t="n"/>
      <c r="D772" s="6" t="n"/>
      <c r="E772" s="6" t="n"/>
      <c r="F772" s="18" t="n"/>
      <c r="G772" s="20">
        <f>IF($B772="","",IFERROR(C772/D772,""))</f>
        <v/>
      </c>
      <c r="H772" s="20">
        <f>IF($B772="","",IFERROR(E772/C772,""))</f>
        <v/>
      </c>
      <c r="I772" s="44">
        <f>IF($B772="","",IFERROR(F772/INDEX(DocHours,MATCH(B772,Doctors,0)),""))</f>
        <v/>
      </c>
    </row>
    <row r="773">
      <c r="A773" s="17" t="n"/>
      <c r="B773" s="4" t="n"/>
      <c r="C773" s="6" t="n"/>
      <c r="D773" s="6" t="n"/>
      <c r="E773" s="6" t="n"/>
      <c r="F773" s="18" t="n"/>
      <c r="G773" s="20">
        <f>IF($B773="","",IFERROR(C773/D773,""))</f>
        <v/>
      </c>
      <c r="H773" s="20">
        <f>IF($B773="","",IFERROR(E773/C773,""))</f>
        <v/>
      </c>
      <c r="I773" s="44">
        <f>IF($B773="","",IFERROR(F773/INDEX(DocHours,MATCH(B773,Doctors,0)),""))</f>
        <v/>
      </c>
    </row>
    <row r="774">
      <c r="A774" s="17" t="n"/>
      <c r="B774" s="4" t="n"/>
      <c r="C774" s="6" t="n"/>
      <c r="D774" s="6" t="n"/>
      <c r="E774" s="6" t="n"/>
      <c r="F774" s="18" t="n"/>
      <c r="G774" s="20">
        <f>IF($B774="","",IFERROR(C774/D774,""))</f>
        <v/>
      </c>
      <c r="H774" s="20">
        <f>IF($B774="","",IFERROR(E774/C774,""))</f>
        <v/>
      </c>
      <c r="I774" s="44">
        <f>IF($B774="","",IFERROR(F774/INDEX(DocHours,MATCH(B774,Doctors,0)),""))</f>
        <v/>
      </c>
    </row>
    <row r="775">
      <c r="A775" s="17" t="n"/>
      <c r="B775" s="4" t="n"/>
      <c r="C775" s="6" t="n"/>
      <c r="D775" s="6" t="n"/>
      <c r="E775" s="6" t="n"/>
      <c r="F775" s="18" t="n"/>
      <c r="G775" s="20">
        <f>IF($B775="","",IFERROR(C775/D775,""))</f>
        <v/>
      </c>
      <c r="H775" s="20">
        <f>IF($B775="","",IFERROR(E775/C775,""))</f>
        <v/>
      </c>
      <c r="I775" s="44">
        <f>IF($B775="","",IFERROR(F775/INDEX(DocHours,MATCH(B775,Doctors,0)),""))</f>
        <v/>
      </c>
    </row>
    <row r="776">
      <c r="A776" s="17" t="n"/>
      <c r="B776" s="4" t="n"/>
      <c r="C776" s="6" t="n"/>
      <c r="D776" s="6" t="n"/>
      <c r="E776" s="6" t="n"/>
      <c r="F776" s="18" t="n"/>
      <c r="G776" s="20">
        <f>IF($B776="","",IFERROR(C776/D776,""))</f>
        <v/>
      </c>
      <c r="H776" s="20">
        <f>IF($B776="","",IFERROR(E776/C776,""))</f>
        <v/>
      </c>
      <c r="I776" s="44">
        <f>IF($B776="","",IFERROR(F776/INDEX(DocHours,MATCH(B776,Doctors,0)),""))</f>
        <v/>
      </c>
    </row>
    <row r="777">
      <c r="A777" s="17" t="n"/>
      <c r="B777" s="4" t="n"/>
      <c r="C777" s="6" t="n"/>
      <c r="D777" s="6" t="n"/>
      <c r="E777" s="6" t="n"/>
      <c r="F777" s="18" t="n"/>
      <c r="G777" s="20">
        <f>IF($B777="","",IFERROR(C777/D777,""))</f>
        <v/>
      </c>
      <c r="H777" s="20">
        <f>IF($B777="","",IFERROR(E777/C777,""))</f>
        <v/>
      </c>
      <c r="I777" s="44">
        <f>IF($B777="","",IFERROR(F777/INDEX(DocHours,MATCH(B777,Doctors,0)),""))</f>
        <v/>
      </c>
    </row>
    <row r="778">
      <c r="A778" s="17" t="n"/>
      <c r="B778" s="4" t="n"/>
      <c r="C778" s="6" t="n"/>
      <c r="D778" s="6" t="n"/>
      <c r="E778" s="6" t="n"/>
      <c r="F778" s="18" t="n"/>
      <c r="G778" s="20">
        <f>IF($B778="","",IFERROR(C778/D778,""))</f>
        <v/>
      </c>
      <c r="H778" s="20">
        <f>IF($B778="","",IFERROR(E778/C778,""))</f>
        <v/>
      </c>
      <c r="I778" s="44">
        <f>IF($B778="","",IFERROR(F778/INDEX(DocHours,MATCH(B778,Doctors,0)),""))</f>
        <v/>
      </c>
    </row>
    <row r="779">
      <c r="A779" s="17" t="n"/>
      <c r="B779" s="4" t="n"/>
      <c r="C779" s="6" t="n"/>
      <c r="D779" s="6" t="n"/>
      <c r="E779" s="6" t="n"/>
      <c r="F779" s="18" t="n"/>
      <c r="G779" s="20">
        <f>IF($B779="","",IFERROR(C779/D779,""))</f>
        <v/>
      </c>
      <c r="H779" s="20">
        <f>IF($B779="","",IFERROR(E779/C779,""))</f>
        <v/>
      </c>
      <c r="I779" s="44">
        <f>IF($B779="","",IFERROR(F779/INDEX(DocHours,MATCH(B779,Doctors,0)),""))</f>
        <v/>
      </c>
    </row>
    <row r="780">
      <c r="A780" s="17" t="n"/>
      <c r="B780" s="4" t="n"/>
      <c r="C780" s="6" t="n"/>
      <c r="D780" s="6" t="n"/>
      <c r="E780" s="6" t="n"/>
      <c r="F780" s="18" t="n"/>
      <c r="G780" s="20">
        <f>IF($B780="","",IFERROR(C780/D780,""))</f>
        <v/>
      </c>
      <c r="H780" s="20">
        <f>IF($B780="","",IFERROR(E780/C780,""))</f>
        <v/>
      </c>
      <c r="I780" s="44">
        <f>IF($B780="","",IFERROR(F780/INDEX(DocHours,MATCH(B780,Doctors,0)),""))</f>
        <v/>
      </c>
    </row>
    <row r="781">
      <c r="A781" s="17" t="n"/>
      <c r="B781" s="4" t="n"/>
      <c r="C781" s="6" t="n"/>
      <c r="D781" s="6" t="n"/>
      <c r="E781" s="6" t="n"/>
      <c r="F781" s="18" t="n"/>
      <c r="G781" s="20">
        <f>IF($B781="","",IFERROR(C781/D781,""))</f>
        <v/>
      </c>
      <c r="H781" s="20">
        <f>IF($B781="","",IFERROR(E781/C781,""))</f>
        <v/>
      </c>
      <c r="I781" s="44">
        <f>IF($B781="","",IFERROR(F781/INDEX(DocHours,MATCH(B781,Doctors,0)),""))</f>
        <v/>
      </c>
    </row>
    <row r="782">
      <c r="A782" s="17" t="n"/>
      <c r="B782" s="4" t="n"/>
      <c r="C782" s="6" t="n"/>
      <c r="D782" s="6" t="n"/>
      <c r="E782" s="6" t="n"/>
      <c r="F782" s="18" t="n"/>
      <c r="G782" s="20">
        <f>IF($B782="","",IFERROR(C782/D782,""))</f>
        <v/>
      </c>
      <c r="H782" s="20">
        <f>IF($B782="","",IFERROR(E782/C782,""))</f>
        <v/>
      </c>
      <c r="I782" s="44">
        <f>IF($B782="","",IFERROR(F782/INDEX(DocHours,MATCH(B782,Doctors,0)),""))</f>
        <v/>
      </c>
    </row>
    <row r="783">
      <c r="A783" s="17" t="n"/>
      <c r="B783" s="4" t="n"/>
      <c r="C783" s="6" t="n"/>
      <c r="D783" s="6" t="n"/>
      <c r="E783" s="6" t="n"/>
      <c r="F783" s="18" t="n"/>
      <c r="G783" s="20">
        <f>IF($B783="","",IFERROR(C783/D783,""))</f>
        <v/>
      </c>
      <c r="H783" s="20">
        <f>IF($B783="","",IFERROR(E783/C783,""))</f>
        <v/>
      </c>
      <c r="I783" s="44">
        <f>IF($B783="","",IFERROR(F783/INDEX(DocHours,MATCH(B783,Doctors,0)),""))</f>
        <v/>
      </c>
    </row>
    <row r="784">
      <c r="A784" s="17" t="n"/>
      <c r="B784" s="4" t="n"/>
      <c r="C784" s="6" t="n"/>
      <c r="D784" s="6" t="n"/>
      <c r="E784" s="6" t="n"/>
      <c r="F784" s="18" t="n"/>
      <c r="G784" s="20">
        <f>IF($B784="","",IFERROR(C784/D784,""))</f>
        <v/>
      </c>
      <c r="H784" s="20">
        <f>IF($B784="","",IFERROR(E784/C784,""))</f>
        <v/>
      </c>
      <c r="I784" s="44">
        <f>IF($B784="","",IFERROR(F784/INDEX(DocHours,MATCH(B784,Doctors,0)),""))</f>
        <v/>
      </c>
    </row>
    <row r="785">
      <c r="A785" s="17" t="n"/>
      <c r="B785" s="4" t="n"/>
      <c r="C785" s="6" t="n"/>
      <c r="D785" s="6" t="n"/>
      <c r="E785" s="6" t="n"/>
      <c r="F785" s="18" t="n"/>
      <c r="G785" s="20">
        <f>IF($B785="","",IFERROR(C785/D785,""))</f>
        <v/>
      </c>
      <c r="H785" s="20">
        <f>IF($B785="","",IFERROR(E785/C785,""))</f>
        <v/>
      </c>
      <c r="I785" s="44">
        <f>IF($B785="","",IFERROR(F785/INDEX(DocHours,MATCH(B785,Doctors,0)),""))</f>
        <v/>
      </c>
    </row>
    <row r="786">
      <c r="A786" s="17" t="n"/>
      <c r="B786" s="4" t="n"/>
      <c r="C786" s="6" t="n"/>
      <c r="D786" s="6" t="n"/>
      <c r="E786" s="6" t="n"/>
      <c r="F786" s="18" t="n"/>
      <c r="G786" s="20">
        <f>IF($B786="","",IFERROR(C786/D786,""))</f>
        <v/>
      </c>
      <c r="H786" s="20">
        <f>IF($B786="","",IFERROR(E786/C786,""))</f>
        <v/>
      </c>
      <c r="I786" s="44">
        <f>IF($B786="","",IFERROR(F786/INDEX(DocHours,MATCH(B786,Doctors,0)),""))</f>
        <v/>
      </c>
    </row>
    <row r="787">
      <c r="A787" s="17" t="n"/>
      <c r="B787" s="4" t="n"/>
      <c r="C787" s="6" t="n"/>
      <c r="D787" s="6" t="n"/>
      <c r="E787" s="6" t="n"/>
      <c r="F787" s="18" t="n"/>
      <c r="G787" s="20">
        <f>IF($B787="","",IFERROR(C787/D787,""))</f>
        <v/>
      </c>
      <c r="H787" s="20">
        <f>IF($B787="","",IFERROR(E787/C787,""))</f>
        <v/>
      </c>
      <c r="I787" s="44">
        <f>IF($B787="","",IFERROR(F787/INDEX(DocHours,MATCH(B787,Doctors,0)),""))</f>
        <v/>
      </c>
    </row>
    <row r="788">
      <c r="A788" s="17" t="n"/>
      <c r="B788" s="4" t="n"/>
      <c r="C788" s="6" t="n"/>
      <c r="D788" s="6" t="n"/>
      <c r="E788" s="6" t="n"/>
      <c r="F788" s="18" t="n"/>
      <c r="G788" s="20">
        <f>IF($B788="","",IFERROR(C788/D788,""))</f>
        <v/>
      </c>
      <c r="H788" s="20">
        <f>IF($B788="","",IFERROR(E788/C788,""))</f>
        <v/>
      </c>
      <c r="I788" s="44">
        <f>IF($B788="","",IFERROR(F788/INDEX(DocHours,MATCH(B788,Doctors,0)),""))</f>
        <v/>
      </c>
    </row>
    <row r="789">
      <c r="A789" s="17" t="n"/>
      <c r="B789" s="4" t="n"/>
      <c r="C789" s="6" t="n"/>
      <c r="D789" s="6" t="n"/>
      <c r="E789" s="6" t="n"/>
      <c r="F789" s="18" t="n"/>
      <c r="G789" s="20">
        <f>IF($B789="","",IFERROR(C789/D789,""))</f>
        <v/>
      </c>
      <c r="H789" s="20">
        <f>IF($B789="","",IFERROR(E789/C789,""))</f>
        <v/>
      </c>
      <c r="I789" s="44">
        <f>IF($B789="","",IFERROR(F789/INDEX(DocHours,MATCH(B789,Doctors,0)),""))</f>
        <v/>
      </c>
    </row>
    <row r="790">
      <c r="A790" s="17" t="n"/>
      <c r="B790" s="4" t="n"/>
      <c r="C790" s="6" t="n"/>
      <c r="D790" s="6" t="n"/>
      <c r="E790" s="6" t="n"/>
      <c r="F790" s="18" t="n"/>
      <c r="G790" s="20">
        <f>IF($B790="","",IFERROR(C790/D790,""))</f>
        <v/>
      </c>
      <c r="H790" s="20">
        <f>IF($B790="","",IFERROR(E790/C790,""))</f>
        <v/>
      </c>
      <c r="I790" s="44">
        <f>IF($B790="","",IFERROR(F790/INDEX(DocHours,MATCH(B790,Doctors,0)),""))</f>
        <v/>
      </c>
    </row>
    <row r="791">
      <c r="A791" s="17" t="n"/>
      <c r="B791" s="4" t="n"/>
      <c r="C791" s="6" t="n"/>
      <c r="D791" s="6" t="n"/>
      <c r="E791" s="6" t="n"/>
      <c r="F791" s="18" t="n"/>
      <c r="G791" s="20">
        <f>IF($B791="","",IFERROR(C791/D791,""))</f>
        <v/>
      </c>
      <c r="H791" s="20">
        <f>IF($B791="","",IFERROR(E791/C791,""))</f>
        <v/>
      </c>
      <c r="I791" s="44">
        <f>IF($B791="","",IFERROR(F791/INDEX(DocHours,MATCH(B791,Doctors,0)),""))</f>
        <v/>
      </c>
    </row>
    <row r="792">
      <c r="A792" s="17" t="n"/>
      <c r="B792" s="4" t="n"/>
      <c r="C792" s="6" t="n"/>
      <c r="D792" s="6" t="n"/>
      <c r="E792" s="6" t="n"/>
      <c r="F792" s="18" t="n"/>
      <c r="G792" s="20">
        <f>IF($B792="","",IFERROR(C792/D792,""))</f>
        <v/>
      </c>
      <c r="H792" s="20">
        <f>IF($B792="","",IFERROR(E792/C792,""))</f>
        <v/>
      </c>
      <c r="I792" s="44">
        <f>IF($B792="","",IFERROR(F792/INDEX(DocHours,MATCH(B792,Doctors,0)),""))</f>
        <v/>
      </c>
    </row>
    <row r="793">
      <c r="A793" s="17" t="n"/>
      <c r="B793" s="4" t="n"/>
      <c r="C793" s="6" t="n"/>
      <c r="D793" s="6" t="n"/>
      <c r="E793" s="6" t="n"/>
      <c r="F793" s="18" t="n"/>
      <c r="G793" s="20">
        <f>IF($B793="","",IFERROR(C793/D793,""))</f>
        <v/>
      </c>
      <c r="H793" s="20">
        <f>IF($B793="","",IFERROR(E793/C793,""))</f>
        <v/>
      </c>
      <c r="I793" s="44">
        <f>IF($B793="","",IFERROR(F793/INDEX(DocHours,MATCH(B793,Doctors,0)),""))</f>
        <v/>
      </c>
    </row>
    <row r="794">
      <c r="A794" s="17" t="n"/>
      <c r="B794" s="4" t="n"/>
      <c r="C794" s="6" t="n"/>
      <c r="D794" s="6" t="n"/>
      <c r="E794" s="6" t="n"/>
      <c r="F794" s="18" t="n"/>
      <c r="G794" s="20">
        <f>IF($B794="","",IFERROR(C794/D794,""))</f>
        <v/>
      </c>
      <c r="H794" s="20">
        <f>IF($B794="","",IFERROR(E794/C794,""))</f>
        <v/>
      </c>
      <c r="I794" s="44">
        <f>IF($B794="","",IFERROR(F794/INDEX(DocHours,MATCH(B794,Doctors,0)),""))</f>
        <v/>
      </c>
    </row>
    <row r="795">
      <c r="A795" s="17" t="n"/>
      <c r="B795" s="4" t="n"/>
      <c r="C795" s="6" t="n"/>
      <c r="D795" s="6" t="n"/>
      <c r="E795" s="6" t="n"/>
      <c r="F795" s="18" t="n"/>
      <c r="G795" s="20">
        <f>IF($B795="","",IFERROR(C795/D795,""))</f>
        <v/>
      </c>
      <c r="H795" s="20">
        <f>IF($B795="","",IFERROR(E795/C795,""))</f>
        <v/>
      </c>
      <c r="I795" s="44">
        <f>IF($B795="","",IFERROR(F795/INDEX(DocHours,MATCH(B795,Doctors,0)),""))</f>
        <v/>
      </c>
    </row>
    <row r="796">
      <c r="A796" s="17" t="n"/>
      <c r="B796" s="4" t="n"/>
      <c r="C796" s="6" t="n"/>
      <c r="D796" s="6" t="n"/>
      <c r="E796" s="6" t="n"/>
      <c r="F796" s="18" t="n"/>
      <c r="G796" s="20">
        <f>IF($B796="","",IFERROR(C796/D796,""))</f>
        <v/>
      </c>
      <c r="H796" s="20">
        <f>IF($B796="","",IFERROR(E796/C796,""))</f>
        <v/>
      </c>
      <c r="I796" s="44">
        <f>IF($B796="","",IFERROR(F796/INDEX(DocHours,MATCH(B796,Doctors,0)),""))</f>
        <v/>
      </c>
    </row>
    <row r="797">
      <c r="A797" s="17" t="n"/>
      <c r="B797" s="4" t="n"/>
      <c r="C797" s="6" t="n"/>
      <c r="D797" s="6" t="n"/>
      <c r="E797" s="6" t="n"/>
      <c r="F797" s="18" t="n"/>
      <c r="G797" s="20">
        <f>IF($B797="","",IFERROR(C797/D797,""))</f>
        <v/>
      </c>
      <c r="H797" s="20">
        <f>IF($B797="","",IFERROR(E797/C797,""))</f>
        <v/>
      </c>
      <c r="I797" s="44">
        <f>IF($B797="","",IFERROR(F797/INDEX(DocHours,MATCH(B797,Doctors,0)),""))</f>
        <v/>
      </c>
    </row>
    <row r="798">
      <c r="A798" s="17" t="n"/>
      <c r="B798" s="4" t="n"/>
      <c r="C798" s="6" t="n"/>
      <c r="D798" s="6" t="n"/>
      <c r="E798" s="6" t="n"/>
      <c r="F798" s="18" t="n"/>
      <c r="G798" s="20">
        <f>IF($B798="","",IFERROR(C798/D798,""))</f>
        <v/>
      </c>
      <c r="H798" s="20">
        <f>IF($B798="","",IFERROR(E798/C798,""))</f>
        <v/>
      </c>
      <c r="I798" s="44">
        <f>IF($B798="","",IFERROR(F798/INDEX(DocHours,MATCH(B798,Doctors,0)),""))</f>
        <v/>
      </c>
    </row>
    <row r="799">
      <c r="A799" s="17" t="n"/>
      <c r="B799" s="4" t="n"/>
      <c r="C799" s="6" t="n"/>
      <c r="D799" s="6" t="n"/>
      <c r="E799" s="6" t="n"/>
      <c r="F799" s="18" t="n"/>
      <c r="G799" s="20">
        <f>IF($B799="","",IFERROR(C799/D799,""))</f>
        <v/>
      </c>
      <c r="H799" s="20">
        <f>IF($B799="","",IFERROR(E799/C799,""))</f>
        <v/>
      </c>
      <c r="I799" s="44">
        <f>IF($B799="","",IFERROR(F799/INDEX(DocHours,MATCH(B799,Doctors,0)),""))</f>
        <v/>
      </c>
    </row>
    <row r="800">
      <c r="A800" s="17" t="n"/>
      <c r="B800" s="4" t="n"/>
      <c r="C800" s="6" t="n"/>
      <c r="D800" s="6" t="n"/>
      <c r="E800" s="6" t="n"/>
      <c r="F800" s="18" t="n"/>
      <c r="G800" s="20">
        <f>IF($B800="","",IFERROR(C800/D800,""))</f>
        <v/>
      </c>
      <c r="H800" s="20">
        <f>IF($B800="","",IFERROR(E800/C800,""))</f>
        <v/>
      </c>
      <c r="I800" s="44">
        <f>IF($B800="","",IFERROR(F800/INDEX(DocHours,MATCH(B800,Doctors,0)),""))</f>
        <v/>
      </c>
    </row>
    <row r="801">
      <c r="A801" s="17" t="n"/>
      <c r="B801" s="4" t="n"/>
      <c r="C801" s="6" t="n"/>
      <c r="D801" s="6" t="n"/>
      <c r="E801" s="6" t="n"/>
      <c r="F801" s="18" t="n"/>
      <c r="G801" s="20">
        <f>IF($B801="","",IFERROR(C801/D801,""))</f>
        <v/>
      </c>
      <c r="H801" s="20">
        <f>IF($B801="","",IFERROR(E801/C801,""))</f>
        <v/>
      </c>
      <c r="I801" s="44">
        <f>IF($B801="","",IFERROR(F801/INDEX(DocHours,MATCH(B801,Doctors,0)),""))</f>
        <v/>
      </c>
    </row>
    <row r="802">
      <c r="A802" s="17" t="n"/>
      <c r="B802" s="4" t="n"/>
      <c r="C802" s="6" t="n"/>
      <c r="D802" s="6" t="n"/>
      <c r="E802" s="6" t="n"/>
      <c r="F802" s="18" t="n"/>
      <c r="G802" s="20">
        <f>IF($B802="","",IFERROR(C802/D802,""))</f>
        <v/>
      </c>
      <c r="H802" s="20">
        <f>IF($B802="","",IFERROR(E802/C802,""))</f>
        <v/>
      </c>
      <c r="I802" s="44">
        <f>IF($B802="","",IFERROR(F802/INDEX(DocHours,MATCH(B802,Doctors,0)),""))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1:I1"/>
    <mergeCell ref="K2:L2"/>
    <mergeCell ref="K3:L3"/>
    <mergeCell ref="K20:P20"/>
  </mergeCells>
  <conditionalFormatting sqref="M7:M18">
    <cfRule type="expression" priority="1" dxfId="2">
      <formula>AND(ISNUMBER(M7),M7&lt;0.6)</formula>
    </cfRule>
  </conditionalFormatting>
  <conditionalFormatting sqref="N7:N18">
    <cfRule type="expression" priority="2" dxfId="0">
      <formula>AND(ISNUMBER(N7),N7&gt;0.12)</formula>
    </cfRule>
  </conditionalFormatting>
  <dataValidations count="1">
    <dataValidation sqref="B3:B802" showDropDown="0" showInputMessage="0" showErrorMessage="0" allowBlank="1" errorTitle="قيمة غير صحيحة" error="اختر من القائمة." type="list">
      <formula1>=Doctors</formula1>
    </dataValidation>
  </dataValidations>
  <hyperlinks>
    <hyperlink xmlns:r="http://schemas.openxmlformats.org/officeDocument/2006/relationships" ref="K20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clinic-kpi-dashboard</dc:title>
  <dcterms:created xmlns:dcterms="http://purl.org/dc/terms/" xmlns:xsi="http://www.w3.org/2001/XMLSchema-instance" xsi:type="dcterms:W3CDTF">2026-10-05T11:08:32Z</dcterms:created>
  <dcterms:modified xmlns:dcterms="http://purl.org/dc/terms/" xmlns:xsi="http://www.w3.org/2001/XMLSchema-instance" xsi:type="dcterms:W3CDTF">2026-10-05T11:08:32Z</dcterms:modified>
</cp:coreProperties>
</file>